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iCloudDrive\UCR\Métodos cuantitativos\I_Parcial\Tema 4\"/>
    </mc:Choice>
  </mc:AlternateContent>
  <xr:revisionPtr revIDLastSave="0" documentId="13_ncr:1_{D0A33CCD-E0AD-4CCC-BD2A-42B3BA57894C}" xr6:coauthVersionLast="47" xr6:coauthVersionMax="47" xr10:uidLastSave="{00000000-0000-0000-0000-000000000000}"/>
  <bookViews>
    <workbookView xWindow="-120" yWindow="-120" windowWidth="19440" windowHeight="14880" xr2:uid="{BC6FB301-5D85-48EF-978E-8286970B0C65}"/>
  </bookViews>
  <sheets>
    <sheet name="Demanda Variable" sheetId="1" r:id="rId1"/>
    <sheet name="Practica 1" sheetId="2" r:id="rId2"/>
    <sheet name="Practica 2" sheetId="3" r:id="rId3"/>
    <sheet name="Practica 3" sheetId="4" r:id="rId4"/>
    <sheet name="Practica 1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6" i="5" l="1"/>
  <c r="D38" i="5"/>
  <c r="C23" i="3"/>
  <c r="C21" i="3"/>
  <c r="C22" i="3"/>
  <c r="H17" i="1"/>
  <c r="D37" i="5" l="1"/>
  <c r="C23" i="4"/>
  <c r="F18" i="4"/>
  <c r="C22" i="4"/>
  <c r="C24" i="4"/>
  <c r="C25" i="4"/>
  <c r="C18" i="4"/>
  <c r="D18" i="5"/>
  <c r="F28" i="2"/>
  <c r="F30" i="2"/>
  <c r="D25" i="1"/>
  <c r="D27" i="1"/>
  <c r="C23" i="1"/>
  <c r="G30" i="5"/>
  <c r="D40" i="5"/>
  <c r="D36" i="5"/>
  <c r="D34" i="5"/>
  <c r="D16" i="5"/>
  <c r="H38" i="5" l="1"/>
  <c r="H17" i="5"/>
  <c r="G26" i="5"/>
  <c r="G25" i="5"/>
  <c r="G28" i="5" s="1"/>
  <c r="D32" i="5"/>
  <c r="D28" i="5"/>
  <c r="D27" i="5"/>
  <c r="D25" i="5"/>
  <c r="H18" i="5"/>
  <c r="H37" i="5" s="1"/>
  <c r="I25" i="4"/>
  <c r="I24" i="4"/>
  <c r="I23" i="4"/>
  <c r="I22" i="4"/>
  <c r="I18" i="4"/>
  <c r="F16" i="4"/>
  <c r="F14" i="4"/>
  <c r="C20" i="4"/>
  <c r="F25" i="3"/>
  <c r="F23" i="3"/>
  <c r="F22" i="3"/>
  <c r="F21" i="3"/>
  <c r="C25" i="3"/>
  <c r="F19" i="3"/>
  <c r="C19" i="3"/>
  <c r="F17" i="3"/>
  <c r="C17" i="3"/>
  <c r="F16" i="3"/>
  <c r="C15" i="3"/>
  <c r="C36" i="2"/>
  <c r="F23" i="2"/>
  <c r="C31" i="2"/>
  <c r="C28" i="2"/>
  <c r="H40" i="5" l="1"/>
  <c r="D30" i="5"/>
</calcChain>
</file>

<file path=xl/sharedStrings.xml><?xml version="1.0" encoding="utf-8"?>
<sst xmlns="http://schemas.openxmlformats.org/spreadsheetml/2006/main" count="155" uniqueCount="63">
  <si>
    <t>Q=</t>
  </si>
  <si>
    <t>dxL=</t>
  </si>
  <si>
    <t>σ=</t>
  </si>
  <si>
    <t>und/ord</t>
  </si>
  <si>
    <t>und</t>
  </si>
  <si>
    <t>ch=</t>
  </si>
  <si>
    <t>$/und*año</t>
  </si>
  <si>
    <t>Nivel de Servico=</t>
  </si>
  <si>
    <t>PRO?</t>
  </si>
  <si>
    <t>Z=</t>
  </si>
  <si>
    <t>Inv. Seguridad</t>
  </si>
  <si>
    <t>Z*σ=</t>
  </si>
  <si>
    <t>PRO=</t>
  </si>
  <si>
    <t>dxL+Inv.Seg.=</t>
  </si>
  <si>
    <t>Costo Anual por Almacenar= (Q/2+Inv. Seg.)*Ch</t>
  </si>
  <si>
    <t>Costo Anual por Almacenar=</t>
  </si>
  <si>
    <t>$/año</t>
  </si>
  <si>
    <t>D=</t>
  </si>
  <si>
    <t>Inv. Seg. (SS)=</t>
  </si>
  <si>
    <t>C=</t>
  </si>
  <si>
    <t>Co=</t>
  </si>
  <si>
    <t>Ia=</t>
  </si>
  <si>
    <t>Ch=</t>
  </si>
  <si>
    <t>L=</t>
  </si>
  <si>
    <t>Año=</t>
  </si>
  <si>
    <t>d*L+SS</t>
  </si>
  <si>
    <t>d*L=</t>
  </si>
  <si>
    <t>CT(Q)= D/Q*Co + (Q/2 +SS)*Ch</t>
  </si>
  <si>
    <t>CT(Q)=</t>
  </si>
  <si>
    <t>Und</t>
  </si>
  <si>
    <t>días</t>
  </si>
  <si>
    <t>$/und</t>
  </si>
  <si>
    <t>$/ord</t>
  </si>
  <si>
    <t>Transporte por Unidad</t>
  </si>
  <si>
    <t>Transporte por Lote</t>
  </si>
  <si>
    <t>Demanda=</t>
  </si>
  <si>
    <t>Transporte=</t>
  </si>
  <si>
    <t>$/lote</t>
  </si>
  <si>
    <t>C+Transp=</t>
  </si>
  <si>
    <t>Co +Transp=</t>
  </si>
  <si>
    <t>C. Anual de Compra</t>
  </si>
  <si>
    <t>C. Anual de Almacenamiento</t>
  </si>
  <si>
    <t>C. de Compra</t>
  </si>
  <si>
    <t>Costo Total</t>
  </si>
  <si>
    <t>Nivel de Servicio=</t>
  </si>
  <si>
    <t>SS=</t>
  </si>
  <si>
    <r>
      <t>(Z*</t>
    </r>
    <r>
      <rPr>
        <sz val="11"/>
        <color theme="1"/>
        <rFont val="Calibri"/>
        <family val="2"/>
      </rPr>
      <t>σ)</t>
    </r>
  </si>
  <si>
    <t>Descuento</t>
  </si>
  <si>
    <t>360²</t>
  </si>
  <si>
    <t xml:space="preserve"> = 2*7200*3600</t>
  </si>
  <si>
    <t>X=</t>
  </si>
  <si>
    <t>0.5*(400+X)</t>
  </si>
  <si>
    <t>200+ 0.5X</t>
  </si>
  <si>
    <t>360²=</t>
  </si>
  <si>
    <t xml:space="preserve"> 200+0.5X=</t>
  </si>
  <si>
    <t>0.5X=</t>
  </si>
  <si>
    <t>720²=</t>
  </si>
  <si>
    <t xml:space="preserve"> =2*7200*(3600+Y)</t>
  </si>
  <si>
    <t xml:space="preserve"> = 3600+Y</t>
  </si>
  <si>
    <t xml:space="preserve"> =Y</t>
  </si>
  <si>
    <t>Q= Raiz((2*D*Co)/Ia*C)</t>
  </si>
  <si>
    <t>Transporte por Unidad (X)</t>
  </si>
  <si>
    <t>Transporte por Lote 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</si>
</sst>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0.000"/>
    <numFmt numFmtId="165" formatCode="_-* #,##0.0_-;\-* #,##0.0_-;_-* &quot;-&quot;_-;_-@_-"/>
    <numFmt numFmtId="166" formatCode="_-* #,##0.00_-;\-* #,##0.00_-;_-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41" fontId="0" fillId="0" borderId="0" xfId="1" applyFont="1"/>
    <xf numFmtId="165" fontId="0" fillId="0" borderId="0" xfId="1" applyNumberFormat="1" applyFont="1"/>
    <xf numFmtId="166" fontId="0" fillId="0" borderId="0" xfId="1" applyNumberFormat="1" applyFont="1"/>
    <xf numFmtId="0" fontId="0" fillId="0" borderId="0" xfId="0" applyAlignment="1">
      <alignment horizontal="right"/>
    </xf>
    <xf numFmtId="41" fontId="0" fillId="0" borderId="0" xfId="0" applyNumberFormat="1"/>
    <xf numFmtId="0" fontId="0" fillId="2" borderId="0" xfId="0" applyFill="1" applyAlignment="1">
      <alignment horizontal="right"/>
    </xf>
    <xf numFmtId="41" fontId="0" fillId="2" borderId="0" xfId="0" applyNumberFormat="1" applyFill="1"/>
    <xf numFmtId="41" fontId="0" fillId="0" borderId="1" xfId="1" applyFont="1" applyBorder="1"/>
    <xf numFmtId="41" fontId="0" fillId="0" borderId="0" xfId="1" applyFont="1" applyAlignment="1">
      <alignment horizontal="center"/>
    </xf>
    <xf numFmtId="0" fontId="0" fillId="3" borderId="0" xfId="0" applyFill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376555</xdr:colOff>
      <xdr:row>12</xdr:row>
      <xdr:rowOff>118110</xdr:rowOff>
    </xdr:to>
    <xdr:pic>
      <xdr:nvPicPr>
        <xdr:cNvPr id="2" name="Google Shape;388;p34">
          <a:extLst>
            <a:ext uri="{FF2B5EF4-FFF2-40B4-BE49-F238E27FC236}">
              <a16:creationId xmlns:a16="http://schemas.microsoft.com/office/drawing/2014/main" id="{5E782D68-F7D8-8584-E291-235F609F90F1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>
          <a:alphaModFix/>
        </a:blip>
        <a:srcRect/>
        <a:stretch/>
      </xdr:blipFill>
      <xdr:spPr>
        <a:xfrm>
          <a:off x="0" y="0"/>
          <a:ext cx="8295640" cy="23164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513080</xdr:colOff>
      <xdr:row>12</xdr:row>
      <xdr:rowOff>71120</xdr:rowOff>
    </xdr:from>
    <xdr:to>
      <xdr:col>18</xdr:col>
      <xdr:colOff>535940</xdr:colOff>
      <xdr:row>43</xdr:row>
      <xdr:rowOff>4445</xdr:rowOff>
    </xdr:to>
    <xdr:pic>
      <xdr:nvPicPr>
        <xdr:cNvPr id="3" name="Imagen 2" descr="Distribución normal: fórmula, características, ejemplo, ejercicio">
          <a:extLst>
            <a:ext uri="{FF2B5EF4-FFF2-40B4-BE49-F238E27FC236}">
              <a16:creationId xmlns:a16="http://schemas.microsoft.com/office/drawing/2014/main" id="{A4ADCF40-CC32-60F4-BDE0-DF4972080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7880" y="2265680"/>
          <a:ext cx="6362700" cy="5608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271765</xdr:colOff>
      <xdr:row>20</xdr:row>
      <xdr:rowOff>152932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7A983D1-4205-3475-DE42-093B36EE8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992855" cy="38105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8</xdr:col>
      <xdr:colOff>758190</xdr:colOff>
      <xdr:row>8</xdr:row>
      <xdr:rowOff>142195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8E066F1-DE1D-E72E-D1DF-B00496966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7117080" cy="160523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7</xdr:col>
      <xdr:colOff>73026</xdr:colOff>
      <xdr:row>8</xdr:row>
      <xdr:rowOff>110005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7FEE60F-AE80-4795-6C12-AA602D3C7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5618480" cy="1567330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</xdr:colOff>
      <xdr:row>8</xdr:row>
      <xdr:rowOff>50800</xdr:rowOff>
    </xdr:from>
    <xdr:to>
      <xdr:col>7</xdr:col>
      <xdr:colOff>30479</xdr:colOff>
      <xdr:row>10</xdr:row>
      <xdr:rowOff>117651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FD253CC-9B7F-1B43-7EBE-DBC2E3356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" y="1513840"/>
          <a:ext cx="5501639" cy="43451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529743</xdr:colOff>
      <xdr:row>9</xdr:row>
      <xdr:rowOff>148840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0C43D47-8BA1-DF68-DD24-6039DF22DF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06906" cy="1790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2B8D9-F603-45AB-9B2D-3BDF3B55B543}">
  <dimension ref="B15:I27"/>
  <sheetViews>
    <sheetView tabSelected="1" topLeftCell="A4" zoomScale="115" zoomScaleNormal="115" workbookViewId="0">
      <selection activeCell="F36" sqref="F36"/>
    </sheetView>
  </sheetViews>
  <sheetFormatPr baseColWidth="10" defaultRowHeight="15" x14ac:dyDescent="0.25"/>
  <sheetData>
    <row r="15" spans="2:6" x14ac:dyDescent="0.25">
      <c r="B15" t="s">
        <v>0</v>
      </c>
      <c r="C15">
        <v>5000</v>
      </c>
      <c r="D15" t="s">
        <v>3</v>
      </c>
      <c r="F15" t="s">
        <v>14</v>
      </c>
    </row>
    <row r="16" spans="2:6" x14ac:dyDescent="0.25">
      <c r="B16" s="15" t="s">
        <v>1</v>
      </c>
      <c r="C16">
        <v>1000</v>
      </c>
      <c r="D16" t="s">
        <v>4</v>
      </c>
    </row>
    <row r="17" spans="2:9" x14ac:dyDescent="0.25">
      <c r="B17" s="1" t="s">
        <v>2</v>
      </c>
      <c r="C17">
        <v>200</v>
      </c>
      <c r="D17" t="s">
        <v>4</v>
      </c>
      <c r="F17" t="s">
        <v>15</v>
      </c>
      <c r="H17" s="5">
        <f>(C15/2+D25)*C18</f>
        <v>11400.548857001735</v>
      </c>
      <c r="I17" t="s">
        <v>16</v>
      </c>
    </row>
    <row r="18" spans="2:9" x14ac:dyDescent="0.25">
      <c r="B18" s="1" t="s">
        <v>5</v>
      </c>
      <c r="C18">
        <v>4</v>
      </c>
      <c r="D18" t="s">
        <v>6</v>
      </c>
    </row>
    <row r="19" spans="2:9" x14ac:dyDescent="0.25">
      <c r="B19" s="1" t="s">
        <v>7</v>
      </c>
      <c r="C19" s="2">
        <v>0.96</v>
      </c>
    </row>
    <row r="21" spans="2:9" x14ac:dyDescent="0.25">
      <c r="B21" t="s">
        <v>8</v>
      </c>
    </row>
    <row r="23" spans="2:9" x14ac:dyDescent="0.25">
      <c r="B23" t="s">
        <v>9</v>
      </c>
      <c r="C23" s="4">
        <f>NORMSINV(C19)</f>
        <v>1.7506860712521695</v>
      </c>
    </row>
    <row r="25" spans="2:9" x14ac:dyDescent="0.25">
      <c r="B25" t="s">
        <v>10</v>
      </c>
      <c r="C25" t="s">
        <v>11</v>
      </c>
      <c r="D25" s="5">
        <f>C17*C23</f>
        <v>350.13721425043389</v>
      </c>
      <c r="E25" t="s">
        <v>4</v>
      </c>
    </row>
    <row r="27" spans="2:9" x14ac:dyDescent="0.25">
      <c r="B27" t="s">
        <v>12</v>
      </c>
      <c r="C27" t="s">
        <v>13</v>
      </c>
      <c r="D27" s="5">
        <f>C16+D25</f>
        <v>1350.1372142504338</v>
      </c>
      <c r="E27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10338-10CC-4930-81CC-18A3D33DD4B8}">
  <dimension ref="B23:G36"/>
  <sheetViews>
    <sheetView topLeftCell="A20" zoomScale="150" zoomScaleNormal="150" zoomScaleSheetLayoutView="141" workbookViewId="0">
      <selection activeCell="B36" sqref="B36"/>
    </sheetView>
  </sheetViews>
  <sheetFormatPr baseColWidth="10" defaultRowHeight="15" x14ac:dyDescent="0.25"/>
  <sheetData>
    <row r="23" spans="2:7" x14ac:dyDescent="0.25">
      <c r="B23" t="s">
        <v>17</v>
      </c>
      <c r="C23">
        <v>9600</v>
      </c>
      <c r="D23" t="s">
        <v>4</v>
      </c>
      <c r="E23" t="s">
        <v>23</v>
      </c>
      <c r="F23">
        <f>9+3+2</f>
        <v>14</v>
      </c>
      <c r="G23" t="s">
        <v>30</v>
      </c>
    </row>
    <row r="24" spans="2:7" x14ac:dyDescent="0.25">
      <c r="B24" t="s">
        <v>18</v>
      </c>
      <c r="C24">
        <v>100</v>
      </c>
      <c r="D24" t="s">
        <v>4</v>
      </c>
      <c r="E24" t="s">
        <v>24</v>
      </c>
      <c r="F24">
        <v>365</v>
      </c>
      <c r="G24" t="s">
        <v>30</v>
      </c>
    </row>
    <row r="25" spans="2:7" x14ac:dyDescent="0.25">
      <c r="B25" t="s">
        <v>19</v>
      </c>
      <c r="C25">
        <v>140</v>
      </c>
      <c r="D25" t="s">
        <v>31</v>
      </c>
    </row>
    <row r="26" spans="2:7" x14ac:dyDescent="0.25">
      <c r="B26" t="s">
        <v>20</v>
      </c>
      <c r="C26">
        <v>250</v>
      </c>
      <c r="D26" t="s">
        <v>32</v>
      </c>
      <c r="E26" t="s">
        <v>12</v>
      </c>
      <c r="F26" t="s">
        <v>25</v>
      </c>
    </row>
    <row r="27" spans="2:7" x14ac:dyDescent="0.25">
      <c r="B27" t="s">
        <v>21</v>
      </c>
      <c r="C27" s="2">
        <v>0.01</v>
      </c>
    </row>
    <row r="28" spans="2:7" x14ac:dyDescent="0.25">
      <c r="B28" t="s">
        <v>22</v>
      </c>
      <c r="C28">
        <f>C25*C27</f>
        <v>1.4000000000000001</v>
      </c>
      <c r="D28" t="s">
        <v>6</v>
      </c>
      <c r="E28" t="s">
        <v>26</v>
      </c>
      <c r="F28">
        <f>(C23/365)*F23</f>
        <v>368.21917808219177</v>
      </c>
    </row>
    <row r="30" spans="2:7" x14ac:dyDescent="0.25">
      <c r="E30" s="15" t="s">
        <v>12</v>
      </c>
      <c r="F30" s="5">
        <f>F28+C24</f>
        <v>468.21917808219177</v>
      </c>
      <c r="G30" t="s">
        <v>29</v>
      </c>
    </row>
    <row r="31" spans="2:7" x14ac:dyDescent="0.25">
      <c r="B31" t="s">
        <v>0</v>
      </c>
      <c r="C31" s="5">
        <f>SQRT((2*C23*C26)/C28)</f>
        <v>1851.6401995451029</v>
      </c>
      <c r="D31" t="s">
        <v>3</v>
      </c>
    </row>
    <row r="34" spans="2:4" x14ac:dyDescent="0.25">
      <c r="B34" t="s">
        <v>27</v>
      </c>
    </row>
    <row r="36" spans="2:4" x14ac:dyDescent="0.25">
      <c r="B36" t="s">
        <v>28</v>
      </c>
      <c r="C36" s="6">
        <f>(C23/C31)*C26+((C31/2)+C24)*C28</f>
        <v>2732.2962793631441</v>
      </c>
      <c r="D36" t="s">
        <v>16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E78AE-02E5-42AB-A410-0C8A1EF6DC40}">
  <dimension ref="B11:G25"/>
  <sheetViews>
    <sheetView topLeftCell="A7" zoomScale="150" zoomScaleNormal="150" workbookViewId="0">
      <selection activeCell="D27" sqref="D27"/>
    </sheetView>
  </sheetViews>
  <sheetFormatPr baseColWidth="10" defaultRowHeight="15" x14ac:dyDescent="0.25"/>
  <sheetData>
    <row r="11" spans="2:7" x14ac:dyDescent="0.25">
      <c r="C11" t="s">
        <v>33</v>
      </c>
      <c r="F11" t="s">
        <v>34</v>
      </c>
    </row>
    <row r="12" spans="2:7" x14ac:dyDescent="0.25">
      <c r="B12" t="s">
        <v>35</v>
      </c>
      <c r="C12" s="6">
        <v>12000</v>
      </c>
      <c r="D12" s="6"/>
      <c r="E12" t="s">
        <v>35</v>
      </c>
      <c r="F12" s="6">
        <v>12000</v>
      </c>
    </row>
    <row r="13" spans="2:7" x14ac:dyDescent="0.25">
      <c r="B13" t="s">
        <v>21</v>
      </c>
      <c r="C13" s="7">
        <v>0.4</v>
      </c>
      <c r="D13" s="6"/>
      <c r="E13" t="s">
        <v>21</v>
      </c>
      <c r="F13" s="7">
        <v>0.4</v>
      </c>
    </row>
    <row r="14" spans="2:7" x14ac:dyDescent="0.25">
      <c r="B14" t="s">
        <v>36</v>
      </c>
      <c r="C14" s="6">
        <v>60</v>
      </c>
      <c r="D14" s="6" t="s">
        <v>31</v>
      </c>
      <c r="E14" t="s">
        <v>36</v>
      </c>
      <c r="F14" s="6">
        <v>800</v>
      </c>
      <c r="G14" t="s">
        <v>37</v>
      </c>
    </row>
    <row r="15" spans="2:7" x14ac:dyDescent="0.25">
      <c r="B15" t="s">
        <v>38</v>
      </c>
      <c r="C15" s="6">
        <f>240+C14</f>
        <v>300</v>
      </c>
      <c r="D15" s="6" t="s">
        <v>31</v>
      </c>
      <c r="E15" t="s">
        <v>19</v>
      </c>
      <c r="F15" s="6">
        <v>240</v>
      </c>
      <c r="G15" t="s">
        <v>31</v>
      </c>
    </row>
    <row r="16" spans="2:7" x14ac:dyDescent="0.25">
      <c r="B16" t="s">
        <v>20</v>
      </c>
      <c r="C16" s="6">
        <v>3200</v>
      </c>
      <c r="D16" s="6" t="s">
        <v>32</v>
      </c>
      <c r="E16" t="s">
        <v>39</v>
      </c>
      <c r="F16" s="6">
        <f>3200+800</f>
        <v>4000</v>
      </c>
      <c r="G16" s="6" t="s">
        <v>32</v>
      </c>
    </row>
    <row r="17" spans="2:7" x14ac:dyDescent="0.25">
      <c r="B17" t="s">
        <v>22</v>
      </c>
      <c r="C17" s="6">
        <f>C13*C15</f>
        <v>120</v>
      </c>
      <c r="D17" s="6" t="s">
        <v>6</v>
      </c>
      <c r="E17" s="6" t="s">
        <v>22</v>
      </c>
      <c r="F17" s="6">
        <f>F13*F15</f>
        <v>96</v>
      </c>
      <c r="G17" s="6" t="s">
        <v>6</v>
      </c>
    </row>
    <row r="18" spans="2:7" x14ac:dyDescent="0.25">
      <c r="C18" s="6"/>
      <c r="D18" s="6"/>
      <c r="E18" s="6"/>
      <c r="F18" s="6"/>
    </row>
    <row r="19" spans="2:7" x14ac:dyDescent="0.25">
      <c r="B19" t="s">
        <v>0</v>
      </c>
      <c r="C19" s="6">
        <f>SQRT((2*C12*C16)/C17)</f>
        <v>800</v>
      </c>
      <c r="D19" s="6" t="s">
        <v>3</v>
      </c>
      <c r="E19" t="s">
        <v>0</v>
      </c>
      <c r="F19" s="6">
        <f>SQRT((2*F12*F16)/F17)</f>
        <v>1000</v>
      </c>
      <c r="G19" s="6" t="s">
        <v>3</v>
      </c>
    </row>
    <row r="21" spans="2:7" x14ac:dyDescent="0.25">
      <c r="B21" s="9" t="s">
        <v>40</v>
      </c>
      <c r="C21" s="10">
        <f>(C12/C19)*C16</f>
        <v>48000</v>
      </c>
      <c r="D21" s="10"/>
      <c r="E21" s="9" t="s">
        <v>40</v>
      </c>
      <c r="F21" s="10">
        <f>(F12/F19)*F16</f>
        <v>48000</v>
      </c>
    </row>
    <row r="22" spans="2:7" x14ac:dyDescent="0.25">
      <c r="B22" s="9" t="s">
        <v>41</v>
      </c>
      <c r="C22" s="10">
        <f>(C19/2)*C17</f>
        <v>48000</v>
      </c>
      <c r="D22" s="10"/>
      <c r="E22" s="9" t="s">
        <v>41</v>
      </c>
      <c r="F22" s="10">
        <f>(F19/2)*F17</f>
        <v>48000</v>
      </c>
    </row>
    <row r="23" spans="2:7" x14ac:dyDescent="0.25">
      <c r="B23" s="11" t="s">
        <v>42</v>
      </c>
      <c r="C23" s="12">
        <f>C12*C15</f>
        <v>3600000</v>
      </c>
      <c r="D23" s="10"/>
      <c r="E23" s="11" t="s">
        <v>42</v>
      </c>
      <c r="F23" s="12">
        <f>F12*F15</f>
        <v>2880000</v>
      </c>
    </row>
    <row r="24" spans="2:7" x14ac:dyDescent="0.25">
      <c r="C24" s="10"/>
      <c r="D24" s="10"/>
      <c r="F24" s="10"/>
    </row>
    <row r="25" spans="2:7" x14ac:dyDescent="0.25">
      <c r="B25" t="s">
        <v>43</v>
      </c>
      <c r="C25" s="10">
        <f>SUM(C21:C23)</f>
        <v>3696000</v>
      </c>
      <c r="D25" s="10"/>
      <c r="E25" t="s">
        <v>43</v>
      </c>
      <c r="F25" s="10">
        <f>SUM(F21:F23)</f>
        <v>2976000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EE673-C369-48DC-BED5-16223D73AFBD}">
  <dimension ref="B12:I25"/>
  <sheetViews>
    <sheetView topLeftCell="A9" zoomScale="150" zoomScaleNormal="150" workbookViewId="0">
      <selection activeCell="C23" sqref="C23"/>
    </sheetView>
  </sheetViews>
  <sheetFormatPr baseColWidth="10" defaultRowHeight="15" x14ac:dyDescent="0.25"/>
  <sheetData>
    <row r="12" spans="2:9" x14ac:dyDescent="0.25">
      <c r="I12" t="s">
        <v>47</v>
      </c>
    </row>
    <row r="13" spans="2:9" x14ac:dyDescent="0.25">
      <c r="B13" t="s">
        <v>35</v>
      </c>
      <c r="C13" s="6">
        <v>25750</v>
      </c>
      <c r="E13" s="9" t="s">
        <v>44</v>
      </c>
      <c r="F13" s="2">
        <v>0.95</v>
      </c>
      <c r="H13" t="s">
        <v>35</v>
      </c>
      <c r="I13" s="6">
        <v>25750</v>
      </c>
    </row>
    <row r="14" spans="2:9" x14ac:dyDescent="0.25">
      <c r="B14" s="1" t="s">
        <v>2</v>
      </c>
      <c r="C14">
        <v>25</v>
      </c>
      <c r="E14" t="s">
        <v>9</v>
      </c>
      <c r="F14" s="3">
        <f>NORMSINV(F13)</f>
        <v>1.6448536269514715</v>
      </c>
      <c r="H14" s="1" t="s">
        <v>2</v>
      </c>
      <c r="I14">
        <v>25</v>
      </c>
    </row>
    <row r="15" spans="2:9" x14ac:dyDescent="0.25">
      <c r="B15" t="s">
        <v>21</v>
      </c>
      <c r="C15" s="2">
        <v>0.33</v>
      </c>
      <c r="H15" t="s">
        <v>21</v>
      </c>
      <c r="I15" s="2">
        <v>0.33</v>
      </c>
    </row>
    <row r="16" spans="2:9" x14ac:dyDescent="0.25">
      <c r="B16" t="s">
        <v>19</v>
      </c>
      <c r="C16">
        <v>10</v>
      </c>
      <c r="E16" s="15" t="s">
        <v>45</v>
      </c>
      <c r="F16" s="5">
        <f>C14*F14</f>
        <v>41.12134067378679</v>
      </c>
      <c r="G16" t="s">
        <v>46</v>
      </c>
      <c r="H16" t="s">
        <v>19</v>
      </c>
      <c r="I16">
        <v>7.5</v>
      </c>
    </row>
    <row r="17" spans="2:9" x14ac:dyDescent="0.25">
      <c r="B17" t="s">
        <v>20</v>
      </c>
      <c r="C17">
        <v>250</v>
      </c>
      <c r="H17" t="s">
        <v>20</v>
      </c>
      <c r="I17">
        <v>250</v>
      </c>
    </row>
    <row r="18" spans="2:9" x14ac:dyDescent="0.25">
      <c r="B18" t="s">
        <v>22</v>
      </c>
      <c r="C18">
        <f>C15*C16</f>
        <v>3.3000000000000003</v>
      </c>
      <c r="E18" s="15" t="s">
        <v>12</v>
      </c>
      <c r="F18" s="5">
        <f>C13/50+F16</f>
        <v>556.12134067378679</v>
      </c>
      <c r="H18" t="s">
        <v>22</v>
      </c>
      <c r="I18">
        <f>I15*I16</f>
        <v>2.4750000000000001</v>
      </c>
    </row>
    <row r="20" spans="2:9" x14ac:dyDescent="0.25">
      <c r="B20" t="s">
        <v>0</v>
      </c>
      <c r="C20" s="6">
        <f>SQRT((2*C13*C17)/C18)</f>
        <v>1975.2253419585197</v>
      </c>
      <c r="H20" t="s">
        <v>0</v>
      </c>
      <c r="I20" s="6">
        <v>10000</v>
      </c>
    </row>
    <row r="21" spans="2:9" x14ac:dyDescent="0.25">
      <c r="C21" s="6"/>
      <c r="I21" s="6"/>
    </row>
    <row r="22" spans="2:9" x14ac:dyDescent="0.25">
      <c r="B22" s="9" t="s">
        <v>40</v>
      </c>
      <c r="C22" s="6">
        <f>(C13/C20)*C17</f>
        <v>3259.1218142315579</v>
      </c>
      <c r="H22" s="9" t="s">
        <v>40</v>
      </c>
      <c r="I22" s="6">
        <f>(I13/I20)*I17</f>
        <v>643.75</v>
      </c>
    </row>
    <row r="23" spans="2:9" x14ac:dyDescent="0.25">
      <c r="B23" s="9" t="s">
        <v>41</v>
      </c>
      <c r="C23" s="6">
        <f>(C20/2+F16)*C18</f>
        <v>3394.8222384550545</v>
      </c>
      <c r="H23" s="9" t="s">
        <v>41</v>
      </c>
      <c r="I23" s="6">
        <f>(I20/2+F16)*I18</f>
        <v>12476.775318167623</v>
      </c>
    </row>
    <row r="24" spans="2:9" x14ac:dyDescent="0.25">
      <c r="B24" s="11" t="s">
        <v>42</v>
      </c>
      <c r="C24" s="6">
        <f>C13*C16</f>
        <v>257500</v>
      </c>
      <c r="H24" s="11" t="s">
        <v>42</v>
      </c>
      <c r="I24" s="6">
        <f>I13*I16</f>
        <v>193125</v>
      </c>
    </row>
    <row r="25" spans="2:9" x14ac:dyDescent="0.25">
      <c r="B25" t="s">
        <v>43</v>
      </c>
      <c r="C25" s="6">
        <f>SUM(C22:C24)</f>
        <v>264153.94405268662</v>
      </c>
      <c r="H25" t="s">
        <v>43</v>
      </c>
      <c r="I25" s="6">
        <f>SUM(I22:I24)</f>
        <v>206245.52531816764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B5A-293E-40B6-AB18-E5F9F7DD5EDE}">
  <dimension ref="C12:K40"/>
  <sheetViews>
    <sheetView topLeftCell="A28" zoomScale="130" zoomScaleNormal="130" workbookViewId="0">
      <selection activeCell="F29" sqref="F29"/>
    </sheetView>
  </sheetViews>
  <sheetFormatPr baseColWidth="10" defaultRowHeight="15" x14ac:dyDescent="0.25"/>
  <cols>
    <col min="4" max="4" width="23" bestFit="1" customWidth="1"/>
    <col min="5" max="6" width="14.28515625" customWidth="1"/>
    <col min="7" max="7" width="12.5703125" bestFit="1" customWidth="1"/>
  </cols>
  <sheetData>
    <row r="12" spans="3:11" x14ac:dyDescent="0.25">
      <c r="D12" t="s">
        <v>61</v>
      </c>
      <c r="H12" t="s">
        <v>62</v>
      </c>
    </row>
    <row r="13" spans="3:11" x14ac:dyDescent="0.25">
      <c r="C13" t="s">
        <v>35</v>
      </c>
      <c r="D13" s="6">
        <v>7200</v>
      </c>
      <c r="E13" s="6"/>
      <c r="F13" s="6"/>
      <c r="G13" t="s">
        <v>35</v>
      </c>
      <c r="H13" s="6">
        <v>7200</v>
      </c>
    </row>
    <row r="14" spans="3:11" x14ac:dyDescent="0.25">
      <c r="C14" t="s">
        <v>21</v>
      </c>
      <c r="D14" s="7">
        <v>0.5</v>
      </c>
      <c r="E14" s="6"/>
      <c r="F14" s="6"/>
      <c r="G14" t="s">
        <v>21</v>
      </c>
      <c r="H14" s="7">
        <v>0.5</v>
      </c>
      <c r="K14" t="s">
        <v>60</v>
      </c>
    </row>
    <row r="15" spans="3:11" x14ac:dyDescent="0.25">
      <c r="C15" t="s">
        <v>36</v>
      </c>
      <c r="D15" s="6">
        <v>400</v>
      </c>
      <c r="E15" s="6" t="s">
        <v>31</v>
      </c>
      <c r="F15" s="6"/>
      <c r="G15" t="s">
        <v>36</v>
      </c>
      <c r="H15" s="6">
        <v>3600</v>
      </c>
      <c r="I15" t="s">
        <v>37</v>
      </c>
    </row>
    <row r="16" spans="3:11" x14ac:dyDescent="0.25">
      <c r="C16" t="s">
        <v>38</v>
      </c>
      <c r="D16" s="6">
        <f>400+D15</f>
        <v>800</v>
      </c>
      <c r="E16" s="6" t="s">
        <v>31</v>
      </c>
      <c r="F16" s="6"/>
      <c r="G16" t="s">
        <v>19</v>
      </c>
      <c r="H16" s="6">
        <v>400</v>
      </c>
      <c r="I16" t="s">
        <v>31</v>
      </c>
    </row>
    <row r="17" spans="3:9" x14ac:dyDescent="0.25">
      <c r="C17" t="s">
        <v>20</v>
      </c>
      <c r="D17" s="6">
        <v>3600</v>
      </c>
      <c r="E17" s="6" t="s">
        <v>32</v>
      </c>
      <c r="F17" s="6"/>
      <c r="G17" t="s">
        <v>39</v>
      </c>
      <c r="H17" s="6">
        <f>3600+H15</f>
        <v>7200</v>
      </c>
      <c r="I17" s="6" t="s">
        <v>32</v>
      </c>
    </row>
    <row r="18" spans="3:9" x14ac:dyDescent="0.25">
      <c r="C18" t="s">
        <v>22</v>
      </c>
      <c r="D18" s="6">
        <f>D14*D16</f>
        <v>400</v>
      </c>
      <c r="E18" s="6" t="s">
        <v>6</v>
      </c>
      <c r="F18" s="6"/>
      <c r="G18" s="6" t="s">
        <v>22</v>
      </c>
      <c r="H18" s="6">
        <f>H14*H16</f>
        <v>200</v>
      </c>
      <c r="I18" s="6" t="s">
        <v>6</v>
      </c>
    </row>
    <row r="19" spans="3:9" x14ac:dyDescent="0.25">
      <c r="D19" s="6"/>
      <c r="E19" s="6"/>
      <c r="F19" s="6"/>
      <c r="G19" s="6"/>
      <c r="H19" s="6"/>
    </row>
    <row r="20" spans="3:9" x14ac:dyDescent="0.25">
      <c r="C20" t="s">
        <v>0</v>
      </c>
      <c r="D20" s="6">
        <v>360</v>
      </c>
      <c r="E20" s="6" t="s">
        <v>3</v>
      </c>
      <c r="F20" s="6"/>
      <c r="G20" t="s">
        <v>0</v>
      </c>
      <c r="H20" s="6">
        <v>720</v>
      </c>
      <c r="I20" s="6" t="s">
        <v>3</v>
      </c>
    </row>
    <row r="21" spans="3:9" x14ac:dyDescent="0.25">
      <c r="D21" s="6"/>
      <c r="E21" s="6"/>
      <c r="F21" s="6"/>
      <c r="H21" s="6"/>
      <c r="I21" s="6"/>
    </row>
    <row r="22" spans="3:9" x14ac:dyDescent="0.25">
      <c r="C22" t="s">
        <v>48</v>
      </c>
      <c r="D22" s="13" t="s">
        <v>49</v>
      </c>
      <c r="E22" s="6"/>
      <c r="F22" s="6"/>
      <c r="G22" t="s">
        <v>56</v>
      </c>
      <c r="H22" s="13" t="s">
        <v>57</v>
      </c>
      <c r="I22" s="6"/>
    </row>
    <row r="23" spans="3:9" x14ac:dyDescent="0.25">
      <c r="D23" s="6" t="s">
        <v>51</v>
      </c>
      <c r="E23" s="6"/>
      <c r="F23" s="6"/>
      <c r="H23" s="6">
        <v>200</v>
      </c>
      <c r="I23" s="6"/>
    </row>
    <row r="24" spans="3:9" x14ac:dyDescent="0.25">
      <c r="E24" s="6"/>
      <c r="F24" s="6"/>
      <c r="H24" s="6"/>
      <c r="I24" s="6"/>
    </row>
    <row r="25" spans="3:9" x14ac:dyDescent="0.25">
      <c r="C25" t="s">
        <v>53</v>
      </c>
      <c r="D25" s="13">
        <f>2*7200*3600</f>
        <v>51840000</v>
      </c>
      <c r="E25" s="6"/>
      <c r="F25" s="6"/>
      <c r="G25" s="13">
        <f>720^2*200</f>
        <v>103680000</v>
      </c>
      <c r="H25" s="6" t="s">
        <v>58</v>
      </c>
      <c r="I25" s="6"/>
    </row>
    <row r="26" spans="3:9" x14ac:dyDescent="0.25">
      <c r="D26" s="14" t="s">
        <v>52</v>
      </c>
      <c r="E26" s="6"/>
      <c r="F26" s="6"/>
      <c r="G26" s="6">
        <f>2*7200</f>
        <v>14400</v>
      </c>
      <c r="H26" s="6"/>
      <c r="I26" s="6"/>
    </row>
    <row r="27" spans="3:9" x14ac:dyDescent="0.25">
      <c r="D27" s="13">
        <f>2*7200*3600</f>
        <v>51840000</v>
      </c>
      <c r="E27" s="6"/>
      <c r="F27" s="6"/>
      <c r="H27" s="6"/>
      <c r="I27" s="6"/>
    </row>
    <row r="28" spans="3:9" x14ac:dyDescent="0.25">
      <c r="D28" s="14">
        <f>(360^2)</f>
        <v>129600</v>
      </c>
      <c r="E28" s="6"/>
      <c r="F28" s="6"/>
      <c r="G28" s="10">
        <f>G25/G26</f>
        <v>7200</v>
      </c>
      <c r="H28" s="6" t="s">
        <v>58</v>
      </c>
      <c r="I28" s="6"/>
    </row>
    <row r="29" spans="3:9" x14ac:dyDescent="0.25">
      <c r="D29" s="14"/>
      <c r="E29" s="6"/>
      <c r="F29" s="6"/>
      <c r="H29" s="6"/>
      <c r="I29" s="6"/>
    </row>
    <row r="30" spans="3:9" x14ac:dyDescent="0.25">
      <c r="C30" t="s">
        <v>54</v>
      </c>
      <c r="D30" s="8">
        <f>D27/D28</f>
        <v>400</v>
      </c>
      <c r="G30" s="10">
        <f>G28-3600</f>
        <v>3600</v>
      </c>
      <c r="H30" t="s">
        <v>59</v>
      </c>
    </row>
    <row r="31" spans="3:9" x14ac:dyDescent="0.25">
      <c r="D31" s="8"/>
    </row>
    <row r="32" spans="3:9" x14ac:dyDescent="0.25">
      <c r="C32" t="s">
        <v>55</v>
      </c>
      <c r="D32" s="8">
        <f>400-200</f>
        <v>200</v>
      </c>
    </row>
    <row r="33" spans="3:8" x14ac:dyDescent="0.25">
      <c r="D33" s="8"/>
    </row>
    <row r="34" spans="3:8" x14ac:dyDescent="0.25">
      <c r="C34" t="s">
        <v>50</v>
      </c>
      <c r="D34" s="8">
        <f>D32/0.5</f>
        <v>400</v>
      </c>
    </row>
    <row r="35" spans="3:8" x14ac:dyDescent="0.25">
      <c r="D35" s="8"/>
    </row>
    <row r="36" spans="3:8" x14ac:dyDescent="0.25">
      <c r="C36" s="9" t="s">
        <v>40</v>
      </c>
      <c r="D36" s="10">
        <f>(D13/D20)*D17</f>
        <v>72000</v>
      </c>
      <c r="E36" s="10"/>
      <c r="F36" s="10"/>
      <c r="G36" s="9" t="s">
        <v>40</v>
      </c>
      <c r="H36" s="10">
        <f>(H13/H20)*H17</f>
        <v>72000</v>
      </c>
    </row>
    <row r="37" spans="3:8" x14ac:dyDescent="0.25">
      <c r="C37" s="9" t="s">
        <v>41</v>
      </c>
      <c r="D37" s="10">
        <f>(D20/2)*D18</f>
        <v>72000</v>
      </c>
      <c r="E37" s="10"/>
      <c r="F37" s="10"/>
      <c r="G37" s="9" t="s">
        <v>41</v>
      </c>
      <c r="H37" s="10">
        <f>(H20/2)*H18</f>
        <v>72000</v>
      </c>
    </row>
    <row r="38" spans="3:8" x14ac:dyDescent="0.25">
      <c r="C38" s="11" t="s">
        <v>42</v>
      </c>
      <c r="D38" s="12">
        <f>D13*D16</f>
        <v>5760000</v>
      </c>
      <c r="E38" s="10"/>
      <c r="F38" s="10"/>
      <c r="G38" s="11" t="s">
        <v>42</v>
      </c>
      <c r="H38" s="12">
        <f>H13*H16</f>
        <v>2880000</v>
      </c>
    </row>
    <row r="39" spans="3:8" x14ac:dyDescent="0.25">
      <c r="D39" s="10"/>
      <c r="E39" s="10"/>
      <c r="F39" s="10"/>
      <c r="H39" s="10"/>
    </row>
    <row r="40" spans="3:8" x14ac:dyDescent="0.25">
      <c r="C40" t="s">
        <v>43</v>
      </c>
      <c r="D40" s="10">
        <f>SUM(D36:D38)</f>
        <v>5904000</v>
      </c>
      <c r="E40" s="10"/>
      <c r="F40" s="10"/>
      <c r="G40" t="s">
        <v>43</v>
      </c>
      <c r="H40" s="10">
        <f>SUM(H36:H38)</f>
        <v>3024000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Demanda Variable</vt:lpstr>
      <vt:lpstr>Practica 1</vt:lpstr>
      <vt:lpstr>Practica 2</vt:lpstr>
      <vt:lpstr>Practica 3</vt:lpstr>
      <vt:lpstr>Practica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Delgado</dc:creator>
  <cp:lastModifiedBy>Erick Vasquez</cp:lastModifiedBy>
  <dcterms:created xsi:type="dcterms:W3CDTF">2022-05-09T23:09:05Z</dcterms:created>
  <dcterms:modified xsi:type="dcterms:W3CDTF">2022-05-30T00:50:25Z</dcterms:modified>
</cp:coreProperties>
</file>