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ericl\Google Drive\Spheres\HOB\DnD Stuff\DM\At theTable\DMs Screen\"/>
    </mc:Choice>
  </mc:AlternateContent>
  <xr:revisionPtr revIDLastSave="0" documentId="13_ncr:1_{A74416EE-2EEF-4B4F-B7C9-674624959797}" xr6:coauthVersionLast="45" xr6:coauthVersionMax="45" xr10:uidLastSave="{00000000-0000-0000-0000-000000000000}"/>
  <bookViews>
    <workbookView xWindow="-98" yWindow="-98" windowWidth="20715" windowHeight="13276" tabRatio="888" xr2:uid="{1922EC3F-6AD5-4730-8E19-AB551DC2DCFD}"/>
  </bookViews>
  <sheets>
    <sheet name="Current Session Plan" sheetId="8" r:id="rId1"/>
    <sheet name="General Tracking" sheetId="5" r:id="rId2"/>
    <sheet name="Tables" sheetId="7" r:id="rId3"/>
    <sheet name="Decks of the Hellraiser" sheetId="9" r:id="rId4"/>
    <sheet name="OotA Chapter 1" sheetId="2" r:id="rId5"/>
    <sheet name="Treasure Items and Shops" sheetId="13" r:id="rId6"/>
    <sheet name="Misc Links" sheetId="15" r:id="rId7"/>
    <sheet name="Trollskull Manor Operations" sheetId="6" r:id="rId8"/>
    <sheet name="Player Characters" sheetId="4" r:id="rId9"/>
    <sheet name="Weather Effects" sheetId="3" r:id="rId10"/>
    <sheet name="Running Combat" sheetId="14" r:id="rId11"/>
  </sheets>
  <definedNames>
    <definedName name="_Toc11827242" localSheetId="0">'Current Session Plan'!$A$1</definedName>
    <definedName name="_Toc11827280" localSheetId="6">'Misc Links'!$A$1</definedName>
    <definedName name="_Toc11827281" localSheetId="10">'Running Combat'!$A$1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6" l="1"/>
  <c r="B6" i="6" s="1"/>
  <c r="B4" i="6"/>
  <c r="B7" i="6" s="1"/>
  <c r="B8" i="6" s="1"/>
  <c r="H16" i="6"/>
  <c r="G16" i="6"/>
  <c r="F16" i="6"/>
  <c r="I16" i="6" s="1"/>
  <c r="H15" i="6"/>
  <c r="G15" i="6"/>
  <c r="F15" i="6"/>
  <c r="I15" i="6" s="1"/>
  <c r="H14" i="6"/>
  <c r="G14" i="6"/>
  <c r="F14" i="6"/>
  <c r="I14" i="6" s="1"/>
  <c r="H13" i="6"/>
  <c r="G13" i="6"/>
  <c r="F13" i="6"/>
  <c r="I13" i="6" s="1"/>
  <c r="AI25" i="7"/>
  <c r="AJ15" i="7"/>
  <c r="AJ7" i="7"/>
  <c r="AJ6" i="7"/>
  <c r="AJ5" i="7"/>
  <c r="AJ4" i="7"/>
  <c r="AJ3" i="7"/>
  <c r="U7" i="7" s="1"/>
  <c r="U2" i="7" l="1"/>
  <c r="U5" i="7"/>
  <c r="U8" i="7"/>
  <c r="U6" i="7"/>
  <c r="U4" i="7"/>
  <c r="U3" i="7"/>
  <c r="J14" i="6"/>
  <c r="J16" i="6"/>
  <c r="B9" i="6"/>
  <c r="J13" i="6"/>
  <c r="J15" i="6"/>
  <c r="B10" i="6" l="1"/>
  <c r="I6" i="5"/>
  <c r="I7" i="5"/>
  <c r="I8" i="5"/>
  <c r="I9" i="5"/>
  <c r="I10" i="5"/>
  <c r="I11" i="5"/>
  <c r="I12" i="5"/>
  <c r="I13" i="5"/>
  <c r="B4" i="4" l="1"/>
  <c r="B12" i="13"/>
  <c r="B13" i="13"/>
  <c r="B14" i="13"/>
  <c r="B15" i="13"/>
  <c r="B16" i="13"/>
  <c r="B11" i="13"/>
  <c r="C6" i="5" l="1"/>
  <c r="F6" i="5" s="1"/>
  <c r="G6" i="5" l="1"/>
  <c r="C7" i="5"/>
  <c r="F7" i="5" s="1"/>
  <c r="D6" i="5"/>
  <c r="H6" i="5" l="1"/>
  <c r="J6" i="5" s="1"/>
  <c r="E6" i="5"/>
  <c r="G7" i="5"/>
  <c r="C8" i="5"/>
  <c r="F8" i="5" s="1"/>
  <c r="D7" i="5"/>
  <c r="H7" i="5" l="1"/>
  <c r="J7" i="5" s="1"/>
  <c r="E7" i="5"/>
  <c r="G8" i="5"/>
  <c r="C9" i="5"/>
  <c r="F9" i="5" s="1"/>
  <c r="D8" i="5"/>
  <c r="H8" i="5" l="1"/>
  <c r="J8" i="5" s="1"/>
  <c r="E8" i="5"/>
  <c r="G9" i="5"/>
  <c r="C10" i="5"/>
  <c r="F10" i="5" s="1"/>
  <c r="D9" i="5"/>
  <c r="H9" i="5" l="1"/>
  <c r="J9" i="5" s="1"/>
  <c r="E9" i="5"/>
  <c r="G10" i="5"/>
  <c r="C11" i="5"/>
  <c r="F11" i="5" s="1"/>
  <c r="D10" i="5"/>
  <c r="H10" i="5" l="1"/>
  <c r="J10" i="5" s="1"/>
  <c r="E10" i="5"/>
  <c r="G11" i="5"/>
  <c r="C12" i="5"/>
  <c r="F12" i="5" s="1"/>
  <c r="D11" i="5"/>
  <c r="H11" i="5" l="1"/>
  <c r="J11" i="5" s="1"/>
  <c r="E11" i="5"/>
  <c r="D12" i="5"/>
  <c r="C13" i="5"/>
  <c r="F13" i="5" s="1"/>
  <c r="G13" i="5" l="1"/>
  <c r="E13" i="5" s="1"/>
  <c r="G12" i="5"/>
  <c r="D13" i="5"/>
  <c r="H12" i="5" l="1"/>
  <c r="J12" i="5" s="1"/>
  <c r="H13" i="5"/>
  <c r="J13" i="5" s="1"/>
  <c r="E1" i="8" s="1"/>
  <c r="E12" i="5"/>
</calcChain>
</file>

<file path=xl/sharedStrings.xml><?xml version="1.0" encoding="utf-8"?>
<sst xmlns="http://schemas.openxmlformats.org/spreadsheetml/2006/main" count="471" uniqueCount="408">
  <si>
    <t>Time passing</t>
  </si>
  <si>
    <t>Session</t>
  </si>
  <si>
    <t>Waterdeep: Dragon Heist Chapter 01a</t>
  </si>
  <si>
    <t>Waterdeep: Dragon Heist Chapter 01b</t>
  </si>
  <si>
    <t>Waterdeep: Dragon Heist Chapter 01c</t>
  </si>
  <si>
    <t>Waterdeep: Dragon Heist Chapter 02a</t>
  </si>
  <si>
    <t>Waterdeep: Dragon Heist Chapter 02b</t>
  </si>
  <si>
    <t>Waterdeep: Dragon Heist Chapter 02c</t>
  </si>
  <si>
    <t>Waterdeep: Dragon Heist Chapter 02e</t>
  </si>
  <si>
    <t>Cumulative</t>
  </si>
  <si>
    <t>Waterdeep: Dragon Heist Chapter 02d</t>
  </si>
  <si>
    <t>Cumulative Months</t>
  </si>
  <si>
    <t>Trollskull Profits Calc?</t>
  </si>
  <si>
    <t>Score</t>
  </si>
  <si>
    <t>Effect</t>
  </si>
  <si>
    <t>Roll on this table every round for 1 minute</t>
  </si>
  <si>
    <t>Caster and target switch positions after spell</t>
  </si>
  <si>
    <t>Can see invisible creatures</t>
  </si>
  <si>
    <t>A flaming horse appears (Not Nightmare, real horse)</t>
  </si>
  <si>
    <t>A modron appears within 5 feet for one minute</t>
  </si>
  <si>
    <t>Caster explodes with plant growth</t>
  </si>
  <si>
    <t>Cast fireball at 3rd level centered on self</t>
  </si>
  <si>
    <t>Weapons in 60’ radius turn to food for 1 minute</t>
  </si>
  <si>
    <t>Cat magic missile as 5th-level spell</t>
  </si>
  <si>
    <t>Caster breathes 30’ fire cone next time they speak</t>
  </si>
  <si>
    <t>Change height by 1d10: Even: grow, Odd: shrink</t>
  </si>
  <si>
    <t>Target is cocooned in crystal until someone breaks it</t>
  </si>
  <si>
    <t>Cast confusion centered on self</t>
  </si>
  <si>
    <t>Cast thunder wave centered on self</t>
  </si>
  <si>
    <t>Regain 5 HP every round for 1 minute</t>
  </si>
  <si>
    <t>Target is transported to Ethereal Plane for 1 minute</t>
  </si>
  <si>
    <t>Grow long beard made of feathers until sneeze</t>
  </si>
  <si>
    <t>Swarm of rats carry caster 30’ in random direction</t>
  </si>
  <si>
    <t>Cast grease centered on self</t>
  </si>
  <si>
    <t>Creatures within 30’ are stuck in place vs Str DC 15</t>
  </si>
  <si>
    <t>For 1 minute, spell targets have disadv</t>
  </si>
  <si>
    <t>A mature oak sprouts in an unoccupied space in 60’</t>
  </si>
  <si>
    <t>Caster’s skin turns vibrant blue till remove curse</t>
  </si>
  <si>
    <t>Caster can only speak to animals for 24 hours</t>
  </si>
  <si>
    <t>Third eye grows; adv</t>
  </si>
  <si>
    <t>Caster gains 100 lbs, move speed halved, 1 minute</t>
  </si>
  <si>
    <t>Spells cost additional bonus round cast time</t>
  </si>
  <si>
    <t>Next turn caster takes no action, vomits 1d100 SP</t>
  </si>
  <si>
    <t>Teleport up to 60 feet away to unoccupied space</t>
  </si>
  <si>
    <t>Caster’s hands become covered in sticky goop</t>
  </si>
  <si>
    <t>Transported to Astral Plane until end of next turn</t>
  </si>
  <si>
    <t>Cabbages sprout abundantly within a 30’ radius</t>
  </si>
  <si>
    <t>Max dmg of next damaging spell cast in next minute</t>
  </si>
  <si>
    <t>Caster can mimic target’s voice perfectly for 24 hrs</t>
  </si>
  <si>
    <t>Age changes 1d10 years</t>
  </si>
  <si>
    <t>Caster grows antlers, sheds them in 24 hours</t>
  </si>
  <si>
    <t>1d6 flumphs appear for 1 minute in 60’; scared</t>
  </si>
  <si>
    <t>Caster and target flung 10’ in opposite directions</t>
  </si>
  <si>
    <t>Regain 2d10 HP</t>
  </si>
  <si>
    <t>Gravity reverses in 30’ radius till start of next turn</t>
  </si>
  <si>
    <t>Become potted plant until start of next turn on saves</t>
  </si>
  <si>
    <t>Caster distracted by cloud of gnats for next minute</t>
  </si>
  <si>
    <t>For next minute, teleport up to 20’ as bonus action</t>
  </si>
  <si>
    <t>Spell ricochets off target to random creature in 30’</t>
  </si>
  <si>
    <t>Cast levitate on self</t>
  </si>
  <si>
    <t>Caster’s money cycles: CP -&gt; SP -&gt; GP -&gt; CP</t>
  </si>
  <si>
    <t>Unicorn appears within 5’ for next minute</t>
  </si>
  <si>
    <t>One of target’s eyes replaced by 500 GP sapphire</t>
  </si>
  <si>
    <t>Cannot speak, emit pink bubbles instead on Perception for 1 minute</t>
  </si>
  <si>
    <t>Smoke fumes from caster’s ears for 1 minute</t>
  </si>
  <si>
    <t>Spectral shield, +2 AC, no magic missile for 1 minute</t>
  </si>
  <si>
    <t>Caster gains 3’ prehensile tail for 1 hour</t>
  </si>
  <si>
    <t>Cannot get drunk for 5d6 days</t>
  </si>
  <si>
    <t>All unlocked doors/windows in 60’ fly open</t>
  </si>
  <si>
    <t>Hair falls out, grows back within 24 hours</t>
  </si>
  <si>
    <t>Caster’s face blackened by small explosion</t>
  </si>
  <si>
    <t>For 1 minute, flammable touch (not worn/carried)</t>
  </si>
  <si>
    <t>Geyser lifts caster 50’ in air until start of next turn</t>
  </si>
  <si>
    <t>Regain lowest-level expended spell slot</t>
  </si>
  <si>
    <t>A confused bear appears within 60’ for 1 minute</t>
  </si>
  <si>
    <t>For 1 minute, can only shout when speaking</t>
  </si>
  <si>
    <t>Grass instantly sprouts to 3’ tall within 20’, 1 minute</t>
  </si>
  <si>
    <t>Cast fog cloud centered on self</t>
  </si>
  <si>
    <t>Caster can only breathe underwater for next minute</t>
  </si>
  <si>
    <t>Up to 3 creatures of choice in 30’:4d10 lightning dmg</t>
  </si>
  <si>
    <t>Caster falls Unconscious until start of next turn</t>
  </si>
  <si>
    <t>Frightened by nearest creature until end of next turn</t>
  </si>
  <si>
    <t>If target dies in next minute, its ghost haunts caster</t>
  </si>
  <si>
    <t>Everyone in 30’: invisible for 1 minute or till atk/cast Odd: Younger, Even: Older</t>
  </si>
  <si>
    <t>All within 60’ saves vs Wis 15 or drops w/e they hold</t>
  </si>
  <si>
    <t>Resistance to all damage for next minute</t>
  </si>
  <si>
    <t>Everything within 20’ pulled 10’ toward caster</t>
  </si>
  <si>
    <t>Random creature within 60’ is poisoned for 24 hours</t>
  </si>
  <si>
    <t>Caster smells like lavender for 1d6 days</t>
  </si>
  <si>
    <t>Glow brightly for 1 minute</t>
  </si>
  <si>
    <t>Casters clothes become uncomfortably tight</t>
  </si>
  <si>
    <t>Cast polymorph on self</t>
  </si>
  <si>
    <t>If spell would kill target, target’s extremities fly apart</t>
  </si>
  <si>
    <t>Illusory butterflies/flowers flutter in 5’ radius 1 min</t>
  </si>
  <si>
    <t>Caster trapped in a giant glass ball</t>
  </si>
  <si>
    <t>Take one additional action immediately</t>
  </si>
  <si>
    <t>Caster’s fists become huge, deal 1d8 B dmg, 1 min</t>
  </si>
  <si>
    <t>Others in 30’: 1d10 necro dmg</t>
  </si>
  <si>
    <t>Loud voice ridicules caster on init count 20 for 1 min</t>
  </si>
  <si>
    <t>Cast mirror image</t>
  </si>
  <si>
    <t>Caster’s arms become tentacles for 1 minute</t>
  </si>
  <si>
    <t>Cast fly on random creature within 60’</t>
  </si>
  <si>
    <t>Large floating eye follows caster for 1 hour</t>
  </si>
  <si>
    <t>Become invisible/silent for 1 minute or till atk/cast</t>
  </si>
  <si>
    <t>Caster’s INT and STR swap for 1 hour</t>
  </si>
  <si>
    <t>If you die in next minute, come back per reincarnate</t>
  </si>
  <si>
    <t>Caster sees everyone as a decaying corpse for 24h</t>
  </si>
  <si>
    <t>Size increases by 1 size category for 1 minute</t>
  </si>
  <si>
    <t>All light sources within 60’ radius extinguished</t>
  </si>
  <si>
    <t>You and all in 30’: vulnerable to piercing dmg, 1 min</t>
  </si>
  <si>
    <t>Caster becomes frightened of a color for 1 hour</t>
  </si>
  <si>
    <t>Surrounded by faint ethereal music for 1 minute</t>
  </si>
  <si>
    <t>Caster suffers a head cold for 24 hours</t>
  </si>
  <si>
    <t>Regain all expended Sorcery Points</t>
  </si>
  <si>
    <t>Next phrase spoken by caster becomes true</t>
  </si>
  <si>
    <t>Set the Table</t>
  </si>
  <si>
    <t>Session Beats (4 hrs)</t>
  </si>
  <si>
    <t>Previously...</t>
  </si>
  <si>
    <t>Rollout the dry erase mat</t>
  </si>
  <si>
    <t>Put out coasters, minis, handouts</t>
  </si>
  <si>
    <t>Plug in computer</t>
  </si>
  <si>
    <t>Set an alarm for 7pm</t>
  </si>
  <si>
    <t>Open Messages</t>
  </si>
  <si>
    <t>Set up session recording</t>
  </si>
  <si>
    <t>Prep encounters</t>
  </si>
  <si>
    <t>Review Session plan and edit until comfortable</t>
  </si>
  <si>
    <t>Remind Players about PC Reminders lists</t>
  </si>
  <si>
    <t>Start Session Recording</t>
  </si>
  <si>
    <t>Encounter on the Decks of the Hellraiser</t>
  </si>
  <si>
    <t>Dock Ward Distraction</t>
  </si>
  <si>
    <t>Quest Hook: Zardoz and The Soul Miners</t>
  </si>
  <si>
    <t>Out of the Abyss - Chapter 1 : Prisoners of the Drow</t>
  </si>
  <si>
    <t>Clean up</t>
  </si>
  <si>
    <t>Read Session Intro</t>
  </si>
  <si>
    <t>Waterdeep</t>
  </si>
  <si>
    <t>Location:</t>
  </si>
  <si>
    <t>Goal:</t>
  </si>
  <si>
    <t>Start a new adventure by talking to Zardoz who will give them a lead for a new adventure.</t>
  </si>
  <si>
    <t>Obstruction:</t>
  </si>
  <si>
    <t>The captain of the Heartbreaker wants to play a game before alerting Zardoz that the party has called on him.</t>
  </si>
  <si>
    <t>You decided to investigate a lead from Jalester Silvermane about the whereabouts of Naivara’s sister. 
The Sea Maiden’s Faire is a carnival that travels up and down the Sword Coast. Apparently, it’s leader, a man named Zardoz Zord, seemed to recognize the name Laidon during an unrelated conversation with Jalester.
You’ve learned from Jalester that Zardoz covets a meeting with the Open Lord of Waterdeep, Laeral (LAIR-awl). He would likely to petition her for the inclusion of Luskan in the Lord’s Alliance. Zardoz is not yet aware that Laeral (LAIR-awl) will meet him in three days at her family crypt in the City of the Dead.  You can likely use this knowledge to barter with the man for details about Naivara’s family.</t>
  </si>
  <si>
    <t>Now…</t>
  </si>
  <si>
    <t>Random Uncommon Magical Item</t>
  </si>
  <si>
    <t>Aboard the decks of the Hellraiser, you are in the middle of a team battle royale. The ship’s captain, Velgos, refused to make your presence known to Zardoz unless you play a silly game with him and his crew. Regardless of the outcome Zardoz will be alerted but the winning side will each receive a prize as well.</t>
  </si>
  <si>
    <t>Win by gathering both flags at the top of the center mast and holding the top platform for 5 rounds (30 sec)</t>
  </si>
  <si>
    <t>Each time the platform is lost the hold time necessary goes down by 1 round.</t>
  </si>
  <si>
    <t>Leaving the outside deck disqualifies a player for 1 round.</t>
  </si>
  <si>
    <t>The winning side gets a random uncommon magic item each.</t>
  </si>
  <si>
    <t>Half the party</t>
  </si>
  <si>
    <t>A ship captain (in the event of an odd numbered party)</t>
  </si>
  <si>
    <t>5 max members</t>
  </si>
  <si>
    <t>1d4 lost crew members rejoining each round up to max 5 per side</t>
  </si>
  <si>
    <t>2 Teams each consisting of:</t>
  </si>
  <si>
    <t>Random Treasure</t>
  </si>
  <si>
    <t>1d6</t>
  </si>
  <si>
    <t>Item</t>
  </si>
  <si>
    <t>Random Common Magical Item</t>
  </si>
  <si>
    <t xml:space="preserve">Random Uncommon Magical Item </t>
  </si>
  <si>
    <t>Random Rare Magical Item</t>
  </si>
  <si>
    <t>Random Very Rare Magical Item</t>
  </si>
  <si>
    <t>Random Legendary Magical Item</t>
  </si>
  <si>
    <t>Trinkets</t>
  </si>
  <si>
    <t>d100 Common Trinkets</t>
  </si>
  <si>
    <t>d100 Minor Magic Items</t>
  </si>
  <si>
    <t>Shops</t>
  </si>
  <si>
    <t>Expanded Catalog</t>
  </si>
  <si>
    <t xml:space="preserve">A Treasure Horde based on CR  </t>
  </si>
  <si>
    <t>CR</t>
  </si>
  <si>
    <t>Link</t>
  </si>
  <si>
    <t>Running Combat</t>
  </si>
  <si>
    <t>Encounter Builder</t>
  </si>
  <si>
    <t>Party Data</t>
  </si>
  <si>
    <t>Maynard +4 45 / 45</t>
  </si>
  <si>
    <t>Killigan +5 32 / 32</t>
  </si>
  <si>
    <t>Naivara +1 38 / 38</t>
  </si>
  <si>
    <t>Riley +2 22 / 22</t>
  </si>
  <si>
    <t>Nala +0 41 / 41</t>
  </si>
  <si>
    <t>Character Sheets</t>
  </si>
  <si>
    <t>Killigan</t>
  </si>
  <si>
    <t>Maynard</t>
  </si>
  <si>
    <t>Naivara</t>
  </si>
  <si>
    <t>Nala</t>
  </si>
  <si>
    <t>Riley</t>
  </si>
  <si>
    <t>Character Sheet</t>
  </si>
  <si>
    <t>Note 1</t>
  </si>
  <si>
    <t>Reference Links</t>
  </si>
  <si>
    <t>Our stuff</t>
  </si>
  <si>
    <t>Our shared folder</t>
  </si>
  <si>
    <t>My Homebrewery Content</t>
  </si>
  <si>
    <t>DndBeyond</t>
  </si>
  <si>
    <t>Maps</t>
  </si>
  <si>
    <t>Faerun Map</t>
  </si>
  <si>
    <t>Sword Coast</t>
  </si>
  <si>
    <t>Cormyr Map</t>
  </si>
  <si>
    <t>donjon</t>
  </si>
  <si>
    <t>Inn Descriptions by social class</t>
  </si>
  <si>
    <t>NPCs</t>
  </si>
  <si>
    <t>Commoner NPCs</t>
  </si>
  <si>
    <t>Names</t>
  </si>
  <si>
    <t>Magic Shops</t>
  </si>
  <si>
    <t>Rumors</t>
  </si>
  <si>
    <t>Weather</t>
  </si>
  <si>
    <t>Fantasy Name Generator</t>
  </si>
  <si>
    <t>D&amp;D Names</t>
  </si>
  <si>
    <t>Taverns</t>
  </si>
  <si>
    <t>Handouts</t>
  </si>
  <si>
    <t>Friendly Faces</t>
  </si>
  <si>
    <t>Other</t>
  </si>
  <si>
    <t>Lorem Ipsum Generator</t>
  </si>
  <si>
    <t>Roll the Dice (1d100 by default)</t>
  </si>
  <si>
    <t>In Game Date</t>
  </si>
  <si>
    <t>Earth Date</t>
  </si>
  <si>
    <t>Summary</t>
  </si>
  <si>
    <t>Month</t>
  </si>
  <si>
    <t>Name</t>
  </si>
  <si>
    <t>Common Name</t>
  </si>
  <si>
    <t>Hammer</t>
  </si>
  <si>
    <t>Deepwinter</t>
  </si>
  <si>
    <t>H1</t>
  </si>
  <si>
    <t>H2</t>
  </si>
  <si>
    <t>H3</t>
  </si>
  <si>
    <t>H4</t>
  </si>
  <si>
    <t>H5</t>
  </si>
  <si>
    <t>Alturiak</t>
  </si>
  <si>
    <t>The Claw of Winter</t>
  </si>
  <si>
    <t>Length</t>
  </si>
  <si>
    <t>Last Day</t>
  </si>
  <si>
    <t>Ches</t>
  </si>
  <si>
    <t>The Claw of Sunsets</t>
  </si>
  <si>
    <t>Tarsahk</t>
  </si>
  <si>
    <t>The Claw of Storms</t>
  </si>
  <si>
    <t>Mirtul</t>
  </si>
  <si>
    <t>The Melting</t>
  </si>
  <si>
    <t>The Time of Flowers</t>
  </si>
  <si>
    <t>Kythorn</t>
  </si>
  <si>
    <t>Flamerule</t>
  </si>
  <si>
    <t>Summertide</t>
  </si>
  <si>
    <t>Eleasis</t>
  </si>
  <si>
    <t>Highsun</t>
  </si>
  <si>
    <t>Elient</t>
  </si>
  <si>
    <t>The Fading</t>
  </si>
  <si>
    <t>Marpenoth</t>
  </si>
  <si>
    <t>Leaffall</t>
  </si>
  <si>
    <t>Uktar</t>
  </si>
  <si>
    <t>The Rotting</t>
  </si>
  <si>
    <t>Nightal</t>
  </si>
  <si>
    <t>The Drawing Down</t>
  </si>
  <si>
    <t>Midwinter Holiday</t>
  </si>
  <si>
    <t>Greengrass Holiday</t>
  </si>
  <si>
    <t>Midsummer Holiday</t>
  </si>
  <si>
    <t>Highharvesttide Holiday</t>
  </si>
  <si>
    <t>The Feast of the Moon Holiday</t>
  </si>
  <si>
    <t>In Game Day</t>
  </si>
  <si>
    <t>In Game Month</t>
  </si>
  <si>
    <t>Day</t>
  </si>
  <si>
    <t>Year</t>
  </si>
  <si>
    <t>Earth Analog</t>
  </si>
  <si>
    <t>December</t>
  </si>
  <si>
    <t>November</t>
  </si>
  <si>
    <t>October</t>
  </si>
  <si>
    <t>January</t>
  </si>
  <si>
    <t>September</t>
  </si>
  <si>
    <t>February</t>
  </si>
  <si>
    <t>March</t>
  </si>
  <si>
    <t>April</t>
  </si>
  <si>
    <t>May</t>
  </si>
  <si>
    <t>June</t>
  </si>
  <si>
    <t>July</t>
  </si>
  <si>
    <t>August</t>
  </si>
  <si>
    <t>In Game Year</t>
  </si>
  <si>
    <t>First Day</t>
  </si>
  <si>
    <t>In Game Session Lenth in Days</t>
  </si>
  <si>
    <t>Campaign Start</t>
  </si>
  <si>
    <t>Today is the first of The Rotting in the year DR 1492. Fall is in full swing. The heavy winds of the past few days have calmed to a gentle breeze allowing clouds to hang overhead. Despite that, it feels just a bit warmer than usual for this time of year.</t>
  </si>
  <si>
    <t>Population Max</t>
  </si>
  <si>
    <t>Gp/Month</t>
  </si>
  <si>
    <t>Max</t>
  </si>
  <si>
    <t>Cost Multiplier</t>
  </si>
  <si>
    <t>Profit Multiplier</t>
  </si>
  <si>
    <t>Cost</t>
  </si>
  <si>
    <t>Income</t>
  </si>
  <si>
    <t>Profit</t>
  </si>
  <si>
    <t>Property</t>
  </si>
  <si>
    <t>Total Cost per Day (gp)</t>
  </si>
  <si>
    <t>Skilled Hirelings</t>
  </si>
  <si>
    <t>Untrained Hirelings</t>
  </si>
  <si>
    <t>Active</t>
  </si>
  <si>
    <t>Upgrade</t>
  </si>
  <si>
    <t>Stage</t>
  </si>
  <si>
    <t>Option</t>
  </si>
  <si>
    <t>Dependancy</t>
  </si>
  <si>
    <t>Description</t>
  </si>
  <si>
    <t>Cost upfront</t>
  </si>
  <si>
    <t>Cost per week Impact</t>
  </si>
  <si>
    <t>Income per week Impact</t>
  </si>
  <si>
    <t>Other bonus</t>
  </si>
  <si>
    <t>Abby</t>
  </si>
  <si>
    <t>X</t>
  </si>
  <si>
    <t>Basic Bonus</t>
  </si>
  <si>
    <t>None</t>
  </si>
  <si>
    <t>Farm</t>
  </si>
  <si>
    <t>x</t>
  </si>
  <si>
    <t>Improved Services 1</t>
  </si>
  <si>
    <t>Guildhall, town or city</t>
  </si>
  <si>
    <t>Improved Services 2</t>
  </si>
  <si>
    <t>Inn, rural roadside</t>
  </si>
  <si>
    <t>Improved Services 3</t>
  </si>
  <si>
    <t>Inn, town or city</t>
  </si>
  <si>
    <t>Improved Services 4</t>
  </si>
  <si>
    <t>Improved Services 5</t>
  </si>
  <si>
    <t>Extra Security</t>
  </si>
  <si>
    <t>Barracks</t>
  </si>
  <si>
    <t>Vault</t>
  </si>
  <si>
    <t>Garden</t>
  </si>
  <si>
    <t>Additional Servants 1</t>
  </si>
  <si>
    <t>Additional Servants 2</t>
  </si>
  <si>
    <t>Additional Servants 3</t>
  </si>
  <si>
    <t>Cobbled Streets</t>
  </si>
  <si>
    <t>Furnishing 1</t>
  </si>
  <si>
    <t>Furnishing 2</t>
  </si>
  <si>
    <t>Furnishing 3</t>
  </si>
  <si>
    <t>Shrine</t>
  </si>
  <si>
    <t>Laboratory</t>
  </si>
  <si>
    <t>Clinic</t>
  </si>
  <si>
    <t>Dojo</t>
  </si>
  <si>
    <t>Library</t>
  </si>
  <si>
    <t>Accounting office</t>
  </si>
  <si>
    <t>Information Network</t>
  </si>
  <si>
    <t>Secret Exit 1</t>
  </si>
  <si>
    <t>Secret Exit 2</t>
  </si>
  <si>
    <t>Secret Exit 3</t>
  </si>
  <si>
    <t>Property Type</t>
  </si>
  <si>
    <t>Inn, town or City</t>
  </si>
  <si>
    <t>Competing Businesses</t>
  </si>
  <si>
    <t>Market size per month</t>
  </si>
  <si>
    <t>Total Cost per day</t>
  </si>
  <si>
    <t>Total cost per week</t>
  </si>
  <si>
    <t>Share per month</t>
  </si>
  <si>
    <t>Share per week</t>
  </si>
  <si>
    <t>Base profit per week</t>
  </si>
  <si>
    <t>Profit for the Month</t>
  </si>
  <si>
    <t>Character</t>
  </si>
  <si>
    <t>Roles</t>
  </si>
  <si>
    <t>Variable</t>
  </si>
  <si>
    <t>Base Roll</t>
  </si>
  <si>
    <t>Role Modifiers</t>
  </si>
  <si>
    <t>Other Modifiers</t>
  </si>
  <si>
    <t>Total Roll</t>
  </si>
  <si>
    <t>Brew</t>
  </si>
  <si>
    <t>Week 1</t>
  </si>
  <si>
    <t>Intel</t>
  </si>
  <si>
    <t>Week 2</t>
  </si>
  <si>
    <t>Harvest</t>
  </si>
  <si>
    <t>Week 3</t>
  </si>
  <si>
    <t>Entertaining</t>
  </si>
  <si>
    <t>Week 4</t>
  </si>
  <si>
    <t>Job Board</t>
  </si>
  <si>
    <t>Other Modifier</t>
  </si>
  <si>
    <t>Applied</t>
  </si>
  <si>
    <t>Impact</t>
  </si>
  <si>
    <t>Critical Success</t>
  </si>
  <si>
    <t>Critical Fail</t>
  </si>
  <si>
    <t>Brewing Assistant</t>
  </si>
  <si>
    <t>Groundskeeping Assistant</t>
  </si>
  <si>
    <t>Entertainment Assistant</t>
  </si>
  <si>
    <t>Intel Assistant</t>
  </si>
  <si>
    <t>Manager  Assistant</t>
  </si>
  <si>
    <t>Brother Thom (Thomas)</t>
  </si>
  <si>
    <t>Willard Woodcutter</t>
  </si>
  <si>
    <t>Mr &amp; Mrs Royers (Glen and Meg)</t>
  </si>
  <si>
    <t>Steve Sneky</t>
  </si>
  <si>
    <t>Sweringer McNulty</t>
  </si>
  <si>
    <t>Fight to get the pub back from the assistants</t>
  </si>
  <si>
    <t>Older Man</t>
  </si>
  <si>
    <t>Middle aged</t>
  </si>
  <si>
    <t>Human</t>
  </si>
  <si>
    <t>Human Male</t>
  </si>
  <si>
    <t>Skinny, Tall</t>
  </si>
  <si>
    <t>Failed adventurer (Monk)</t>
  </si>
  <si>
    <t>Standup coffin bass</t>
  </si>
  <si>
    <t>Bald</t>
  </si>
  <si>
    <t>Black stringy hair</t>
  </si>
  <si>
    <t>Simple clothing not robes</t>
  </si>
  <si>
    <t>Red hair, buff</t>
  </si>
  <si>
    <t>Played in Killigan's college band</t>
  </si>
  <si>
    <t>Has Urchin kid network</t>
  </si>
  <si>
    <t>Leather vest and pants</t>
  </si>
  <si>
    <t>Ripped off sleeved linen shirt and cuttoff linen pants rope belt</t>
  </si>
  <si>
    <t>Meg makes killer banana bread</t>
  </si>
  <si>
    <t>Ran the rusty shank in the docks ward</t>
  </si>
  <si>
    <t>Living his whole life in Waterdeep</t>
  </si>
  <si>
    <t>Robed</t>
  </si>
  <si>
    <t>Started working immediately</t>
  </si>
  <si>
    <t>Wants to expand his hobby into a larger scale</t>
  </si>
  <si>
    <t>Woodcutter is a derogetory name in dwarven clans</t>
  </si>
  <si>
    <t>Looks like lord varis</t>
  </si>
  <si>
    <t>Wears a vest with a white shirt underneath</t>
  </si>
  <si>
    <t>Was a professor of chemistry</t>
  </si>
  <si>
    <t>Bolo tie</t>
  </si>
  <si>
    <t>A little afraid of ghosts</t>
  </si>
  <si>
    <t>Population</t>
  </si>
  <si>
    <t>Season</t>
  </si>
  <si>
    <t>Winter</t>
  </si>
  <si>
    <t>Fall</t>
  </si>
  <si>
    <t>Spring</t>
  </si>
  <si>
    <t>Summer</t>
  </si>
  <si>
    <t>In Game Season</t>
  </si>
  <si>
    <t>Describe the Weather.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</si>
</sst>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_(* #,##0.0_);_(* \(#,##0.0\);_(* &quot;-&quot;??_);_(@_)"/>
  </numFmts>
  <fonts count="17"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3"/>
      <color rgb="FF2E74B5"/>
      <name val="Calibri Light"/>
      <family val="2"/>
    </font>
    <font>
      <sz val="10"/>
      <color rgb="FF1F4D78"/>
      <name val="Calibri"/>
      <family val="2"/>
      <scheme val="minor"/>
    </font>
    <font>
      <b/>
      <sz val="10"/>
      <color theme="1"/>
      <name val="Calibri"/>
      <family val="2"/>
      <scheme val="minor"/>
    </font>
    <font>
      <i/>
      <sz val="10"/>
      <color theme="1"/>
      <name val="Calibri"/>
      <family val="2"/>
      <scheme val="minor"/>
    </font>
    <font>
      <u/>
      <sz val="10"/>
      <color theme="10"/>
      <name val="Calibri"/>
      <family val="2"/>
      <scheme val="minor"/>
    </font>
    <font>
      <b/>
      <sz val="10"/>
      <color rgb="FF000000"/>
      <name val="Calibri"/>
      <family val="2"/>
      <scheme val="minor"/>
    </font>
    <font>
      <sz val="10"/>
      <color rgb="FF000000"/>
      <name val="Calibri"/>
      <family val="2"/>
      <scheme val="minor"/>
    </font>
    <font>
      <sz val="10"/>
      <color rgb="FF0563C1"/>
      <name val="Calibri"/>
      <family val="2"/>
      <scheme val="minor"/>
    </font>
    <font>
      <i/>
      <sz val="11"/>
      <color theme="1"/>
      <name val="Calibri"/>
      <family val="2"/>
      <scheme val="minor"/>
    </font>
    <font>
      <sz val="11"/>
      <color theme="1"/>
      <name val="Calibri"/>
      <family val="2"/>
      <scheme val="minor"/>
    </font>
    <font>
      <sz val="9"/>
      <color theme="1"/>
      <name val="Arial"/>
      <family val="2"/>
    </font>
    <font>
      <sz val="9"/>
      <color theme="1"/>
      <name val="Arial"/>
    </font>
    <font>
      <b/>
      <sz val="9"/>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43" fontId="13" fillId="0" borderId="0" applyFont="0" applyFill="0" applyBorder="0" applyAlignment="0" applyProtection="0"/>
  </cellStyleXfs>
  <cellXfs count="48">
    <xf numFmtId="0" fontId="0" fillId="0" borderId="0" xfId="0"/>
    <xf numFmtId="0" fontId="0" fillId="0" borderId="0" xfId="0" applyNumberFormat="1"/>
    <xf numFmtId="1" fontId="0" fillId="0" borderId="0" xfId="0" applyNumberFormat="1"/>
    <xf numFmtId="0" fontId="1" fillId="0" borderId="0" xfId="0" applyFont="1"/>
    <xf numFmtId="0" fontId="3" fillId="0" borderId="0" xfId="1"/>
    <xf numFmtId="0" fontId="0" fillId="0" borderId="0" xfId="0" applyAlignment="1">
      <alignment horizontal="left" vertical="center" indent="1"/>
    </xf>
    <xf numFmtId="0" fontId="0" fillId="0" borderId="0" xfId="0" applyAlignment="1">
      <alignment horizontal="left" vertical="center"/>
    </xf>
    <xf numFmtId="49" fontId="0" fillId="0" borderId="0" xfId="0" applyNumberFormat="1" applyAlignment="1">
      <alignment horizontal="left"/>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8" fillId="0" borderId="0" xfId="1" applyFont="1" applyAlignment="1">
      <alignment horizontal="left" vertical="center"/>
    </xf>
    <xf numFmtId="0" fontId="6" fillId="0" borderId="0" xfId="0" applyFont="1" applyAlignment="1">
      <alignment horizontal="right" vertical="center"/>
    </xf>
    <xf numFmtId="0" fontId="3" fillId="0" borderId="0" xfId="1" applyAlignment="1">
      <alignment horizontal="left" vertical="center"/>
    </xf>
    <xf numFmtId="0" fontId="3" fillId="0" borderId="0" xfId="1" applyAlignment="1">
      <alignment vertical="center"/>
    </xf>
    <xf numFmtId="0" fontId="0" fillId="0" borderId="0" xfId="0" applyFont="1" applyAlignment="1">
      <alignment horizontal="left" vertical="center"/>
    </xf>
    <xf numFmtId="0" fontId="11" fillId="0" borderId="0" xfId="0" applyFont="1" applyAlignment="1">
      <alignment vertical="center"/>
    </xf>
    <xf numFmtId="0" fontId="3" fillId="0" borderId="0" xfId="1" applyFill="1" applyBorder="1" applyAlignment="1">
      <alignment vertical="center" wrapText="1"/>
    </xf>
    <xf numFmtId="0" fontId="9" fillId="0" borderId="0" xfId="0" applyFont="1" applyFill="1" applyBorder="1" applyAlignment="1">
      <alignment vertical="center" wrapText="1"/>
    </xf>
    <xf numFmtId="0" fontId="10" fillId="0" borderId="0" xfId="0" applyFont="1" applyFill="1" applyBorder="1" applyAlignment="1">
      <alignment vertical="center" wrapText="1"/>
    </xf>
    <xf numFmtId="0" fontId="6" fillId="0" borderId="0" xfId="0" applyFont="1" applyFill="1" applyBorder="1" applyAlignment="1">
      <alignment vertical="center" wrapText="1"/>
    </xf>
    <xf numFmtId="0" fontId="0" fillId="0" borderId="0" xfId="0" applyFill="1" applyAlignment="1">
      <alignment horizontal="left" vertical="top" wrapText="1"/>
    </xf>
    <xf numFmtId="0" fontId="3" fillId="0" borderId="0" xfId="1" applyAlignment="1">
      <alignment horizontal="left" vertical="top"/>
    </xf>
    <xf numFmtId="0" fontId="0" fillId="0" borderId="0" xfId="0" applyAlignment="1">
      <alignment horizontal="left" vertical="top"/>
    </xf>
    <xf numFmtId="0" fontId="0" fillId="0" borderId="0" xfId="0" applyFont="1"/>
    <xf numFmtId="14" fontId="0" fillId="0" borderId="0" xfId="0" applyNumberFormat="1"/>
    <xf numFmtId="0" fontId="0" fillId="0" borderId="0" xfId="0" applyAlignment="1">
      <alignment horizontal="left"/>
    </xf>
    <xf numFmtId="0" fontId="14" fillId="0" borderId="0" xfId="0" applyFont="1"/>
    <xf numFmtId="0" fontId="14" fillId="0" borderId="0" xfId="0" applyFont="1" applyAlignment="1">
      <alignment wrapText="1"/>
    </xf>
    <xf numFmtId="0" fontId="15" fillId="0" borderId="0" xfId="0" applyFont="1" applyAlignment="1">
      <alignment horizontal="center" wrapText="1"/>
    </xf>
    <xf numFmtId="0" fontId="14" fillId="0" borderId="0" xfId="0" applyFont="1" applyAlignment="1">
      <alignment horizontal="left" wrapText="1"/>
    </xf>
    <xf numFmtId="0" fontId="15" fillId="0" borderId="0" xfId="0" applyFont="1" applyAlignment="1">
      <alignment horizontal="left" wrapText="1"/>
    </xf>
    <xf numFmtId="164" fontId="14" fillId="0" borderId="0" xfId="2" applyNumberFormat="1" applyFont="1"/>
    <xf numFmtId="0" fontId="14" fillId="0" borderId="0" xfId="0" applyFont="1" applyAlignment="1">
      <alignment horizontal="right"/>
    </xf>
    <xf numFmtId="164" fontId="14" fillId="2" borderId="0" xfId="2" applyNumberFormat="1" applyFont="1" applyFill="1" applyAlignment="1">
      <alignment horizontal="right"/>
    </xf>
    <xf numFmtId="164" fontId="14" fillId="0" borderId="0" xfId="2" applyNumberFormat="1" applyFont="1" applyAlignment="1">
      <alignment horizontal="right"/>
    </xf>
    <xf numFmtId="0" fontId="16" fillId="0" borderId="0" xfId="0" applyFont="1"/>
    <xf numFmtId="164" fontId="16" fillId="0" borderId="0" xfId="2" applyNumberFormat="1" applyFont="1" applyAlignment="1">
      <alignment horizontal="right"/>
    </xf>
    <xf numFmtId="0" fontId="15" fillId="0" borderId="0" xfId="0" applyFont="1"/>
    <xf numFmtId="165" fontId="14" fillId="0" borderId="0" xfId="2" applyNumberFormat="1" applyFont="1" applyAlignment="1">
      <alignment horizontal="right" wrapText="1"/>
    </xf>
    <xf numFmtId="165" fontId="15" fillId="0" borderId="0" xfId="2" applyNumberFormat="1" applyFont="1" applyAlignment="1">
      <alignment horizontal="right" wrapText="1"/>
    </xf>
    <xf numFmtId="165" fontId="14" fillId="0" borderId="0" xfId="2" applyNumberFormat="1" applyFont="1" applyAlignment="1">
      <alignment horizontal="right"/>
    </xf>
    <xf numFmtId="165" fontId="15" fillId="0" borderId="0" xfId="2" applyNumberFormat="1" applyFont="1" applyAlignment="1">
      <alignment horizontal="right"/>
    </xf>
    <xf numFmtId="0" fontId="16" fillId="0" borderId="0" xfId="0" applyFont="1" applyAlignment="1">
      <alignment horizontal="right"/>
    </xf>
    <xf numFmtId="0" fontId="14" fillId="2" borderId="0" xfId="0" applyFont="1" applyFill="1" applyAlignment="1">
      <alignment horizontal="left"/>
    </xf>
    <xf numFmtId="0" fontId="7" fillId="0" borderId="0" xfId="0" applyFont="1" applyAlignment="1">
      <alignment horizontal="left" vertical="top" wrapText="1"/>
    </xf>
    <xf numFmtId="0" fontId="12" fillId="0" borderId="0" xfId="0" applyFont="1" applyAlignment="1">
      <alignment horizontal="left" vertical="top" wrapText="1"/>
    </xf>
  </cellXfs>
  <cellStyles count="3">
    <cellStyle name="Comma" xfId="2" builtinId="3"/>
    <cellStyle name="Hyperlink" xfId="1" builtinId="8"/>
    <cellStyle name="Normal" xfId="0" builtinId="0"/>
  </cellStyles>
  <dxfs count="75">
    <dxf>
      <font>
        <b val="0"/>
        <i val="0"/>
        <strike val="0"/>
        <condense val="0"/>
        <extend val="0"/>
        <outline val="0"/>
        <shadow val="0"/>
        <u val="none"/>
        <vertAlign val="baseline"/>
        <sz val="9"/>
        <color theme="1"/>
        <name val="Arial"/>
        <scheme val="none"/>
      </font>
      <numFmt numFmtId="165" formatCode="_(* #,##0.0_);_(* \(#,##0.0\);_(* &quot;-&quot;??_);_(@_)"/>
      <alignment horizontal="right" vertical="bottom" textRotation="0" indent="0" justifyLastLine="0" shrinkToFit="0" readingOrder="0"/>
    </dxf>
    <dxf>
      <font>
        <b val="0"/>
        <i val="0"/>
        <strike val="0"/>
        <condense val="0"/>
        <extend val="0"/>
        <outline val="0"/>
        <shadow val="0"/>
        <u val="none"/>
        <vertAlign val="baseline"/>
        <sz val="9"/>
        <color theme="1"/>
        <name val="Arial"/>
        <scheme val="none"/>
      </font>
      <numFmt numFmtId="165" formatCode="_(* #,##0.0_);_(* \(#,##0.0\);_(* &quot;-&quot;??_);_(@_)"/>
      <alignment horizontal="right" vertical="bottom" textRotation="0" indent="0" justifyLastLine="0" shrinkToFit="0" readingOrder="0"/>
    </dxf>
    <dxf>
      <fill>
        <patternFill patternType="none">
          <fgColor indexed="64"/>
          <bgColor indexed="65"/>
        </patternFill>
      </fill>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numFmt numFmtId="165" formatCode="_(* #,##0.0_);_(* \(#,##0.0\);_(* &quot;-&quot;??_);_(@_)"/>
      <alignment horizontal="right" vertical="bottom" textRotation="0" indent="0" justifyLastLine="0" shrinkToFit="0" readingOrder="0"/>
    </dxf>
    <dxf>
      <font>
        <b val="0"/>
        <i val="0"/>
        <strike val="0"/>
        <condense val="0"/>
        <extend val="0"/>
        <outline val="0"/>
        <shadow val="0"/>
        <u val="none"/>
        <vertAlign val="baseline"/>
        <sz val="9"/>
        <color theme="1"/>
        <name val="Arial"/>
        <scheme val="none"/>
      </font>
      <numFmt numFmtId="165" formatCode="_(* #,##0.0_);_(* \(#,##0.0\);_(* &quot;-&quot;??_);_(@_)"/>
      <alignment horizontal="right" vertical="bottom" textRotation="0" indent="0" justifyLastLine="0" shrinkToFit="0" readingOrder="0"/>
    </dxf>
    <dxf>
      <font>
        <b val="0"/>
        <i val="0"/>
        <strike val="0"/>
        <condense val="0"/>
        <extend val="0"/>
        <outline val="0"/>
        <shadow val="0"/>
        <u val="none"/>
        <vertAlign val="baseline"/>
        <sz val="9"/>
        <color theme="1"/>
        <name val="Arial"/>
        <scheme val="none"/>
      </font>
      <numFmt numFmtId="165" formatCode="_(* #,##0.0_);_(* \(#,##0.0\);_(* &quot;-&quot;??_);_(@_)"/>
      <alignment horizontal="right" vertical="bottom" textRotation="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center"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numFmt numFmtId="0" formatCode="General"/>
    </dxf>
    <dxf>
      <font>
        <b val="0"/>
        <i val="0"/>
        <strike val="0"/>
        <condense val="0"/>
        <extend val="0"/>
        <outline val="0"/>
        <shadow val="0"/>
        <u val="none"/>
        <vertAlign val="baseline"/>
        <sz val="9"/>
        <color theme="1"/>
        <name val="Arial"/>
        <scheme val="none"/>
      </font>
      <numFmt numFmtId="0" formatCode="General"/>
    </dxf>
    <dxf>
      <font>
        <b val="0"/>
        <i val="0"/>
        <strike val="0"/>
        <condense val="0"/>
        <extend val="0"/>
        <outline val="0"/>
        <shadow val="0"/>
        <u val="none"/>
        <vertAlign val="baseline"/>
        <sz val="9"/>
        <color theme="1"/>
        <name val="Arial"/>
        <scheme val="none"/>
      </font>
      <numFmt numFmtId="0" formatCode="General"/>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numFmt numFmtId="164" formatCode="_(* #,##0_);_(* \(#,##0\);_(* &quot;-&quot;??_);_(@_)"/>
    </dxf>
    <dxf>
      <font>
        <b val="0"/>
        <i val="0"/>
        <strike val="0"/>
        <condense val="0"/>
        <extend val="0"/>
        <outline val="0"/>
        <shadow val="0"/>
        <u val="none"/>
        <vertAlign val="baseline"/>
        <sz val="9"/>
        <color theme="1"/>
        <name val="Arial"/>
        <scheme val="none"/>
      </font>
      <numFmt numFmtId="164" formatCode="_(* #,##0_);_(* \(#,##0\);_(* &quot;-&quot;??_);_(@_)"/>
    </dxf>
    <dxf>
      <font>
        <b val="0"/>
        <i val="0"/>
        <strike val="0"/>
        <condense val="0"/>
        <extend val="0"/>
        <outline val="0"/>
        <shadow val="0"/>
        <u val="none"/>
        <vertAlign val="baseline"/>
        <sz val="9"/>
        <color theme="1"/>
        <name val="Arial"/>
        <scheme val="none"/>
      </font>
      <numFmt numFmtId="164" formatCode="_(* #,##0_);_(* \(#,##0\);_(* &quot;-&quot;??_);_(@_)"/>
    </dxf>
    <dxf>
      <font>
        <b val="0"/>
        <i val="0"/>
        <strike val="0"/>
        <condense val="0"/>
        <extend val="0"/>
        <outline val="0"/>
        <shadow val="0"/>
        <u val="none"/>
        <vertAlign val="baseline"/>
        <sz val="9"/>
        <color theme="1"/>
        <name val="Arial"/>
        <scheme val="none"/>
      </font>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textRotation="0" wrapText="0" indent="0" justifyLastLine="0" shrinkToFit="0" readingOrder="0"/>
    </dxf>
    <dxf>
      <alignment horizontal="left" vertical="center" textRotation="0" wrapText="0" indent="0" justifyLastLine="0" shrinkToFit="0" readingOrder="0"/>
    </dxf>
    <dxf>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s>
  <tableStyles count="1" defaultTableStyle="DnD Table" defaultPivotStyle="PivotStyleLight16">
    <tableStyle name="DnD Table" pivot="0" count="0" xr9:uid="{A5BE338B-AD5A-4713-B7E6-9A1B7EA6525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52ABA8-21F5-4AE3-B703-DE4CCBAE748E}" name="tblTimePassing" displayName="tblTimePassing" ref="A5:L13" totalsRowShown="0">
  <autoFilter ref="A5:L13" xr:uid="{E1BE9B9A-093E-4DAB-8F69-CF9504B63C5F}"/>
  <tableColumns count="12">
    <tableColumn id="1" xr3:uid="{838A75A4-D642-43CA-8346-26BFC7706C74}" name="Session"/>
    <tableColumn id="2" xr3:uid="{7CEF97F1-85DF-4C66-8A50-772B8DEBB0AC}" name="In Game Session Lenth in Days"/>
    <tableColumn id="4" xr3:uid="{6B4B66C8-8BDB-44FC-8BF6-35C5708715BC}" name="Cumulative" dataDxfId="74">
      <calculatedColumnFormula>SUM(OFFSET(tblTimePassing[[#This Row],[Cumulative]],-1,0),tblTimePassing[[#This Row],[In Game Session Lenth in Days]])</calculatedColumnFormula>
    </tableColumn>
    <tableColumn id="5" xr3:uid="{5DB46D7A-DCFB-4014-9D0E-084ABA47AF82}" name="Cumulative Months" dataDxfId="73">
      <calculatedColumnFormula>ROUNDDOWN(tblTimePassing[[#This Row],[Cumulative]]/30,0)</calculatedColumnFormula>
    </tableColumn>
    <tableColumn id="3" xr3:uid="{D91E89A8-3A66-4789-BCE9-DBC6157D85A8}" name="Trollskull Profits Calc?" dataDxfId="72">
      <calculatedColumnFormula>IF(tblTimePassing[[#This Row],[In Game Month]]=OFFSET(tblTimePassing[[#This Row],[In Game Month]],-1,0),FALSE,TRUE)</calculatedColumnFormula>
    </tableColumn>
    <tableColumn id="6" xr3:uid="{67E1B6F7-7E19-4815-9BA7-0E2FB261871B}" name="In Game Day" dataDxfId="71">
      <calculatedColumnFormula>ROUNDDOWN(SUM($D$3-1,tblTimePassing[[#This Row],[Cumulative]]),0)</calculatedColumnFormula>
    </tableColumn>
    <tableColumn id="9" xr3:uid="{5D313F59-5556-4C73-8A2C-437271D4900F}" name="In Game Month" dataDxfId="70">
      <calculatedColumnFormula>INDEX(tblCalendar[Common Name],MATCH(tblTimePassing[[#This Row],[In Game Day]],tblCalendar[First Day],1))</calculatedColumnFormula>
    </tableColumn>
    <tableColumn id="12" xr3:uid="{B182626C-8D9B-42E2-AE3B-91239076C386}" name="In Game Season" dataDxfId="69">
      <calculatedColumnFormula>VLOOKUP(tblTimePassing[[#This Row],[In Game Month]],tblCalendar[[Common Name]:[Season]],3,FALSE)</calculatedColumnFormula>
    </tableColumn>
    <tableColumn id="11" xr3:uid="{273DA9B1-E149-4B72-A15B-F21826DA8BF4}" name="In Game Year" dataDxfId="68">
      <calculatedColumnFormula>$D$4</calculatedColumnFormula>
    </tableColumn>
    <tableColumn id="10" xr3:uid="{FD2791B2-E492-40F8-90BA-6D22CD2E9149}" name="In Game Date" dataDxfId="67">
      <calculatedColumnFormula>_xlfn.CONCAT(tblTimePassing[[#This Row],[In Game Day]]-INDEX(tblCalendar[First Day],MATCH(tblTimePassing[[#This Row],[In Game Month]],tblCalendar[Common Name],0))+1,," ",tblTimePassing[[#This Row],[In Game Month]]," ",tblTimePassing[[#This Row],[In Game Year]],"(",tblTimePassing[[#This Row],[In Game Season]],")")</calculatedColumnFormula>
    </tableColumn>
    <tableColumn id="7" xr3:uid="{D40A5C2F-45D8-49FA-B882-AF7E802BA590}" name="Earth Date"/>
    <tableColumn id="8" xr3:uid="{E8D47EAA-A4EF-4F0D-9546-E12907B46230}" name="Summa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6967DE-7A36-4713-A584-18B4497BA9A1}" name="Table3" displayName="Table3" ref="A12:C17" totalsRowShown="0" headerRowDxfId="20" dataDxfId="19">
  <autoFilter ref="A12:C17" xr:uid="{E8E8481F-7AE4-4F6A-8D62-67FDCD8DAF03}"/>
  <tableColumns count="3">
    <tableColumn id="3" xr3:uid="{5F4BA888-AA3C-4E31-9F1C-024B86E3A120}" name="Character" dataDxfId="18"/>
    <tableColumn id="1" xr3:uid="{3116DC22-0DD6-441A-8E6B-A68912E62424}" name="Roles" dataDxfId="17"/>
    <tableColumn id="2" xr3:uid="{2E8A43EE-EB9D-4AF0-9275-93839C78013C}" name="Score" dataDxfId="1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D206CBD-7D5F-42F9-8C27-56F58913889B}" name="tblProfits" displayName="tblProfits" ref="E12:J16" totalsRowShown="0" headerRowDxfId="15" dataDxfId="14">
  <autoFilter ref="E12:J16" xr:uid="{AF416875-95D9-4CA9-9EC9-140915EBD65E}"/>
  <tableColumns count="6">
    <tableColumn id="1" xr3:uid="{BB44ACB5-0DB8-4DAB-B21F-F51F46FABB55}" name="Variable" dataDxfId="13"/>
    <tableColumn id="2" xr3:uid="{787C8A9F-9C21-443B-BDFF-219AFF7A35C0}" name="Base Roll" dataDxfId="12" dataCellStyle="Comma">
      <calculatedColumnFormula>RANDBETWEEN(1,100)</calculatedColumnFormula>
    </tableColumn>
    <tableColumn id="3" xr3:uid="{A0A3C20B-EB4F-47E8-9057-3BFD02F727E3}" name="Role Modifiers" dataDxfId="11" dataCellStyle="Comma">
      <calculatedColumnFormula>TRIMMEAN(Table3[Score],2/COUNT(Table3[Score]))</calculatedColumnFormula>
    </tableColumn>
    <tableColumn id="4" xr3:uid="{D80594E4-0346-4694-871F-8B2F22052426}" name="Other Modifiers" dataDxfId="10" dataCellStyle="Comma">
      <calculatedColumnFormula>SUMIFS(Table7[Impact],Table7[Applied],"X")</calculatedColumnFormula>
    </tableColumn>
    <tableColumn id="5" xr3:uid="{C6A9F62F-E868-4181-B752-9F96DC8FE25F}" name="Total Roll" dataDxfId="0" dataCellStyle="Comma">
      <calculatedColumnFormula>MIN(SUM(tblProfits[[#This Row],[Base Roll]:[Other Modifiers]]),MAX(tblProfit[Max]))</calculatedColumnFormula>
    </tableColumn>
    <tableColumn id="6" xr3:uid="{F49E5134-163A-42B6-A20C-EBB0C3EE93BF}" name="Profit" dataDxfId="1" dataCellStyle="Comma">
      <calculatedColumnFormula>_xlfn.IFNA(INDEX(tblProfit[Profit],MATCH(tblProfits[[#This Row],[Total Roll]],tblProfit[Max],-1)),I2)</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6F611A1-201B-4CE9-B8A7-86BD0B597344}" name="Table7" displayName="Table7" ref="A19:C21" totalsRowShown="0" headerRowDxfId="9" dataDxfId="8">
  <autoFilter ref="A19:C21" xr:uid="{550400D8-27DD-48E6-ADC9-A740F0E91E37}"/>
  <tableColumns count="3">
    <tableColumn id="1" xr3:uid="{26216D72-3BFB-428D-A34F-8D340604606B}" name="Other Modifier" dataDxfId="7"/>
    <tableColumn id="2" xr3:uid="{035E6E94-2F44-4191-9AB5-C15DCEC901ED}" name="Applied" dataDxfId="6"/>
    <tableColumn id="3" xr3:uid="{A2482AD5-1F64-4593-B5F6-ACE425E339B4}" name="Impact" dataDxfId="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0894DE-BDDF-47B9-B238-8100CA2119EA}" name="Table6" displayName="Table6" ref="A1:B6" totalsRowShown="0" dataDxfId="4">
  <autoFilter ref="A1:B6" xr:uid="{3561C211-6BFC-49E5-8B08-77A526D5A6F5}"/>
  <tableColumns count="2">
    <tableColumn id="1" xr3:uid="{E9F5F38D-3ABD-40A7-99B7-A658DFB9262F}" name="Character Sheet" dataDxfId="3" dataCellStyle="Hyperlink"/>
    <tableColumn id="2" xr3:uid="{E0EAFF2C-862F-4128-A7F9-DDD454504DAD}" name="Note 1"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4D0F08-4216-467B-8272-8E8A14A9DEDD}" name="tblWildMagicSurge" displayName="tblWildMagicSurge" ref="A1:B101" totalsRowShown="0" dataDxfId="66">
  <autoFilter ref="A1:B101" xr:uid="{E13A7CE0-2395-4B0E-9AD0-2256682F24AF}"/>
  <tableColumns count="2">
    <tableColumn id="1" xr3:uid="{5ED461AD-D201-43AC-B3E4-93F812D27EF8}" name="Score" dataDxfId="65"/>
    <tableColumn id="2" xr3:uid="{E60FE2B1-F8EA-40B1-ABAD-DD5C60262ADA}" name="Effect" dataDxfId="6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FE369F-5DF1-4EF7-AEBB-52668BF01800}" name="tblCalendar" displayName="tblCalendar" ref="D1:K18" totalsRowShown="0" dataDxfId="63">
  <autoFilter ref="D1:K18" xr:uid="{36988F43-74C5-4FE3-ADC4-1B2EAD2A59B5}"/>
  <sortState xmlns:xlrd2="http://schemas.microsoft.com/office/spreadsheetml/2017/richdata2" ref="D2:J18">
    <sortCondition ref="F1:F18"/>
  </sortState>
  <tableColumns count="8">
    <tableColumn id="1" xr3:uid="{E7055243-BE71-42F7-8803-53C19C387854}" name="Month" dataDxfId="62"/>
    <tableColumn id="5" xr3:uid="{DBD4F4E8-C9C2-4CC2-9A9F-E9803C90774B}" name="Length" dataDxfId="61"/>
    <tableColumn id="7" xr3:uid="{61523B4E-7EF6-4B58-910B-29400BEC3820}" name="First Day" dataDxfId="60"/>
    <tableColumn id="2" xr3:uid="{EC8E3757-FEF9-4181-8478-D5B4099214F8}" name="Last Day" dataDxfId="59"/>
    <tableColumn id="3" xr3:uid="{C96C5391-6047-4FF0-88DB-8FEDF3CF3D60}" name="Name" dataDxfId="58"/>
    <tableColumn id="4" xr3:uid="{190FF1C1-4685-4DE1-A075-4A89F79E48CC}" name="Common Name" dataDxfId="57"/>
    <tableColumn id="6" xr3:uid="{9C7C14FF-B65F-4464-8D7E-D35B9B26327E}" name="Earth Analog" dataDxfId="56"/>
    <tableColumn id="8" xr3:uid="{2237F0F4-5A11-4243-A4D0-CC7189D827D5}" name="Season" dataDxfId="5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76F9AE0-76B4-4420-AAB7-50B25CC2979A}" name="tblPopProfit" displayName="tblPopProfit" ref="M1:N10" totalsRowShown="0" headerRowDxfId="54" dataDxfId="53" dataCellStyle="Comma">
  <autoFilter ref="M1:N10" xr:uid="{0412DB74-E0FA-4328-B775-52CF456C27F3}"/>
  <sortState xmlns:xlrd2="http://schemas.microsoft.com/office/spreadsheetml/2017/richdata2" ref="M2:O10">
    <sortCondition descending="1" ref="N1:N10"/>
  </sortState>
  <tableColumns count="2">
    <tableColumn id="3" xr3:uid="{7EAAA3DB-9084-4218-BE1B-A2E9EFFEC91E}" name="Population Max" dataDxfId="52" dataCellStyle="Comma"/>
    <tableColumn id="2" xr3:uid="{E3313302-112B-4D80-ABBD-9429F4EBC7FD}" name="Gp/Month" dataDxfId="51" dataCellStyle="Comm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EE7051-1BB7-404A-9332-F05CCEF372B3}" name="tblProfit" displayName="tblProfit" ref="P1:U8" totalsRowShown="0" headerRowDxfId="50" dataDxfId="49">
  <autoFilter ref="P1:U8" xr:uid="{1D8DA3DE-FDA1-402A-979E-FBB249637113}"/>
  <sortState xmlns:xlrd2="http://schemas.microsoft.com/office/spreadsheetml/2017/richdata2" ref="P2:U8">
    <sortCondition descending="1" ref="P1:P8"/>
  </sortState>
  <tableColumns count="6">
    <tableColumn id="1" xr3:uid="{4FDACF96-E0CD-4EF4-9B47-6AD7D28633B6}" name="Max" dataDxfId="48"/>
    <tableColumn id="2" xr3:uid="{E6A4EA70-3E44-4885-BCFB-2A7F15CCD5A1}" name="Cost Multiplier" dataDxfId="47"/>
    <tableColumn id="3" xr3:uid="{B61D08E2-2894-466C-936B-6443054A5412}" name="Profit Multiplier" dataDxfId="46"/>
    <tableColumn id="4" xr3:uid="{602AF409-598C-4FEB-9277-543A78273B7F}" name="Cost" dataDxfId="45"/>
    <tableColumn id="5" xr3:uid="{8D6DD277-486B-4B5D-9632-94017D4A2FA6}" name="Income" dataDxfId="44"/>
    <tableColumn id="6" xr3:uid="{A4727A9D-ED85-4DB3-81EC-1E9E70480CD2}" name="Profit" dataDxfId="43">
      <calculatedColumnFormula>ROUND(tblProfit[[#This Row],[Income]]-tblProfit[[#This Row],[Cost]],0)</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57C57A-5148-4E95-963D-A2BD5A6E6A45}" name="Table5" displayName="Table5" ref="W1:Z6" totalsRowShown="0" headerRowDxfId="42" dataDxfId="41">
  <autoFilter ref="W1:Z6" xr:uid="{C23D3E0C-3B44-4629-B4D1-A7824598DC4F}"/>
  <tableColumns count="4">
    <tableColumn id="1" xr3:uid="{5F1C351C-FB64-4F95-BA2E-D77ABDE4579A}" name="Property" dataDxfId="40"/>
    <tableColumn id="2" xr3:uid="{DCFAB2FD-98FE-4D7E-9A38-9C02B1D82AAD}" name="Total Cost per Day (gp)" dataDxfId="39"/>
    <tableColumn id="3" xr3:uid="{BAF8F1CE-23E4-4132-ACAE-54EEE8FED796}" name="Skilled Hirelings" dataDxfId="38"/>
    <tableColumn id="4" xr3:uid="{CB20066C-F370-4878-A8D0-9D64524E3F64}" name="Untrained Hirelings" dataDxfId="3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1607A4F-00C1-4389-9061-9E7ACB6B0349}" name="tblUpgrades" displayName="tblUpgrades" ref="AB1:AK28" totalsRowShown="0" headerRowDxfId="36" dataDxfId="35">
  <autoFilter ref="AB1:AK28" xr:uid="{D21CEEC0-232F-4BDE-8D60-CACEB9FBAA1F}"/>
  <tableColumns count="10">
    <tableColumn id="7" xr3:uid="{168D6101-8A4C-46CE-A1B7-758E795B8EAF}" name="Active" dataDxfId="34"/>
    <tableColumn id="1" xr3:uid="{2FE03DB8-7AE9-47A4-9E86-6CBE3F89CF35}" name="Upgrade" dataDxfId="33"/>
    <tableColumn id="8" xr3:uid="{14085D9F-4EE5-4941-A270-B8F73554A413}" name="Stage" dataDxfId="32"/>
    <tableColumn id="9" xr3:uid="{B5674749-B992-49BF-9763-A9B142141826}" name="Option" dataDxfId="31"/>
    <tableColumn id="10" xr3:uid="{16D931F4-D69A-4756-9908-13253095CADF}" name="Dependancy" dataDxfId="30"/>
    <tableColumn id="2" xr3:uid="{A0ADB660-9C73-46D3-8FDE-C5A14643B965}" name="Description" dataDxfId="29"/>
    <tableColumn id="3" xr3:uid="{383DDFC2-222A-4DBF-9CF4-28C039C83A3F}" name="Cost upfront" dataDxfId="28"/>
    <tableColumn id="4" xr3:uid="{C0807111-DC00-42E5-A9F8-46F143B2134A}" name="Cost per week Impact" dataDxfId="27"/>
    <tableColumn id="5" xr3:uid="{CCEDFEEA-DF41-4634-9CE0-113719A3A446}" name="Income per week Impact" dataDxfId="26">
      <calculatedColumnFormula>ROUND(50*12/52,0)</calculatedColumnFormula>
    </tableColumn>
    <tableColumn id="6" xr3:uid="{BC9523D9-6D7C-4212-A7E8-8D8D267EDBA0}" name="Other bonus" dataDxfId="25"/>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4E3C1A-588E-4A41-AD0C-61D17452B7E2}" name="tblRandomTreasure" displayName="tblRandomTreasure" ref="A2:B8" totalsRowShown="0" headerRowDxfId="24" dataDxfId="23">
  <autoFilter ref="A2:B8" xr:uid="{BB8772ED-0C99-4991-9A3B-483D2FB1D771}">
    <filterColumn colId="0" hiddenButton="1"/>
    <filterColumn colId="1" hiddenButton="1"/>
  </autoFilter>
  <tableColumns count="2">
    <tableColumn id="1" xr3:uid="{B2D5864B-D807-438F-806D-3453755A7080}" name="1d6" dataDxfId="22"/>
    <tableColumn id="2" xr3:uid="{965C4F45-5882-442F-BCD0-C31D2314F7D3}" name="Item" dataDxfId="21" dataCellStyle="Hyperlink"/>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6BA988-C34F-4BD4-8247-7690D17669FA}" name="Table4" displayName="Table4" ref="A10:B16" totalsRowShown="0">
  <autoFilter ref="A10:B16" xr:uid="{390338E6-E9C0-4A44-B16D-82B454722127}">
    <filterColumn colId="0" hiddenButton="1"/>
    <filterColumn colId="1" hiddenButton="1"/>
  </autoFilter>
  <tableColumns count="2">
    <tableColumn id="1" xr3:uid="{E7BE82F9-EB46-417C-AAFF-899C986113F6}" name="CR"/>
    <tableColumn id="2" xr3:uid="{467E3FB9-D1B3-462A-AB45-239A62B3B282}" name="Link" dataCellStyle="Hyperlink">
      <calculatedColumnFormula>HYPERLINK("https://donjon.bin.sh/5e/random/#type=treasure;treasure-cr="&amp;A11&amp;";treasure-loot_type=treasure_hoard","CR "&amp;A11&amp;" Treasure Horde")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njon.bin.sh/d20/weather/" TargetMode="External"/><Relationship Id="rId2" Type="http://schemas.openxmlformats.org/officeDocument/2006/relationships/hyperlink" Target="https://kobold.club/fight/" TargetMode="External"/><Relationship Id="rId1" Type="http://schemas.openxmlformats.org/officeDocument/2006/relationships/hyperlink" Target="https://messages.android.com/"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kobold.club/fight/" TargetMode="External"/><Relationship Id="rId1" Type="http://schemas.openxmlformats.org/officeDocument/2006/relationships/hyperlink" Target="https://kobold.club/fight/"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njon.bin.sh/5e/random/" TargetMode="External"/><Relationship Id="rId1" Type="http://schemas.openxmlformats.org/officeDocument/2006/relationships/hyperlink" Target="https://donjon.bin.sh/5e/rand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V_udNPxlTk_ufSyLsZ4caIO5LqFmE5LO/view" TargetMode="External"/><Relationship Id="rId13" Type="http://schemas.openxmlformats.org/officeDocument/2006/relationships/table" Target="../tables/table9.xml"/><Relationship Id="rId3" Type="http://schemas.openxmlformats.org/officeDocument/2006/relationships/hyperlink" Target="https://donjon.bin.sh/5e/random/" TargetMode="External"/><Relationship Id="rId7" Type="http://schemas.openxmlformats.org/officeDocument/2006/relationships/hyperlink" Target="https://www.reddit.com/r/d100/comments/6zwwp1/d100_minor_magic_items/" TargetMode="External"/><Relationship Id="rId12" Type="http://schemas.openxmlformats.org/officeDocument/2006/relationships/table" Target="../tables/table8.xml"/><Relationship Id="rId2" Type="http://schemas.openxmlformats.org/officeDocument/2006/relationships/hyperlink" Target="https://donjon.bin.sh/5e/random/" TargetMode="External"/><Relationship Id="rId1" Type="http://schemas.openxmlformats.org/officeDocument/2006/relationships/hyperlink" Target="https://donjon.bin.sh/5e/random/" TargetMode="External"/><Relationship Id="rId6" Type="http://schemas.openxmlformats.org/officeDocument/2006/relationships/hyperlink" Target="https://dnd5e.fandom.com/wiki/Trinkets" TargetMode="External"/><Relationship Id="rId11" Type="http://schemas.openxmlformats.org/officeDocument/2006/relationships/hyperlink" Target="https://rollthedice.online/en/dice/1d6" TargetMode="External"/><Relationship Id="rId5" Type="http://schemas.openxmlformats.org/officeDocument/2006/relationships/hyperlink" Target="https://donjon.bin.sh/5e/random/" TargetMode="External"/><Relationship Id="rId10" Type="http://schemas.openxmlformats.org/officeDocument/2006/relationships/hyperlink" Target="https://donjon.bin.sh/5e/random/" TargetMode="External"/><Relationship Id="rId4" Type="http://schemas.openxmlformats.org/officeDocument/2006/relationships/hyperlink" Target="https://donjon.bin.sh/5e/random/" TargetMode="External"/><Relationship Id="rId9" Type="http://schemas.openxmlformats.org/officeDocument/2006/relationships/hyperlink" Target="https://donjon.bin.sh/5e/rand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ndbeyond.com/profile/Andrea123/characters/970728" TargetMode="External"/><Relationship Id="rId13" Type="http://schemas.openxmlformats.org/officeDocument/2006/relationships/hyperlink" Target="https://donjon.bin.sh/fantasy/inn/" TargetMode="External"/><Relationship Id="rId18" Type="http://schemas.openxmlformats.org/officeDocument/2006/relationships/hyperlink" Target="https://donjon.bin.sh/fantasy/inn/" TargetMode="External"/><Relationship Id="rId26" Type="http://schemas.openxmlformats.org/officeDocument/2006/relationships/printerSettings" Target="../printerSettings/printerSettings4.bin"/><Relationship Id="rId3" Type="http://schemas.openxmlformats.org/officeDocument/2006/relationships/hyperlink" Target="https://www.dndbeyond.com/campaigns/58611" TargetMode="External"/><Relationship Id="rId21" Type="http://schemas.openxmlformats.org/officeDocument/2006/relationships/hyperlink" Target="https://www.fantasynamegenerators.com/dungeons-and-dragons.php" TargetMode="External"/><Relationship Id="rId7" Type="http://schemas.openxmlformats.org/officeDocument/2006/relationships/hyperlink" Target="https://www.dndbeyond.com/profile/Edith123/characters/970744" TargetMode="External"/><Relationship Id="rId12" Type="http://schemas.openxmlformats.org/officeDocument/2006/relationships/hyperlink" Target="https://www.realmshelps.net/faerun/pix/Cormyr_-_1479_DR_bg.jpg" TargetMode="External"/><Relationship Id="rId17" Type="http://schemas.openxmlformats.org/officeDocument/2006/relationships/hyperlink" Target="https://donjon.bin.sh/5e/magic/shop.html" TargetMode="External"/><Relationship Id="rId25" Type="http://schemas.openxmlformats.org/officeDocument/2006/relationships/hyperlink" Target="https://rollthedice.online/en/dice/1d100" TargetMode="External"/><Relationship Id="rId2" Type="http://schemas.openxmlformats.org/officeDocument/2006/relationships/hyperlink" Target="http://homebrewery.naturalcrit.com/user/jonian" TargetMode="External"/><Relationship Id="rId16" Type="http://schemas.openxmlformats.org/officeDocument/2006/relationships/hyperlink" Target="https://donjon.bin.sh/fantasy/name/" TargetMode="External"/><Relationship Id="rId20" Type="http://schemas.openxmlformats.org/officeDocument/2006/relationships/hyperlink" Target="https://www.fantasynamegenerators.com/" TargetMode="External"/><Relationship Id="rId1" Type="http://schemas.openxmlformats.org/officeDocument/2006/relationships/hyperlink" Target="http://bit.ly/2h3a8rA" TargetMode="External"/><Relationship Id="rId6" Type="http://schemas.openxmlformats.org/officeDocument/2006/relationships/hyperlink" Target="https://www.dndbeyond.com/profile/EnnaBlu/characters/942762" TargetMode="External"/><Relationship Id="rId11" Type="http://schemas.openxmlformats.org/officeDocument/2006/relationships/hyperlink" Target="https://www.aidedd.org/atlas/index.php?map=W&amp;l=1" TargetMode="External"/><Relationship Id="rId24" Type="http://schemas.openxmlformats.org/officeDocument/2006/relationships/hyperlink" Target="https://www.lipsum.com/feed/html" TargetMode="External"/><Relationship Id="rId5" Type="http://schemas.openxmlformats.org/officeDocument/2006/relationships/hyperlink" Target="https://www.dndbeyond.com/profile/TimmyJLunsford/characters/949068" TargetMode="External"/><Relationship Id="rId15" Type="http://schemas.openxmlformats.org/officeDocument/2006/relationships/hyperlink" Target="https://donjon.bin.sh/5e/random/" TargetMode="External"/><Relationship Id="rId23" Type="http://schemas.openxmlformats.org/officeDocument/2006/relationships/hyperlink" Target="http://media.wizards.com/2018/dnd/dragon/21/DRA21_WDH_Preview_ff.pdf" TargetMode="External"/><Relationship Id="rId10" Type="http://schemas.openxmlformats.org/officeDocument/2006/relationships/hyperlink" Target="http://media.wizards.com/2015/images/dnd/resources/Sword-Coast-Map_HighRes.jpg" TargetMode="External"/><Relationship Id="rId19" Type="http://schemas.openxmlformats.org/officeDocument/2006/relationships/hyperlink" Target="https://donjon.bin.sh/d20/weather/" TargetMode="External"/><Relationship Id="rId4" Type="http://schemas.openxmlformats.org/officeDocument/2006/relationships/hyperlink" Target="https://www.dndbeyond.com/profile/SUPERBARD/characters/949622" TargetMode="External"/><Relationship Id="rId9" Type="http://schemas.openxmlformats.org/officeDocument/2006/relationships/hyperlink" Target="https://loremaps.azurewebsites.net/Maps/Faerun" TargetMode="External"/><Relationship Id="rId14" Type="http://schemas.openxmlformats.org/officeDocument/2006/relationships/hyperlink" Target="https://donjon.bin.sh/5e/random/" TargetMode="External"/><Relationship Id="rId22" Type="http://schemas.openxmlformats.org/officeDocument/2006/relationships/hyperlink" Target="https://www.fantasynamegenerators.com/tavern-descriptions.php"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dndbeyond.com/profile/EnnaBlu/characters/942762" TargetMode="External"/><Relationship Id="rId2" Type="http://schemas.openxmlformats.org/officeDocument/2006/relationships/hyperlink" Target="https://www.dndbeyond.com/profile/TimmyJLunsford/characters/949068" TargetMode="External"/><Relationship Id="rId1" Type="http://schemas.openxmlformats.org/officeDocument/2006/relationships/hyperlink" Target="https://www.dndbeyond.com/profile/SUPERBARD/characters/949622" TargetMode="External"/><Relationship Id="rId6" Type="http://schemas.openxmlformats.org/officeDocument/2006/relationships/table" Target="../tables/table13.xml"/><Relationship Id="rId5" Type="http://schemas.openxmlformats.org/officeDocument/2006/relationships/hyperlink" Target="https://www.dndbeyond.com/profile/Andrea123/characters/970728" TargetMode="External"/><Relationship Id="rId4" Type="http://schemas.openxmlformats.org/officeDocument/2006/relationships/hyperlink" Target="https://www.dndbeyond.com/profile/Edith123/characters/9707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9818-4B4C-46CC-8C22-45BD5921D5B1}">
  <dimension ref="A1:P25"/>
  <sheetViews>
    <sheetView tabSelected="1" workbookViewId="0"/>
  </sheetViews>
  <sheetFormatPr defaultRowHeight="14.25" x14ac:dyDescent="0.45"/>
  <cols>
    <col min="1" max="1" width="10.46484375" customWidth="1"/>
  </cols>
  <sheetData>
    <row r="1" spans="1:16" ht="16.899999999999999" x14ac:dyDescent="0.45">
      <c r="A1" s="8" t="s">
        <v>8</v>
      </c>
      <c r="E1" s="8" t="str">
        <f ca="1">INDEX(tblTimePassing[In Game Date],MATCH(_Toc11827242,tblTimePassing[Session],0))</f>
        <v>1 The Rotting 1492(Fall)</v>
      </c>
    </row>
    <row r="2" spans="1:16" x14ac:dyDescent="0.45">
      <c r="A2" s="13" t="s">
        <v>135</v>
      </c>
      <c r="B2" t="s">
        <v>134</v>
      </c>
    </row>
    <row r="3" spans="1:16" x14ac:dyDescent="0.45">
      <c r="A3" s="13" t="s">
        <v>136</v>
      </c>
      <c r="B3" t="s">
        <v>137</v>
      </c>
    </row>
    <row r="4" spans="1:16" ht="14.25" customHeight="1" x14ac:dyDescent="0.45">
      <c r="A4" s="13" t="s">
        <v>138</v>
      </c>
      <c r="B4" s="10" t="s">
        <v>139</v>
      </c>
    </row>
    <row r="6" spans="1:16" x14ac:dyDescent="0.45">
      <c r="A6" s="9" t="s">
        <v>115</v>
      </c>
      <c r="E6" s="9" t="s">
        <v>117</v>
      </c>
      <c r="K6" s="9" t="s">
        <v>141</v>
      </c>
    </row>
    <row r="7" spans="1:16" ht="14.25" customHeight="1" x14ac:dyDescent="0.45">
      <c r="A7" s="11" t="s">
        <v>118</v>
      </c>
      <c r="E7" s="46" t="s">
        <v>140</v>
      </c>
      <c r="F7" s="46"/>
      <c r="G7" s="46"/>
      <c r="H7" s="46"/>
      <c r="I7" s="46"/>
      <c r="J7" s="46"/>
      <c r="K7" s="47" t="s">
        <v>273</v>
      </c>
      <c r="L7" s="47"/>
      <c r="M7" s="47"/>
      <c r="N7" s="47"/>
      <c r="O7" s="47"/>
      <c r="P7" s="47"/>
    </row>
    <row r="8" spans="1:16" x14ac:dyDescent="0.45">
      <c r="A8" s="11" t="s">
        <v>119</v>
      </c>
      <c r="E8" s="46"/>
      <c r="F8" s="46"/>
      <c r="G8" s="46"/>
      <c r="H8" s="46"/>
      <c r="I8" s="46"/>
      <c r="J8" s="46"/>
      <c r="K8" s="47"/>
      <c r="L8" s="47"/>
      <c r="M8" s="47"/>
      <c r="N8" s="47"/>
      <c r="O8" s="47"/>
      <c r="P8" s="47"/>
    </row>
    <row r="9" spans="1:16" x14ac:dyDescent="0.45">
      <c r="A9" s="11" t="s">
        <v>120</v>
      </c>
      <c r="E9" s="46"/>
      <c r="F9" s="46"/>
      <c r="G9" s="46"/>
      <c r="H9" s="46"/>
      <c r="I9" s="46"/>
      <c r="J9" s="46"/>
      <c r="K9" s="47"/>
      <c r="L9" s="47"/>
      <c r="M9" s="47"/>
      <c r="N9" s="47"/>
      <c r="O9" s="47"/>
      <c r="P9" s="47"/>
    </row>
    <row r="10" spans="1:16" x14ac:dyDescent="0.45">
      <c r="A10" s="11" t="s">
        <v>121</v>
      </c>
      <c r="E10" s="46"/>
      <c r="F10" s="46"/>
      <c r="G10" s="46"/>
      <c r="H10" s="46"/>
      <c r="I10" s="46"/>
      <c r="J10" s="46"/>
      <c r="K10" s="47"/>
      <c r="L10" s="47"/>
      <c r="M10" s="47"/>
      <c r="N10" s="47"/>
      <c r="O10" s="47"/>
      <c r="P10" s="47"/>
    </row>
    <row r="11" spans="1:16" x14ac:dyDescent="0.45">
      <c r="A11" s="12" t="s">
        <v>122</v>
      </c>
      <c r="E11" s="46"/>
      <c r="F11" s="46"/>
      <c r="G11" s="46"/>
      <c r="H11" s="46"/>
      <c r="I11" s="46"/>
      <c r="J11" s="46"/>
      <c r="K11" s="47"/>
      <c r="L11" s="47"/>
      <c r="M11" s="47"/>
      <c r="N11" s="47"/>
      <c r="O11" s="47"/>
      <c r="P11" s="47"/>
    </row>
    <row r="12" spans="1:16" x14ac:dyDescent="0.45">
      <c r="A12" s="11" t="s">
        <v>123</v>
      </c>
      <c r="E12" s="46"/>
      <c r="F12" s="46"/>
      <c r="G12" s="46"/>
      <c r="H12" s="46"/>
      <c r="I12" s="46"/>
      <c r="J12" s="46"/>
      <c r="K12" s="47"/>
      <c r="L12" s="47"/>
      <c r="M12" s="47"/>
      <c r="N12" s="47"/>
      <c r="O12" s="47"/>
      <c r="P12" s="47"/>
    </row>
    <row r="13" spans="1:16" x14ac:dyDescent="0.45">
      <c r="A13" s="12" t="s">
        <v>124</v>
      </c>
      <c r="E13" s="46"/>
      <c r="F13" s="46"/>
      <c r="G13" s="46"/>
      <c r="H13" s="46"/>
      <c r="I13" s="46"/>
      <c r="J13" s="46"/>
      <c r="K13" s="47"/>
      <c r="L13" s="47"/>
      <c r="M13" s="47"/>
      <c r="N13" s="47"/>
      <c r="O13" s="47"/>
      <c r="P13" s="47"/>
    </row>
    <row r="14" spans="1:16" x14ac:dyDescent="0.45">
      <c r="A14" s="11" t="s">
        <v>125</v>
      </c>
      <c r="E14" s="46"/>
      <c r="F14" s="46"/>
      <c r="G14" s="46"/>
      <c r="H14" s="46"/>
      <c r="I14" s="46"/>
      <c r="J14" s="46"/>
      <c r="K14" s="46" t="s">
        <v>143</v>
      </c>
      <c r="L14" s="46"/>
      <c r="M14" s="46"/>
      <c r="N14" s="46"/>
      <c r="O14" s="46"/>
      <c r="P14" s="46"/>
    </row>
    <row r="15" spans="1:16" x14ac:dyDescent="0.45">
      <c r="E15" s="46"/>
      <c r="F15" s="46"/>
      <c r="G15" s="46"/>
      <c r="H15" s="46"/>
      <c r="I15" s="46"/>
      <c r="J15" s="46"/>
      <c r="K15" s="46"/>
      <c r="L15" s="46"/>
      <c r="M15" s="46"/>
      <c r="N15" s="46"/>
      <c r="O15" s="46"/>
      <c r="P15" s="46"/>
    </row>
    <row r="16" spans="1:16" x14ac:dyDescent="0.45">
      <c r="A16" s="9" t="s">
        <v>116</v>
      </c>
      <c r="E16" s="46"/>
      <c r="F16" s="46"/>
      <c r="G16" s="46"/>
      <c r="H16" s="46"/>
      <c r="I16" s="46"/>
      <c r="J16" s="46"/>
      <c r="K16" s="46"/>
      <c r="L16" s="46"/>
      <c r="M16" s="46"/>
      <c r="N16" s="46"/>
      <c r="O16" s="46"/>
      <c r="P16" s="46"/>
    </row>
    <row r="17" spans="1:16" x14ac:dyDescent="0.45">
      <c r="A17" s="11" t="s">
        <v>127</v>
      </c>
      <c r="E17" s="46"/>
      <c r="F17" s="46"/>
      <c r="G17" s="46"/>
      <c r="H17" s="46"/>
      <c r="I17" s="46"/>
      <c r="J17" s="46"/>
      <c r="K17" s="46"/>
      <c r="L17" s="46"/>
      <c r="M17" s="46"/>
      <c r="N17" s="46"/>
      <c r="O17" s="46"/>
      <c r="P17" s="46"/>
    </row>
    <row r="18" spans="1:16" x14ac:dyDescent="0.45">
      <c r="A18" s="11" t="s">
        <v>126</v>
      </c>
      <c r="E18" s="46"/>
      <c r="F18" s="46"/>
      <c r="G18" s="46"/>
      <c r="H18" s="46"/>
      <c r="I18" s="46"/>
      <c r="J18" s="46"/>
      <c r="K18" s="46"/>
      <c r="L18" s="46"/>
      <c r="M18" s="46"/>
      <c r="N18" s="46"/>
      <c r="O18" s="46"/>
      <c r="P18" s="46"/>
    </row>
    <row r="19" spans="1:16" x14ac:dyDescent="0.45">
      <c r="A19" s="11" t="s">
        <v>133</v>
      </c>
      <c r="E19" s="46"/>
      <c r="F19" s="46"/>
      <c r="G19" s="46"/>
      <c r="H19" s="46"/>
      <c r="I19" s="46"/>
      <c r="J19" s="46"/>
      <c r="K19" s="46"/>
      <c r="L19" s="46"/>
      <c r="M19" s="46"/>
      <c r="N19" s="46"/>
      <c r="O19" s="46"/>
      <c r="P19" s="46"/>
    </row>
    <row r="20" spans="1:16" x14ac:dyDescent="0.45">
      <c r="A20" s="14" t="s">
        <v>407</v>
      </c>
      <c r="E20" s="46"/>
      <c r="F20" s="46"/>
      <c r="G20" s="46"/>
      <c r="H20" s="46"/>
      <c r="I20" s="46"/>
      <c r="J20" s="46"/>
      <c r="K20" s="46"/>
      <c r="L20" s="46"/>
      <c r="M20" s="46"/>
      <c r="N20" s="46"/>
      <c r="O20" s="46"/>
      <c r="P20" s="46"/>
    </row>
    <row r="21" spans="1:16" x14ac:dyDescent="0.45">
      <c r="A21" s="11" t="s">
        <v>128</v>
      </c>
    </row>
    <row r="22" spans="1:16" x14ac:dyDescent="0.45">
      <c r="A22" s="11" t="s">
        <v>129</v>
      </c>
      <c r="K22" s="15"/>
    </row>
    <row r="23" spans="1:16" x14ac:dyDescent="0.45">
      <c r="A23" s="11" t="s">
        <v>130</v>
      </c>
    </row>
    <row r="24" spans="1:16" x14ac:dyDescent="0.45">
      <c r="A24" s="11" t="s">
        <v>131</v>
      </c>
    </row>
    <row r="25" spans="1:16" x14ac:dyDescent="0.45">
      <c r="A25" s="11" t="s">
        <v>132</v>
      </c>
    </row>
  </sheetData>
  <mergeCells count="3">
    <mergeCell ref="E7:J20"/>
    <mergeCell ref="K14:P20"/>
    <mergeCell ref="K7:P13"/>
  </mergeCells>
  <hyperlinks>
    <hyperlink ref="A11" r:id="rId1" display="https://messages.android.com/" xr:uid="{82E7AF2B-618B-4B4D-8129-AE13998545F8}"/>
    <hyperlink ref="A13" r:id="rId2" location="/encounter-builder" display="https://kobold.club/fight/ - /encounter-builder" xr:uid="{70347188-3364-43B9-AA56-66124CC4B98F}"/>
    <hyperlink ref="A20" r:id="rId3" display="https://donjon.bin.sh/d20/weather/" xr:uid="{155C9D45-E474-4FF8-948A-50CCE208A24A}"/>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5367-D760-415E-8A4E-4C3274657C5C}">
  <dimension ref="A1"/>
  <sheetViews>
    <sheetView workbookViewId="0"/>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31F5-42C8-4B8F-88C0-E90A60C3E9B3}">
  <dimension ref="A1:A8"/>
  <sheetViews>
    <sheetView workbookViewId="0">
      <selection activeCell="A3" sqref="A3"/>
    </sheetView>
  </sheetViews>
  <sheetFormatPr defaultRowHeight="14.25" x14ac:dyDescent="0.45"/>
  <sheetData>
    <row r="1" spans="1:1" ht="16.899999999999999" x14ac:dyDescent="0.45">
      <c r="A1" s="8" t="s">
        <v>169</v>
      </c>
    </row>
    <row r="2" spans="1:1" x14ac:dyDescent="0.45">
      <c r="A2" s="15" t="s">
        <v>170</v>
      </c>
    </row>
    <row r="3" spans="1:1" x14ac:dyDescent="0.45">
      <c r="A3" s="15" t="s">
        <v>171</v>
      </c>
    </row>
    <row r="4" spans="1:1" x14ac:dyDescent="0.45">
      <c r="A4" s="10" t="s">
        <v>172</v>
      </c>
    </row>
    <row r="5" spans="1:1" x14ac:dyDescent="0.45">
      <c r="A5" s="10" t="s">
        <v>173</v>
      </c>
    </row>
    <row r="6" spans="1:1" x14ac:dyDescent="0.45">
      <c r="A6" s="10" t="s">
        <v>174</v>
      </c>
    </row>
    <row r="7" spans="1:1" x14ac:dyDescent="0.45">
      <c r="A7" s="10" t="s">
        <v>175</v>
      </c>
    </row>
    <row r="8" spans="1:1" x14ac:dyDescent="0.45">
      <c r="A8" s="10" t="s">
        <v>176</v>
      </c>
    </row>
  </sheetData>
  <hyperlinks>
    <hyperlink ref="A2" r:id="rId1" location="/encounter-builder" display="https://kobold.club/fight/ - /encounter-builder" xr:uid="{0E96EAE9-62B9-446F-9749-6A4D47090FEA}"/>
    <hyperlink ref="A3" r:id="rId2" location="/players/edit" display="https://kobold.club/fight/ - /players/edit" xr:uid="{A15D16DE-2D43-4841-AA5A-73A437420EB1}"/>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BA14-BC6C-4011-BF5E-5E340C01F35B}">
  <dimension ref="A1:L13"/>
  <sheetViews>
    <sheetView zoomScale="98" workbookViewId="0">
      <selection activeCell="B14" sqref="B14"/>
    </sheetView>
  </sheetViews>
  <sheetFormatPr defaultColWidth="18.6640625" defaultRowHeight="14.25" x14ac:dyDescent="0.45"/>
  <cols>
    <col min="1" max="1" width="31.19921875" bestFit="1" customWidth="1"/>
    <col min="2" max="2" width="13.73046875" customWidth="1"/>
    <col min="3" max="4" width="8.33203125" customWidth="1"/>
    <col min="5" max="5" width="20.6640625" bestFit="1" customWidth="1"/>
    <col min="6" max="6" width="13.265625" bestFit="1" customWidth="1"/>
    <col min="7" max="7" width="15.796875" bestFit="1" customWidth="1"/>
    <col min="8" max="9" width="15.796875" customWidth="1"/>
  </cols>
  <sheetData>
    <row r="1" spans="1:12" x14ac:dyDescent="0.45">
      <c r="A1" s="3" t="s">
        <v>0</v>
      </c>
    </row>
    <row r="2" spans="1:12" x14ac:dyDescent="0.45">
      <c r="C2" s="3" t="s">
        <v>272</v>
      </c>
    </row>
    <row r="3" spans="1:12" x14ac:dyDescent="0.45">
      <c r="C3" s="25" t="s">
        <v>254</v>
      </c>
      <c r="D3">
        <v>275</v>
      </c>
    </row>
    <row r="4" spans="1:12" x14ac:dyDescent="0.45">
      <c r="C4" s="25" t="s">
        <v>255</v>
      </c>
      <c r="D4">
        <v>1492</v>
      </c>
    </row>
    <row r="5" spans="1:12" x14ac:dyDescent="0.45">
      <c r="A5" t="s">
        <v>1</v>
      </c>
      <c r="B5" t="s">
        <v>271</v>
      </c>
      <c r="C5" t="s">
        <v>9</v>
      </c>
      <c r="D5" t="s">
        <v>11</v>
      </c>
      <c r="E5" t="s">
        <v>12</v>
      </c>
      <c r="F5" t="s">
        <v>252</v>
      </c>
      <c r="G5" t="s">
        <v>253</v>
      </c>
      <c r="H5" t="s">
        <v>406</v>
      </c>
      <c r="I5" t="s">
        <v>269</v>
      </c>
      <c r="J5" t="s">
        <v>210</v>
      </c>
      <c r="K5" t="s">
        <v>211</v>
      </c>
      <c r="L5" t="s">
        <v>212</v>
      </c>
    </row>
    <row r="6" spans="1:12" x14ac:dyDescent="0.45">
      <c r="A6" t="s">
        <v>2</v>
      </c>
      <c r="B6">
        <v>1</v>
      </c>
      <c r="C6">
        <f ca="1">SUM(OFFSET(tblTimePassing[[#This Row],[Cumulative]],-1,0),tblTimePassing[[#This Row],[In Game Session Lenth in Days]])</f>
        <v>1</v>
      </c>
      <c r="D6" s="2">
        <f ca="1">ROUNDDOWN(tblTimePassing[[#This Row],[Cumulative]]/30,0)</f>
        <v>0</v>
      </c>
      <c r="E6" t="b">
        <f ca="1">IF(tblTimePassing[[#This Row],[In Game Month]]=OFFSET(tblTimePassing[[#This Row],[In Game Month]],-1,0),FALSE,TRUE)</f>
        <v>1</v>
      </c>
      <c r="F6">
        <f ca="1">ROUNDDOWN(SUM($D$3-1,tblTimePassing[[#This Row],[Cumulative]]),0)</f>
        <v>275</v>
      </c>
      <c r="G6" t="str">
        <f ca="1">INDEX(tblCalendar[Common Name],MATCH(tblTimePassing[[#This Row],[In Game Day]],tblCalendar[First Day],1))</f>
        <v>Leaffall</v>
      </c>
      <c r="H6" t="str">
        <f ca="1">VLOOKUP(tblTimePassing[[#This Row],[In Game Month]],tblCalendar[[Common Name]:[Season]],3,FALSE)</f>
        <v>Fall</v>
      </c>
      <c r="I6">
        <f t="shared" ref="I6:I13" si="0">$D$4</f>
        <v>1492</v>
      </c>
      <c r="J6" t="str">
        <f ca="1">_xlfn.CONCAT(tblTimePassing[[#This Row],[In Game Day]]-INDEX(tblCalendar[First Day],MATCH(tblTimePassing[[#This Row],[In Game Month]],tblCalendar[Common Name],0))+1,," ",tblTimePassing[[#This Row],[In Game Month]]," ",tblTimePassing[[#This Row],[In Game Year]],"(",tblTimePassing[[#This Row],[In Game Season]],")")</f>
        <v>1 Leaffall 1492(Fall)</v>
      </c>
    </row>
    <row r="7" spans="1:12" x14ac:dyDescent="0.45">
      <c r="A7" t="s">
        <v>3</v>
      </c>
      <c r="B7">
        <v>2</v>
      </c>
      <c r="C7">
        <f ca="1">SUM(OFFSET(tblTimePassing[[#This Row],[Cumulative]],-1,0),tblTimePassing[[#This Row],[In Game Session Lenth in Days]])</f>
        <v>3</v>
      </c>
      <c r="D7" s="2">
        <f ca="1">ROUNDDOWN(tblTimePassing[[#This Row],[Cumulative]]/30,0)</f>
        <v>0</v>
      </c>
      <c r="E7" t="b">
        <f ca="1">IF(tblTimePassing[[#This Row],[In Game Month]]=OFFSET(tblTimePassing[[#This Row],[In Game Month]],-1,0),FALSE,TRUE)</f>
        <v>0</v>
      </c>
      <c r="F7">
        <f ca="1">ROUNDDOWN(SUM($D$3-1,tblTimePassing[[#This Row],[Cumulative]]),0)</f>
        <v>277</v>
      </c>
      <c r="G7" t="str">
        <f ca="1">INDEX(tblCalendar[Common Name],MATCH(tblTimePassing[[#This Row],[In Game Day]],tblCalendar[First Day],1))</f>
        <v>Leaffall</v>
      </c>
      <c r="H7" t="str">
        <f ca="1">VLOOKUP(tblTimePassing[[#This Row],[In Game Month]],tblCalendar[[Common Name]:[Season]],3,FALSE)</f>
        <v>Fall</v>
      </c>
      <c r="I7">
        <f t="shared" si="0"/>
        <v>1492</v>
      </c>
      <c r="J7" t="str">
        <f ca="1">_xlfn.CONCAT(tblTimePassing[[#This Row],[In Game Day]]-INDEX(tblCalendar[First Day],MATCH(tblTimePassing[[#This Row],[In Game Month]],tblCalendar[Common Name],0))+1,," ",tblTimePassing[[#This Row],[In Game Month]]," ",tblTimePassing[[#This Row],[In Game Year]],"(",tblTimePassing[[#This Row],[In Game Season]],")")</f>
        <v>3 Leaffall 1492(Fall)</v>
      </c>
    </row>
    <row r="8" spans="1:12" x14ac:dyDescent="0.45">
      <c r="A8" t="s">
        <v>4</v>
      </c>
      <c r="B8">
        <v>1</v>
      </c>
      <c r="C8">
        <f ca="1">SUM(OFFSET(tblTimePassing[[#This Row],[Cumulative]],-1,0),tblTimePassing[[#This Row],[In Game Session Lenth in Days]])</f>
        <v>4</v>
      </c>
      <c r="D8" s="2">
        <f ca="1">ROUNDDOWN(tblTimePassing[[#This Row],[Cumulative]]/30,0)</f>
        <v>0</v>
      </c>
      <c r="E8" t="b">
        <f ca="1">IF(tblTimePassing[[#This Row],[In Game Month]]=OFFSET(tblTimePassing[[#This Row],[In Game Month]],-1,0),FALSE,TRUE)</f>
        <v>0</v>
      </c>
      <c r="F8">
        <f ca="1">ROUNDDOWN(SUM($D$3-1,tblTimePassing[[#This Row],[Cumulative]]),0)</f>
        <v>278</v>
      </c>
      <c r="G8" t="str">
        <f ca="1">INDEX(tblCalendar[Common Name],MATCH(tblTimePassing[[#This Row],[In Game Day]],tblCalendar[First Day],1))</f>
        <v>Leaffall</v>
      </c>
      <c r="H8" t="str">
        <f ca="1">VLOOKUP(tblTimePassing[[#This Row],[In Game Month]],tblCalendar[[Common Name]:[Season]],3,FALSE)</f>
        <v>Fall</v>
      </c>
      <c r="I8">
        <f t="shared" si="0"/>
        <v>1492</v>
      </c>
      <c r="J8" t="str">
        <f ca="1">_xlfn.CONCAT(tblTimePassing[[#This Row],[In Game Day]]-INDEX(tblCalendar[First Day],MATCH(tblTimePassing[[#This Row],[In Game Month]],tblCalendar[Common Name],0))+1,," ",tblTimePassing[[#This Row],[In Game Month]]," ",tblTimePassing[[#This Row],[In Game Year]],"(",tblTimePassing[[#This Row],[In Game Season]],")")</f>
        <v>4 Leaffall 1492(Fall)</v>
      </c>
    </row>
    <row r="9" spans="1:12" x14ac:dyDescent="0.45">
      <c r="A9" t="s">
        <v>5</v>
      </c>
      <c r="B9">
        <v>0.5</v>
      </c>
      <c r="C9">
        <f ca="1">SUM(OFFSET(tblTimePassing[[#This Row],[Cumulative]],-1,0),tblTimePassing[[#This Row],[In Game Session Lenth in Days]])</f>
        <v>4.5</v>
      </c>
      <c r="D9" s="2">
        <f ca="1">ROUNDDOWN(tblTimePassing[[#This Row],[Cumulative]]/30,0)</f>
        <v>0</v>
      </c>
      <c r="E9" t="b">
        <f ca="1">IF(tblTimePassing[[#This Row],[In Game Month]]=OFFSET(tblTimePassing[[#This Row],[In Game Month]],-1,0),FALSE,TRUE)</f>
        <v>0</v>
      </c>
      <c r="F9">
        <f ca="1">ROUNDDOWN(SUM($D$3-1,tblTimePassing[[#This Row],[Cumulative]]),0)</f>
        <v>278</v>
      </c>
      <c r="G9" t="str">
        <f ca="1">INDEX(tblCalendar[Common Name],MATCH(tblTimePassing[[#This Row],[In Game Day]],tblCalendar[First Day],1))</f>
        <v>Leaffall</v>
      </c>
      <c r="H9" t="str">
        <f ca="1">VLOOKUP(tblTimePassing[[#This Row],[In Game Month]],tblCalendar[[Common Name]:[Season]],3,FALSE)</f>
        <v>Fall</v>
      </c>
      <c r="I9">
        <f t="shared" si="0"/>
        <v>1492</v>
      </c>
      <c r="J9" t="str">
        <f ca="1">_xlfn.CONCAT(tblTimePassing[[#This Row],[In Game Day]]-INDEX(tblCalendar[First Day],MATCH(tblTimePassing[[#This Row],[In Game Month]],tblCalendar[Common Name],0))+1,," ",tblTimePassing[[#This Row],[In Game Month]]," ",tblTimePassing[[#This Row],[In Game Year]],"(",tblTimePassing[[#This Row],[In Game Season]],")")</f>
        <v>4 Leaffall 1492(Fall)</v>
      </c>
    </row>
    <row r="10" spans="1:12" x14ac:dyDescent="0.45">
      <c r="A10" t="s">
        <v>6</v>
      </c>
      <c r="B10">
        <v>0.25</v>
      </c>
      <c r="C10">
        <f ca="1">SUM(OFFSET(tblTimePassing[[#This Row],[Cumulative]],-1,0),tblTimePassing[[#This Row],[In Game Session Lenth in Days]])</f>
        <v>4.75</v>
      </c>
      <c r="D10" s="2">
        <f ca="1">ROUNDDOWN(tblTimePassing[[#This Row],[Cumulative]]/30,0)</f>
        <v>0</v>
      </c>
      <c r="E10" t="b">
        <f ca="1">IF(tblTimePassing[[#This Row],[In Game Month]]=OFFSET(tblTimePassing[[#This Row],[In Game Month]],-1,0),FALSE,TRUE)</f>
        <v>0</v>
      </c>
      <c r="F10">
        <f ca="1">ROUNDDOWN(SUM($D$3-1,tblTimePassing[[#This Row],[Cumulative]]),0)</f>
        <v>278</v>
      </c>
      <c r="G10" t="str">
        <f ca="1">INDEX(tblCalendar[Common Name],MATCH(tblTimePassing[[#This Row],[In Game Day]],tblCalendar[First Day],1))</f>
        <v>Leaffall</v>
      </c>
      <c r="H10" t="str">
        <f ca="1">VLOOKUP(tblTimePassing[[#This Row],[In Game Month]],tblCalendar[[Common Name]:[Season]],3,FALSE)</f>
        <v>Fall</v>
      </c>
      <c r="I10">
        <f t="shared" si="0"/>
        <v>1492</v>
      </c>
      <c r="J10" t="str">
        <f ca="1">_xlfn.CONCAT(tblTimePassing[[#This Row],[In Game Day]]-INDEX(tblCalendar[First Day],MATCH(tblTimePassing[[#This Row],[In Game Month]],tblCalendar[Common Name],0))+1,," ",tblTimePassing[[#This Row],[In Game Month]]," ",tblTimePassing[[#This Row],[In Game Year]],"(",tblTimePassing[[#This Row],[In Game Season]],")")</f>
        <v>4 Leaffall 1492(Fall)</v>
      </c>
    </row>
    <row r="11" spans="1:12" x14ac:dyDescent="0.45">
      <c r="A11" t="s">
        <v>7</v>
      </c>
      <c r="B11">
        <v>26.25</v>
      </c>
      <c r="C11">
        <f ca="1">SUM(OFFSET(tblTimePassing[[#This Row],[Cumulative]],-1,0),tblTimePassing[[#This Row],[In Game Session Lenth in Days]])</f>
        <v>31</v>
      </c>
      <c r="D11" s="2">
        <f ca="1">ROUNDDOWN(tblTimePassing[[#This Row],[Cumulative]]/30,0)</f>
        <v>1</v>
      </c>
      <c r="E11" t="b">
        <f ca="1">IF(tblTimePassing[[#This Row],[In Game Month]]=OFFSET(tblTimePassing[[#This Row],[In Game Month]],-1,0),FALSE,TRUE)</f>
        <v>1</v>
      </c>
      <c r="F11">
        <f ca="1">ROUNDDOWN(SUM($D$3-1,tblTimePassing[[#This Row],[Cumulative]]),0)</f>
        <v>305</v>
      </c>
      <c r="G11" t="str">
        <f ca="1">INDEX(tblCalendar[Common Name],MATCH(tblTimePassing[[#This Row],[In Game Day]],tblCalendar[First Day],1))</f>
        <v>The Rotting</v>
      </c>
      <c r="H11" t="str">
        <f ca="1">VLOOKUP(tblTimePassing[[#This Row],[In Game Month]],tblCalendar[[Common Name]:[Season]],3,FALSE)</f>
        <v>Fall</v>
      </c>
      <c r="I11">
        <f t="shared" si="0"/>
        <v>1492</v>
      </c>
      <c r="J11" t="str">
        <f ca="1">_xlfn.CONCAT(tblTimePassing[[#This Row],[In Game Day]]-INDEX(tblCalendar[First Day],MATCH(tblTimePassing[[#This Row],[In Game Month]],tblCalendar[Common Name],0))+1,," ",tblTimePassing[[#This Row],[In Game Month]]," ",tblTimePassing[[#This Row],[In Game Year]],"(",tblTimePassing[[#This Row],[In Game Season]],")")</f>
        <v>1 The Rotting 1492(Fall)</v>
      </c>
    </row>
    <row r="12" spans="1:12" x14ac:dyDescent="0.45">
      <c r="A12" t="s">
        <v>10</v>
      </c>
      <c r="B12">
        <v>0.25</v>
      </c>
      <c r="C12">
        <f ca="1">SUM(OFFSET(tblTimePassing[[#This Row],[Cumulative]],-1,0),tblTimePassing[[#This Row],[In Game Session Lenth in Days]])</f>
        <v>31.25</v>
      </c>
      <c r="D12" s="2">
        <f ca="1">ROUNDDOWN(tblTimePassing[[#This Row],[Cumulative]]/30,0)</f>
        <v>1</v>
      </c>
      <c r="E12" t="b">
        <f ca="1">IF(tblTimePassing[[#This Row],[In Game Month]]=OFFSET(tblTimePassing[[#This Row],[In Game Month]],-1,0),FALSE,TRUE)</f>
        <v>0</v>
      </c>
      <c r="F12">
        <f ca="1">ROUNDDOWN(SUM($D$3-1,tblTimePassing[[#This Row],[Cumulative]]),0)</f>
        <v>305</v>
      </c>
      <c r="G12" t="str">
        <f ca="1">INDEX(tblCalendar[Common Name],MATCH(tblTimePassing[[#This Row],[In Game Day]],tblCalendar[First Day],1))</f>
        <v>The Rotting</v>
      </c>
      <c r="H12" t="str">
        <f ca="1">VLOOKUP(tblTimePassing[[#This Row],[In Game Month]],tblCalendar[[Common Name]:[Season]],3,FALSE)</f>
        <v>Fall</v>
      </c>
      <c r="I12">
        <f t="shared" si="0"/>
        <v>1492</v>
      </c>
      <c r="J12" t="str">
        <f ca="1">_xlfn.CONCAT(tblTimePassing[[#This Row],[In Game Day]]-INDEX(tblCalendar[First Day],MATCH(tblTimePassing[[#This Row],[In Game Month]],tblCalendar[Common Name],0))+1,," ",tblTimePassing[[#This Row],[In Game Month]]," ",tblTimePassing[[#This Row],[In Game Year]],"(",tblTimePassing[[#This Row],[In Game Season]],")")</f>
        <v>1 The Rotting 1492(Fall)</v>
      </c>
    </row>
    <row r="13" spans="1:12" x14ac:dyDescent="0.45">
      <c r="A13" t="s">
        <v>8</v>
      </c>
      <c r="C13" s="1">
        <f ca="1">SUM(OFFSET(tblTimePassing[[#This Row],[Cumulative]],-1,0),tblTimePassing[[#This Row],[In Game Session Lenth in Days]])</f>
        <v>31.25</v>
      </c>
      <c r="D13" s="2">
        <f ca="1">ROUNDDOWN(tblTimePassing[[#This Row],[Cumulative]]/30,0)</f>
        <v>1</v>
      </c>
      <c r="E13" s="1" t="b">
        <f ca="1">IF(tblTimePassing[[#This Row],[In Game Month]]=OFFSET(tblTimePassing[[#This Row],[In Game Month]],-1,0),FALSE,TRUE)</f>
        <v>0</v>
      </c>
      <c r="F13">
        <f ca="1">ROUNDDOWN(SUM($D$3-1,tblTimePassing[[#This Row],[Cumulative]]),0)</f>
        <v>305</v>
      </c>
      <c r="G13" t="str">
        <f ca="1">INDEX(tblCalendar[Common Name],MATCH(tblTimePassing[[#This Row],[In Game Day]],tblCalendar[First Day],1))</f>
        <v>The Rotting</v>
      </c>
      <c r="H13" t="str">
        <f ca="1">VLOOKUP(tblTimePassing[[#This Row],[In Game Month]],tblCalendar[[Common Name]:[Season]],3,FALSE)</f>
        <v>Fall</v>
      </c>
      <c r="I13">
        <f t="shared" si="0"/>
        <v>1492</v>
      </c>
      <c r="J13" t="str">
        <f ca="1">_xlfn.CONCAT(tblTimePassing[[#This Row],[In Game Day]]-INDEX(tblCalendar[First Day],MATCH(tblTimePassing[[#This Row],[In Game Month]],tblCalendar[Common Name],0))+1,," ",tblTimePassing[[#This Row],[In Game Month]]," ",tblTimePassing[[#This Row],[In Game Year]],"(",tblTimePassing[[#This Row],[In Game Season]],")")</f>
        <v>1 The Rotting 1492(Fall)</v>
      </c>
      <c r="K13" s="26">
        <v>43780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2382-2232-44E6-A7AF-DD940864374A}">
  <dimension ref="A1:AK200"/>
  <sheetViews>
    <sheetView topLeftCell="H1" workbookViewId="0">
      <selection activeCell="P2" sqref="P2"/>
    </sheetView>
  </sheetViews>
  <sheetFormatPr defaultRowHeight="14.25" x14ac:dyDescent="0.45"/>
  <cols>
    <col min="1" max="1" width="7.06640625" customWidth="1"/>
    <col min="2" max="2" width="43.6640625" bestFit="1" customWidth="1"/>
    <col min="3" max="3" width="5.06640625" customWidth="1"/>
    <col min="4" max="4" width="8.46484375" bestFit="1" customWidth="1"/>
    <col min="5" max="6" width="8.46484375" customWidth="1"/>
    <col min="7" max="7" width="9.265625" customWidth="1"/>
    <col min="8" max="9" width="25.1328125" bestFit="1" customWidth="1"/>
    <col min="10" max="10" width="13.33203125" bestFit="1" customWidth="1"/>
    <col min="11" max="11" width="13.33203125" customWidth="1"/>
    <col min="23" max="23" width="16.33203125" bestFit="1" customWidth="1"/>
    <col min="29" max="29" width="15.9296875" bestFit="1" customWidth="1"/>
    <col min="32" max="32" width="15.9296875" bestFit="1" customWidth="1"/>
    <col min="33" max="33" width="11.73046875" bestFit="1" customWidth="1"/>
  </cols>
  <sheetData>
    <row r="1" spans="1:37" ht="35.65" x14ac:dyDescent="0.45">
      <c r="A1" t="s">
        <v>13</v>
      </c>
      <c r="B1" t="s">
        <v>14</v>
      </c>
      <c r="D1" t="s">
        <v>213</v>
      </c>
      <c r="E1" t="s">
        <v>225</v>
      </c>
      <c r="F1" t="s">
        <v>270</v>
      </c>
      <c r="G1" t="s">
        <v>226</v>
      </c>
      <c r="H1" t="s">
        <v>214</v>
      </c>
      <c r="I1" t="s">
        <v>215</v>
      </c>
      <c r="J1" t="s">
        <v>256</v>
      </c>
      <c r="K1" t="s">
        <v>401</v>
      </c>
      <c r="M1" s="28" t="s">
        <v>274</v>
      </c>
      <c r="N1" s="28" t="s">
        <v>275</v>
      </c>
      <c r="O1" s="28"/>
      <c r="P1" s="28" t="s">
        <v>276</v>
      </c>
      <c r="Q1" s="29" t="s">
        <v>277</v>
      </c>
      <c r="R1" s="29" t="s">
        <v>278</v>
      </c>
      <c r="S1" s="28" t="s">
        <v>279</v>
      </c>
      <c r="T1" s="28" t="s">
        <v>280</v>
      </c>
      <c r="U1" s="28" t="s">
        <v>281</v>
      </c>
      <c r="V1" s="28"/>
      <c r="W1" s="28" t="s">
        <v>282</v>
      </c>
      <c r="X1" s="29" t="s">
        <v>283</v>
      </c>
      <c r="Y1" s="29" t="s">
        <v>284</v>
      </c>
      <c r="Z1" s="29" t="s">
        <v>285</v>
      </c>
      <c r="AA1" s="28"/>
      <c r="AB1" s="30" t="s">
        <v>286</v>
      </c>
      <c r="AC1" s="31" t="s">
        <v>287</v>
      </c>
      <c r="AD1" s="32" t="s">
        <v>288</v>
      </c>
      <c r="AE1" s="32" t="s">
        <v>289</v>
      </c>
      <c r="AF1" s="31" t="s">
        <v>290</v>
      </c>
      <c r="AG1" s="31" t="s">
        <v>291</v>
      </c>
      <c r="AH1" s="31" t="s">
        <v>292</v>
      </c>
      <c r="AI1" s="31" t="s">
        <v>293</v>
      </c>
      <c r="AJ1" s="31" t="s">
        <v>294</v>
      </c>
      <c r="AK1" s="31" t="s">
        <v>295</v>
      </c>
    </row>
    <row r="2" spans="1:37" x14ac:dyDescent="0.45">
      <c r="A2" s="6">
        <v>1</v>
      </c>
      <c r="B2" s="7" t="s">
        <v>15</v>
      </c>
      <c r="C2" s="7"/>
      <c r="D2" s="27">
        <v>1</v>
      </c>
      <c r="E2" s="27">
        <v>30</v>
      </c>
      <c r="F2" s="27">
        <v>1</v>
      </c>
      <c r="G2" s="27">
        <v>30</v>
      </c>
      <c r="H2" s="27" t="s">
        <v>216</v>
      </c>
      <c r="I2" s="27" t="s">
        <v>217</v>
      </c>
      <c r="J2" s="27" t="s">
        <v>257</v>
      </c>
      <c r="K2" s="27" t="s">
        <v>402</v>
      </c>
      <c r="M2" s="33">
        <v>100001</v>
      </c>
      <c r="N2" s="33">
        <v>60000</v>
      </c>
      <c r="O2" s="28"/>
      <c r="P2" s="28">
        <v>91</v>
      </c>
      <c r="Q2" s="28">
        <v>0</v>
      </c>
      <c r="R2" s="28">
        <v>1.5</v>
      </c>
      <c r="S2" s="28">
        <v>0</v>
      </c>
      <c r="T2" s="28">
        <v>589.5</v>
      </c>
      <c r="U2" s="28">
        <f>ROUND(tblProfit[[#This Row],[Income]]-tblProfit[[#This Row],[Cost]],0)</f>
        <v>590</v>
      </c>
      <c r="V2" s="28"/>
      <c r="W2" s="28" t="s">
        <v>296</v>
      </c>
      <c r="X2" s="28">
        <v>20</v>
      </c>
      <c r="Y2" s="28"/>
      <c r="Z2" s="28"/>
      <c r="AA2" s="28"/>
      <c r="AB2" s="30" t="s">
        <v>297</v>
      </c>
      <c r="AC2" s="32" t="s">
        <v>298</v>
      </c>
      <c r="AD2" s="32">
        <v>1</v>
      </c>
      <c r="AE2" s="32">
        <v>1</v>
      </c>
      <c r="AF2" s="32" t="s">
        <v>299</v>
      </c>
      <c r="AG2" s="32"/>
      <c r="AH2" s="32">
        <v>0</v>
      </c>
      <c r="AI2" s="32">
        <v>0</v>
      </c>
      <c r="AJ2" s="32">
        <v>0</v>
      </c>
      <c r="AK2" s="32"/>
    </row>
    <row r="3" spans="1:37" x14ac:dyDescent="0.45">
      <c r="A3" s="6">
        <v>2</v>
      </c>
      <c r="B3" s="7" t="s">
        <v>16</v>
      </c>
      <c r="C3" s="7"/>
      <c r="D3" s="27" t="s">
        <v>218</v>
      </c>
      <c r="E3" s="27">
        <v>1</v>
      </c>
      <c r="F3" s="27">
        <v>31</v>
      </c>
      <c r="G3" s="27">
        <v>31</v>
      </c>
      <c r="H3" s="27" t="s">
        <v>247</v>
      </c>
      <c r="I3" s="27" t="s">
        <v>247</v>
      </c>
      <c r="J3" s="27"/>
      <c r="K3" s="27" t="s">
        <v>402</v>
      </c>
      <c r="M3" s="33">
        <v>100000</v>
      </c>
      <c r="N3" s="33">
        <v>10000</v>
      </c>
      <c r="O3" s="28"/>
      <c r="P3" s="28">
        <v>90</v>
      </c>
      <c r="Q3" s="28">
        <v>0</v>
      </c>
      <c r="R3" s="28">
        <v>1</v>
      </c>
      <c r="S3" s="28">
        <v>0</v>
      </c>
      <c r="T3" s="28">
        <v>397</v>
      </c>
      <c r="U3" s="28">
        <f>ROUND(tblProfit[[#This Row],[Income]]-tblProfit[[#This Row],[Cost]],0)</f>
        <v>397</v>
      </c>
      <c r="V3" s="28"/>
      <c r="W3" s="28" t="s">
        <v>300</v>
      </c>
      <c r="X3" s="28">
        <v>1</v>
      </c>
      <c r="Y3" s="28"/>
      <c r="Z3" s="28"/>
      <c r="AA3" s="28"/>
      <c r="AB3" s="30" t="s">
        <v>301</v>
      </c>
      <c r="AC3" s="31" t="s">
        <v>302</v>
      </c>
      <c r="AD3" s="32">
        <v>2</v>
      </c>
      <c r="AE3" s="32">
        <v>1</v>
      </c>
      <c r="AF3" s="32" t="s">
        <v>298</v>
      </c>
      <c r="AG3" s="31"/>
      <c r="AH3" s="31">
        <v>250</v>
      </c>
      <c r="AI3" s="31">
        <v>0</v>
      </c>
      <c r="AJ3" s="31">
        <f t="shared" ref="AJ3:AJ7" si="0">ROUND(50*12/52,0)</f>
        <v>12</v>
      </c>
      <c r="AK3" s="31"/>
    </row>
    <row r="4" spans="1:37" x14ac:dyDescent="0.45">
      <c r="A4" s="6">
        <v>3</v>
      </c>
      <c r="B4" s="7" t="s">
        <v>17</v>
      </c>
      <c r="C4" s="7"/>
      <c r="D4" s="27">
        <v>2</v>
      </c>
      <c r="E4" s="27">
        <v>30</v>
      </c>
      <c r="F4" s="27">
        <v>32</v>
      </c>
      <c r="G4" s="27">
        <v>61</v>
      </c>
      <c r="H4" s="27" t="s">
        <v>223</v>
      </c>
      <c r="I4" s="27" t="s">
        <v>224</v>
      </c>
      <c r="J4" s="27" t="s">
        <v>260</v>
      </c>
      <c r="K4" s="27" t="s">
        <v>402</v>
      </c>
      <c r="M4" s="33">
        <v>25000</v>
      </c>
      <c r="N4" s="33">
        <v>4000</v>
      </c>
      <c r="O4" s="28"/>
      <c r="P4" s="28">
        <v>80</v>
      </c>
      <c r="Q4" s="28">
        <v>0</v>
      </c>
      <c r="R4" s="28">
        <v>0.5</v>
      </c>
      <c r="S4" s="28">
        <v>0</v>
      </c>
      <c r="T4" s="28">
        <v>204.5</v>
      </c>
      <c r="U4" s="28">
        <f>ROUND(tblProfit[[#This Row],[Income]]-tblProfit[[#This Row],[Cost]],0)</f>
        <v>205</v>
      </c>
      <c r="V4" s="28"/>
      <c r="W4" s="28" t="s">
        <v>303</v>
      </c>
      <c r="X4" s="28">
        <v>5</v>
      </c>
      <c r="Y4" s="28"/>
      <c r="Z4" s="28"/>
      <c r="AA4" s="28"/>
      <c r="AB4" s="30"/>
      <c r="AC4" s="31" t="s">
        <v>304</v>
      </c>
      <c r="AD4" s="32">
        <v>3</v>
      </c>
      <c r="AE4" s="32">
        <v>1</v>
      </c>
      <c r="AF4" s="31" t="s">
        <v>302</v>
      </c>
      <c r="AG4" s="31"/>
      <c r="AH4" s="31">
        <v>300</v>
      </c>
      <c r="AI4" s="31">
        <v>0</v>
      </c>
      <c r="AJ4" s="31">
        <f t="shared" si="0"/>
        <v>12</v>
      </c>
      <c r="AK4" s="31"/>
    </row>
    <row r="5" spans="1:37" x14ac:dyDescent="0.45">
      <c r="A5" s="6">
        <v>4</v>
      </c>
      <c r="B5" s="7" t="s">
        <v>18</v>
      </c>
      <c r="C5" s="7"/>
      <c r="D5" s="27">
        <v>3</v>
      </c>
      <c r="E5" s="27">
        <v>30</v>
      </c>
      <c r="F5" s="27">
        <v>62</v>
      </c>
      <c r="G5" s="27">
        <v>91</v>
      </c>
      <c r="H5" s="27" t="s">
        <v>227</v>
      </c>
      <c r="I5" s="27" t="s">
        <v>228</v>
      </c>
      <c r="J5" s="27" t="s">
        <v>262</v>
      </c>
      <c r="K5" s="27" t="s">
        <v>402</v>
      </c>
      <c r="M5" s="33">
        <v>12000</v>
      </c>
      <c r="N5" s="33">
        <v>1500</v>
      </c>
      <c r="O5" s="28"/>
      <c r="P5" s="28">
        <v>60</v>
      </c>
      <c r="Q5" s="28">
        <v>0</v>
      </c>
      <c r="R5" s="28">
        <v>0</v>
      </c>
      <c r="S5" s="28">
        <v>0</v>
      </c>
      <c r="T5" s="28">
        <v>12</v>
      </c>
      <c r="U5" s="28">
        <f>ROUND(tblProfit[[#This Row],[Income]]-tblProfit[[#This Row],[Cost]],0)</f>
        <v>12</v>
      </c>
      <c r="V5" s="28"/>
      <c r="W5" s="28" t="s">
        <v>305</v>
      </c>
      <c r="X5" s="28">
        <v>10</v>
      </c>
      <c r="Y5" s="28"/>
      <c r="Z5" s="28"/>
      <c r="AA5" s="28"/>
      <c r="AB5" s="30"/>
      <c r="AC5" s="31" t="s">
        <v>306</v>
      </c>
      <c r="AD5" s="32">
        <v>4</v>
      </c>
      <c r="AE5" s="32">
        <v>1</v>
      </c>
      <c r="AF5" s="31" t="s">
        <v>304</v>
      </c>
      <c r="AG5" s="31"/>
      <c r="AH5" s="31">
        <v>350</v>
      </c>
      <c r="AI5" s="31">
        <v>0</v>
      </c>
      <c r="AJ5" s="31">
        <f t="shared" si="0"/>
        <v>12</v>
      </c>
      <c r="AK5" s="31"/>
    </row>
    <row r="6" spans="1:37" x14ac:dyDescent="0.45">
      <c r="A6" s="6">
        <v>5</v>
      </c>
      <c r="B6" s="7" t="s">
        <v>19</v>
      </c>
      <c r="C6" s="7"/>
      <c r="D6" s="27">
        <v>4</v>
      </c>
      <c r="E6" s="27">
        <v>30</v>
      </c>
      <c r="F6" s="27">
        <v>92</v>
      </c>
      <c r="G6" s="27">
        <v>121</v>
      </c>
      <c r="H6" s="27" t="s">
        <v>229</v>
      </c>
      <c r="I6" s="27" t="s">
        <v>230</v>
      </c>
      <c r="J6" s="27" t="s">
        <v>263</v>
      </c>
      <c r="K6" s="27" t="s">
        <v>404</v>
      </c>
      <c r="M6" s="33">
        <v>5000</v>
      </c>
      <c r="N6" s="33">
        <v>300</v>
      </c>
      <c r="O6" s="28"/>
      <c r="P6" s="28">
        <v>40</v>
      </c>
      <c r="Q6" s="28">
        <v>0.5</v>
      </c>
      <c r="R6" s="28">
        <v>0</v>
      </c>
      <c r="S6" s="28">
        <v>17.5</v>
      </c>
      <c r="T6" s="28">
        <v>12</v>
      </c>
      <c r="U6" s="28">
        <f>ROUND(tblProfit[[#This Row],[Income]]-tblProfit[[#This Row],[Cost]],0)</f>
        <v>-6</v>
      </c>
      <c r="V6" s="28"/>
      <c r="W6" s="28" t="s">
        <v>307</v>
      </c>
      <c r="X6" s="28">
        <v>5</v>
      </c>
      <c r="Y6" s="28">
        <v>1</v>
      </c>
      <c r="Z6" s="28">
        <v>5</v>
      </c>
      <c r="AA6" s="28"/>
      <c r="AB6" s="30"/>
      <c r="AC6" s="31" t="s">
        <v>308</v>
      </c>
      <c r="AD6" s="32">
        <v>5</v>
      </c>
      <c r="AE6" s="32">
        <v>1</v>
      </c>
      <c r="AF6" s="31" t="s">
        <v>306</v>
      </c>
      <c r="AG6" s="31"/>
      <c r="AH6" s="31">
        <v>400</v>
      </c>
      <c r="AI6" s="31">
        <v>0</v>
      </c>
      <c r="AJ6" s="31">
        <f t="shared" si="0"/>
        <v>12</v>
      </c>
      <c r="AK6" s="31"/>
    </row>
    <row r="7" spans="1:37" x14ac:dyDescent="0.45">
      <c r="A7" s="6">
        <v>6</v>
      </c>
      <c r="B7" s="7" t="s">
        <v>20</v>
      </c>
      <c r="C7" s="7"/>
      <c r="D7" s="27" t="s">
        <v>219</v>
      </c>
      <c r="E7" s="27">
        <v>1</v>
      </c>
      <c r="F7" s="27">
        <v>122</v>
      </c>
      <c r="G7" s="27">
        <v>122</v>
      </c>
      <c r="H7" s="27" t="s">
        <v>248</v>
      </c>
      <c r="I7" s="27" t="s">
        <v>248</v>
      </c>
      <c r="J7" s="27"/>
      <c r="K7" s="27" t="s">
        <v>404</v>
      </c>
      <c r="M7" s="33">
        <v>2000</v>
      </c>
      <c r="N7" s="33">
        <v>80</v>
      </c>
      <c r="O7" s="28"/>
      <c r="P7" s="28">
        <v>30</v>
      </c>
      <c r="Q7" s="28">
        <v>1</v>
      </c>
      <c r="R7" s="28">
        <v>0</v>
      </c>
      <c r="S7" s="28">
        <v>35</v>
      </c>
      <c r="T7" s="28">
        <v>12</v>
      </c>
      <c r="U7" s="28">
        <f>ROUND(tblProfit[[#This Row],[Income]]-tblProfit[[#This Row],[Cost]],0)</f>
        <v>-23</v>
      </c>
      <c r="V7" s="28"/>
      <c r="W7" s="28"/>
      <c r="X7" s="28"/>
      <c r="Y7" s="28"/>
      <c r="Z7" s="28"/>
      <c r="AA7" s="28"/>
      <c r="AB7" s="30"/>
      <c r="AC7" s="31" t="s">
        <v>309</v>
      </c>
      <c r="AD7" s="32">
        <v>6</v>
      </c>
      <c r="AE7" s="32">
        <v>1</v>
      </c>
      <c r="AF7" s="31" t="s">
        <v>308</v>
      </c>
      <c r="AG7" s="31"/>
      <c r="AH7" s="31">
        <v>450</v>
      </c>
      <c r="AI7" s="31">
        <v>0</v>
      </c>
      <c r="AJ7" s="31">
        <f t="shared" si="0"/>
        <v>12</v>
      </c>
      <c r="AK7" s="31"/>
    </row>
    <row r="8" spans="1:37" x14ac:dyDescent="0.45">
      <c r="A8" s="6">
        <v>7</v>
      </c>
      <c r="B8" s="7" t="s">
        <v>21</v>
      </c>
      <c r="C8" s="7"/>
      <c r="D8" s="27">
        <v>5</v>
      </c>
      <c r="E8" s="27">
        <v>30</v>
      </c>
      <c r="F8" s="27">
        <v>123</v>
      </c>
      <c r="G8" s="27">
        <v>152</v>
      </c>
      <c r="H8" s="27" t="s">
        <v>231</v>
      </c>
      <c r="I8" s="27" t="s">
        <v>232</v>
      </c>
      <c r="J8" s="27" t="s">
        <v>264</v>
      </c>
      <c r="K8" s="27" t="s">
        <v>404</v>
      </c>
      <c r="M8" s="33">
        <v>900</v>
      </c>
      <c r="N8" s="33">
        <v>20</v>
      </c>
      <c r="O8" s="28"/>
      <c r="P8" s="28">
        <v>20</v>
      </c>
      <c r="Q8" s="28">
        <v>1.5</v>
      </c>
      <c r="R8" s="28">
        <v>0</v>
      </c>
      <c r="S8" s="28">
        <v>52.5</v>
      </c>
      <c r="T8" s="28">
        <v>12</v>
      </c>
      <c r="U8" s="28">
        <f>ROUND(tblProfit[[#This Row],[Income]]-tblProfit[[#This Row],[Cost]],0)</f>
        <v>-41</v>
      </c>
      <c r="V8" s="28"/>
      <c r="W8" s="28"/>
      <c r="X8" s="28"/>
      <c r="Y8" s="28"/>
      <c r="Z8" s="28"/>
      <c r="AA8" s="28"/>
      <c r="AB8" s="30" t="s">
        <v>301</v>
      </c>
      <c r="AC8" s="32" t="s">
        <v>310</v>
      </c>
      <c r="AD8" s="32">
        <v>2</v>
      </c>
      <c r="AE8" s="32">
        <v>2</v>
      </c>
      <c r="AF8" s="32" t="s">
        <v>298</v>
      </c>
      <c r="AG8" s="32"/>
      <c r="AH8" s="32">
        <v>500</v>
      </c>
      <c r="AI8" s="32">
        <v>0</v>
      </c>
      <c r="AJ8" s="32">
        <v>0</v>
      </c>
      <c r="AK8" s="32"/>
    </row>
    <row r="9" spans="1:37" x14ac:dyDescent="0.45">
      <c r="A9" s="6">
        <v>8</v>
      </c>
      <c r="B9" s="7" t="s">
        <v>22</v>
      </c>
      <c r="C9" s="7"/>
      <c r="D9" s="27">
        <v>6</v>
      </c>
      <c r="E9" s="27">
        <v>30</v>
      </c>
      <c r="F9" s="27">
        <v>153</v>
      </c>
      <c r="G9" s="27">
        <v>182</v>
      </c>
      <c r="H9" s="27" t="s">
        <v>234</v>
      </c>
      <c r="I9" s="27" t="s">
        <v>233</v>
      </c>
      <c r="J9" s="27" t="s">
        <v>265</v>
      </c>
      <c r="K9" s="27" t="s">
        <v>404</v>
      </c>
      <c r="M9" s="33">
        <v>400</v>
      </c>
      <c r="N9" s="33">
        <v>10</v>
      </c>
      <c r="O9" s="28"/>
      <c r="P9" s="28"/>
      <c r="Q9" s="28"/>
      <c r="R9" s="28"/>
      <c r="S9" s="28"/>
      <c r="T9" s="28"/>
      <c r="U9" s="28"/>
      <c r="V9" s="28"/>
      <c r="W9" s="28"/>
      <c r="X9" s="28"/>
      <c r="Y9" s="28"/>
      <c r="Z9" s="28"/>
      <c r="AA9" s="28"/>
      <c r="AB9" s="30"/>
      <c r="AC9" s="32" t="s">
        <v>311</v>
      </c>
      <c r="AD9" s="32">
        <v>3</v>
      </c>
      <c r="AE9" s="32">
        <v>2</v>
      </c>
      <c r="AF9" s="32" t="s">
        <v>310</v>
      </c>
      <c r="AG9" s="32"/>
      <c r="AH9" s="32">
        <v>500</v>
      </c>
      <c r="AI9" s="32">
        <v>0</v>
      </c>
      <c r="AJ9" s="32">
        <v>0</v>
      </c>
      <c r="AK9" s="32"/>
    </row>
    <row r="10" spans="1:37" x14ac:dyDescent="0.45">
      <c r="A10" s="6">
        <v>9</v>
      </c>
      <c r="B10" s="7" t="s">
        <v>23</v>
      </c>
      <c r="C10" s="7"/>
      <c r="D10" s="27">
        <v>7</v>
      </c>
      <c r="E10" s="27">
        <v>30</v>
      </c>
      <c r="F10" s="27">
        <v>183</v>
      </c>
      <c r="G10" s="27">
        <v>212</v>
      </c>
      <c r="H10" s="27" t="s">
        <v>235</v>
      </c>
      <c r="I10" s="27" t="s">
        <v>236</v>
      </c>
      <c r="J10" s="27" t="s">
        <v>266</v>
      </c>
      <c r="K10" s="27" t="s">
        <v>405</v>
      </c>
      <c r="M10" s="33">
        <v>80</v>
      </c>
      <c r="N10" s="33">
        <v>4</v>
      </c>
      <c r="O10" s="28"/>
      <c r="P10" s="28"/>
      <c r="Q10" s="28"/>
      <c r="R10" s="28"/>
      <c r="S10" s="28"/>
      <c r="T10" s="28"/>
      <c r="U10" s="28"/>
      <c r="V10" s="28"/>
      <c r="W10" s="28"/>
      <c r="X10" s="28"/>
      <c r="Y10" s="28"/>
      <c r="Z10" s="28"/>
      <c r="AA10" s="28"/>
      <c r="AB10" s="30"/>
      <c r="AC10" s="32" t="s">
        <v>312</v>
      </c>
      <c r="AD10" s="32">
        <v>2</v>
      </c>
      <c r="AE10" s="32">
        <v>3</v>
      </c>
      <c r="AF10" s="32" t="s">
        <v>298</v>
      </c>
      <c r="AG10" s="32"/>
      <c r="AH10" s="32">
        <v>500</v>
      </c>
      <c r="AI10" s="32">
        <v>0</v>
      </c>
      <c r="AJ10" s="32">
        <v>0</v>
      </c>
      <c r="AK10" s="32"/>
    </row>
    <row r="11" spans="1:37" x14ac:dyDescent="0.45">
      <c r="A11" s="6">
        <v>10</v>
      </c>
      <c r="B11" s="7" t="s">
        <v>24</v>
      </c>
      <c r="C11" s="7"/>
      <c r="D11" s="27" t="s">
        <v>220</v>
      </c>
      <c r="E11" s="27">
        <v>1</v>
      </c>
      <c r="F11" s="27">
        <v>213</v>
      </c>
      <c r="G11" s="27">
        <v>213</v>
      </c>
      <c r="H11" s="27" t="s">
        <v>249</v>
      </c>
      <c r="I11" s="27" t="s">
        <v>249</v>
      </c>
      <c r="J11" s="27"/>
      <c r="K11" s="27" t="s">
        <v>405</v>
      </c>
      <c r="M11" s="28"/>
      <c r="N11" s="28"/>
      <c r="O11" s="28"/>
      <c r="P11" s="28"/>
      <c r="Q11" s="28"/>
      <c r="R11" s="28"/>
      <c r="S11" s="28"/>
      <c r="T11" s="28"/>
      <c r="U11" s="28"/>
      <c r="V11" s="28"/>
      <c r="W11" s="28"/>
      <c r="X11" s="28"/>
      <c r="Y11" s="28"/>
      <c r="Z11" s="28"/>
      <c r="AA11" s="28"/>
      <c r="AB11" s="30"/>
      <c r="AC11" s="32" t="s">
        <v>313</v>
      </c>
      <c r="AD11" s="32">
        <v>2</v>
      </c>
      <c r="AE11" s="32">
        <v>4</v>
      </c>
      <c r="AF11" s="32" t="s">
        <v>298</v>
      </c>
      <c r="AG11" s="32"/>
      <c r="AH11" s="32">
        <v>300</v>
      </c>
      <c r="AI11" s="32">
        <v>0</v>
      </c>
      <c r="AJ11" s="32">
        <v>0</v>
      </c>
      <c r="AK11" s="32"/>
    </row>
    <row r="12" spans="1:37" x14ac:dyDescent="0.45">
      <c r="A12" s="6">
        <v>11</v>
      </c>
      <c r="B12" s="7" t="s">
        <v>25</v>
      </c>
      <c r="C12" s="7"/>
      <c r="D12" s="27">
        <v>8</v>
      </c>
      <c r="E12" s="27">
        <v>30</v>
      </c>
      <c r="F12" s="27">
        <v>214</v>
      </c>
      <c r="G12" s="27">
        <v>243</v>
      </c>
      <c r="H12" s="27" t="s">
        <v>237</v>
      </c>
      <c r="I12" s="27" t="s">
        <v>238</v>
      </c>
      <c r="J12" s="27" t="s">
        <v>267</v>
      </c>
      <c r="K12" s="27" t="s">
        <v>405</v>
      </c>
      <c r="M12" s="28"/>
      <c r="N12" s="28"/>
      <c r="O12" s="28"/>
      <c r="P12" s="28"/>
      <c r="Q12" s="28"/>
      <c r="R12" s="28"/>
      <c r="S12" s="28"/>
      <c r="T12" s="28"/>
      <c r="U12" s="28"/>
      <c r="V12" s="28"/>
      <c r="W12" s="28"/>
      <c r="X12" s="28"/>
      <c r="Y12" s="28"/>
      <c r="Z12" s="28"/>
      <c r="AA12" s="28"/>
      <c r="AB12" s="30"/>
      <c r="AC12" s="32" t="s">
        <v>314</v>
      </c>
      <c r="AD12" s="32">
        <v>2</v>
      </c>
      <c r="AE12" s="32">
        <v>5</v>
      </c>
      <c r="AF12" s="32" t="s">
        <v>298</v>
      </c>
      <c r="AG12" s="32"/>
      <c r="AH12" s="32">
        <v>300</v>
      </c>
      <c r="AI12" s="32">
        <v>0</v>
      </c>
      <c r="AJ12" s="32">
        <v>0</v>
      </c>
      <c r="AK12" s="32"/>
    </row>
    <row r="13" spans="1:37" x14ac:dyDescent="0.45">
      <c r="A13" s="6">
        <v>12</v>
      </c>
      <c r="B13" s="7" t="s">
        <v>26</v>
      </c>
      <c r="C13" s="7"/>
      <c r="D13" s="27">
        <v>9</v>
      </c>
      <c r="E13" s="27">
        <v>30</v>
      </c>
      <c r="F13" s="27">
        <v>244</v>
      </c>
      <c r="G13" s="27">
        <v>273</v>
      </c>
      <c r="H13" s="27" t="s">
        <v>239</v>
      </c>
      <c r="I13" s="27" t="s">
        <v>240</v>
      </c>
      <c r="J13" s="27" t="s">
        <v>268</v>
      </c>
      <c r="K13" s="27" t="s">
        <v>405</v>
      </c>
      <c r="M13" s="28"/>
      <c r="N13" s="28"/>
      <c r="O13" s="28"/>
      <c r="P13" s="28"/>
      <c r="Q13" s="28"/>
      <c r="R13" s="28"/>
      <c r="S13" s="28"/>
      <c r="T13" s="28"/>
      <c r="U13" s="28"/>
      <c r="V13" s="28"/>
      <c r="W13" s="28"/>
      <c r="X13" s="28"/>
      <c r="Y13" s="28"/>
      <c r="Z13" s="28"/>
      <c r="AA13" s="28"/>
      <c r="AB13" s="30"/>
      <c r="AC13" s="32" t="s">
        <v>315</v>
      </c>
      <c r="AD13" s="32">
        <v>3</v>
      </c>
      <c r="AE13" s="32">
        <v>3</v>
      </c>
      <c r="AF13" s="32" t="s">
        <v>314</v>
      </c>
      <c r="AG13" s="32"/>
      <c r="AH13" s="32">
        <v>900</v>
      </c>
      <c r="AI13" s="32">
        <v>0</v>
      </c>
      <c r="AJ13" s="32">
        <v>0</v>
      </c>
      <c r="AK13" s="32"/>
    </row>
    <row r="14" spans="1:37" x14ac:dyDescent="0.45">
      <c r="A14" s="6">
        <v>13</v>
      </c>
      <c r="B14" s="7" t="s">
        <v>27</v>
      </c>
      <c r="C14" s="7"/>
      <c r="D14" s="27" t="s">
        <v>221</v>
      </c>
      <c r="E14" s="27">
        <v>1</v>
      </c>
      <c r="F14" s="27">
        <v>274</v>
      </c>
      <c r="G14" s="27">
        <v>274</v>
      </c>
      <c r="H14" s="27" t="s">
        <v>250</v>
      </c>
      <c r="I14" s="27" t="s">
        <v>250</v>
      </c>
      <c r="J14" s="27"/>
      <c r="K14" s="27" t="s">
        <v>403</v>
      </c>
      <c r="M14" s="28"/>
      <c r="N14" s="28"/>
      <c r="O14" s="28"/>
      <c r="P14" s="28"/>
      <c r="Q14" s="28"/>
      <c r="R14" s="28"/>
      <c r="S14" s="28"/>
      <c r="T14" s="28"/>
      <c r="U14" s="28"/>
      <c r="V14" s="28"/>
      <c r="W14" s="28"/>
      <c r="X14" s="28"/>
      <c r="Y14" s="28"/>
      <c r="Z14" s="28"/>
      <c r="AA14" s="28"/>
      <c r="AB14" s="30"/>
      <c r="AC14" s="32" t="s">
        <v>316</v>
      </c>
      <c r="AD14" s="32">
        <v>4</v>
      </c>
      <c r="AE14" s="32">
        <v>2</v>
      </c>
      <c r="AF14" s="32" t="s">
        <v>315</v>
      </c>
      <c r="AG14" s="32"/>
      <c r="AH14" s="32">
        <v>2000</v>
      </c>
      <c r="AI14" s="32">
        <v>0</v>
      </c>
      <c r="AJ14" s="32">
        <v>0</v>
      </c>
      <c r="AK14" s="32"/>
    </row>
    <row r="15" spans="1:37" x14ac:dyDescent="0.45">
      <c r="A15" s="6">
        <v>14</v>
      </c>
      <c r="B15" s="7" t="s">
        <v>28</v>
      </c>
      <c r="C15" s="7"/>
      <c r="D15" s="27">
        <v>10</v>
      </c>
      <c r="E15" s="27">
        <v>30</v>
      </c>
      <c r="F15" s="27">
        <v>275</v>
      </c>
      <c r="G15" s="27">
        <v>304</v>
      </c>
      <c r="H15" s="27" t="s">
        <v>241</v>
      </c>
      <c r="I15" s="27" t="s">
        <v>242</v>
      </c>
      <c r="J15" s="27" t="s">
        <v>261</v>
      </c>
      <c r="K15" s="27" t="s">
        <v>403</v>
      </c>
      <c r="M15" s="28"/>
      <c r="N15" s="28"/>
      <c r="O15" s="28"/>
      <c r="P15" s="28"/>
      <c r="Q15" s="28"/>
      <c r="R15" s="28"/>
      <c r="S15" s="28"/>
      <c r="T15" s="28"/>
      <c r="U15" s="28"/>
      <c r="V15" s="28"/>
      <c r="W15" s="28"/>
      <c r="X15" s="28"/>
      <c r="Y15" s="28"/>
      <c r="Z15" s="28"/>
      <c r="AA15" s="28"/>
      <c r="AB15" s="30"/>
      <c r="AC15" s="32" t="s">
        <v>317</v>
      </c>
      <c r="AD15" s="32">
        <v>2</v>
      </c>
      <c r="AE15" s="32">
        <v>6</v>
      </c>
      <c r="AF15" s="32" t="s">
        <v>298</v>
      </c>
      <c r="AG15" s="32"/>
      <c r="AH15" s="32">
        <v>200</v>
      </c>
      <c r="AI15" s="32">
        <v>0</v>
      </c>
      <c r="AJ15" s="32">
        <f>ROUND(10*12/52,0)</f>
        <v>2</v>
      </c>
      <c r="AK15" s="32"/>
    </row>
    <row r="16" spans="1:37" x14ac:dyDescent="0.45">
      <c r="A16" s="6">
        <v>15</v>
      </c>
      <c r="B16" s="7" t="s">
        <v>29</v>
      </c>
      <c r="C16" s="7"/>
      <c r="D16" s="27">
        <v>11</v>
      </c>
      <c r="E16" s="27">
        <v>30</v>
      </c>
      <c r="F16" s="27">
        <v>305</v>
      </c>
      <c r="G16" s="27">
        <v>334</v>
      </c>
      <c r="H16" s="27" t="s">
        <v>243</v>
      </c>
      <c r="I16" s="27" t="s">
        <v>244</v>
      </c>
      <c r="J16" s="27" t="s">
        <v>259</v>
      </c>
      <c r="K16" s="27" t="s">
        <v>403</v>
      </c>
      <c r="M16" s="28"/>
      <c r="N16" s="28"/>
      <c r="O16" s="28"/>
      <c r="P16" s="28"/>
      <c r="Q16" s="28"/>
      <c r="R16" s="28"/>
      <c r="S16" s="28"/>
      <c r="T16" s="28"/>
      <c r="U16" s="28"/>
      <c r="V16" s="28"/>
      <c r="W16" s="28"/>
      <c r="X16" s="28"/>
      <c r="Y16" s="28"/>
      <c r="Z16" s="28"/>
      <c r="AA16" s="28"/>
      <c r="AB16" s="30"/>
      <c r="AC16" s="32" t="s">
        <v>318</v>
      </c>
      <c r="AD16" s="32">
        <v>2</v>
      </c>
      <c r="AE16" s="32">
        <v>7</v>
      </c>
      <c r="AF16" s="32" t="s">
        <v>298</v>
      </c>
      <c r="AG16" s="32"/>
      <c r="AH16" s="32">
        <v>400</v>
      </c>
      <c r="AI16" s="32">
        <v>0</v>
      </c>
      <c r="AJ16" s="32">
        <v>0</v>
      </c>
      <c r="AK16" s="32"/>
    </row>
    <row r="17" spans="1:37" x14ac:dyDescent="0.45">
      <c r="A17" s="6">
        <v>16</v>
      </c>
      <c r="B17" s="7" t="s">
        <v>30</v>
      </c>
      <c r="C17" s="7"/>
      <c r="D17" s="27" t="s">
        <v>222</v>
      </c>
      <c r="E17" s="27">
        <v>1</v>
      </c>
      <c r="F17" s="27">
        <v>335</v>
      </c>
      <c r="G17" s="27">
        <v>335</v>
      </c>
      <c r="H17" s="27" t="s">
        <v>251</v>
      </c>
      <c r="I17" s="27" t="s">
        <v>251</v>
      </c>
      <c r="J17" s="27"/>
      <c r="K17" s="27" t="s">
        <v>403</v>
      </c>
      <c r="M17" s="28"/>
      <c r="N17" s="28"/>
      <c r="O17" s="28"/>
      <c r="P17" s="28"/>
      <c r="Q17" s="28"/>
      <c r="R17" s="28"/>
      <c r="S17" s="28"/>
      <c r="T17" s="28"/>
      <c r="U17" s="28"/>
      <c r="V17" s="28"/>
      <c r="W17" s="28"/>
      <c r="X17" s="28"/>
      <c r="Y17" s="28"/>
      <c r="Z17" s="28"/>
      <c r="AA17" s="28"/>
      <c r="AB17" s="30"/>
      <c r="AC17" s="32" t="s">
        <v>319</v>
      </c>
      <c r="AD17" s="32">
        <v>3</v>
      </c>
      <c r="AE17" s="32">
        <v>4</v>
      </c>
      <c r="AF17" s="32" t="s">
        <v>318</v>
      </c>
      <c r="AG17" s="32"/>
      <c r="AH17" s="32">
        <v>1000</v>
      </c>
      <c r="AI17" s="32">
        <v>0</v>
      </c>
      <c r="AJ17" s="32">
        <v>0</v>
      </c>
      <c r="AK17" s="32"/>
    </row>
    <row r="18" spans="1:37" x14ac:dyDescent="0.45">
      <c r="A18" s="6">
        <v>17</v>
      </c>
      <c r="B18" s="7" t="s">
        <v>31</v>
      </c>
      <c r="C18" s="7"/>
      <c r="D18" s="27">
        <v>12</v>
      </c>
      <c r="E18" s="27">
        <v>30</v>
      </c>
      <c r="F18" s="27">
        <v>336</v>
      </c>
      <c r="G18" s="27">
        <v>365</v>
      </c>
      <c r="H18" s="27" t="s">
        <v>245</v>
      </c>
      <c r="I18" s="27" t="s">
        <v>246</v>
      </c>
      <c r="J18" s="27" t="s">
        <v>258</v>
      </c>
      <c r="K18" s="27" t="s">
        <v>403</v>
      </c>
      <c r="M18" s="28"/>
      <c r="N18" s="28"/>
      <c r="O18" s="28"/>
      <c r="P18" s="28"/>
      <c r="Q18" s="28"/>
      <c r="R18" s="28"/>
      <c r="S18" s="28"/>
      <c r="T18" s="28"/>
      <c r="U18" s="28"/>
      <c r="V18" s="28"/>
      <c r="W18" s="28"/>
      <c r="X18" s="28"/>
      <c r="Y18" s="28"/>
      <c r="Z18" s="28"/>
      <c r="AA18" s="28"/>
      <c r="AB18" s="30"/>
      <c r="AC18" s="32" t="s">
        <v>320</v>
      </c>
      <c r="AD18" s="32">
        <v>4</v>
      </c>
      <c r="AE18" s="32">
        <v>3</v>
      </c>
      <c r="AF18" s="32" t="s">
        <v>319</v>
      </c>
      <c r="AG18" s="32"/>
      <c r="AH18" s="32">
        <v>1500</v>
      </c>
      <c r="AI18" s="32">
        <v>0</v>
      </c>
      <c r="AJ18" s="32">
        <v>0</v>
      </c>
      <c r="AK18" s="32"/>
    </row>
    <row r="19" spans="1:37" x14ac:dyDescent="0.45">
      <c r="A19" s="6">
        <v>18</v>
      </c>
      <c r="B19" s="7" t="s">
        <v>32</v>
      </c>
      <c r="C19" s="7"/>
      <c r="M19" s="28"/>
      <c r="N19" s="28"/>
      <c r="O19" s="28"/>
      <c r="P19" s="28"/>
      <c r="Q19" s="28"/>
      <c r="R19" s="28"/>
      <c r="S19" s="28"/>
      <c r="T19" s="28"/>
      <c r="U19" s="28"/>
      <c r="V19" s="28"/>
      <c r="W19" s="28"/>
      <c r="X19" s="28"/>
      <c r="Y19" s="28"/>
      <c r="Z19" s="28"/>
      <c r="AA19" s="28"/>
      <c r="AB19" s="30"/>
      <c r="AC19" s="32" t="s">
        <v>321</v>
      </c>
      <c r="AD19" s="32">
        <v>2</v>
      </c>
      <c r="AE19" s="32">
        <v>8</v>
      </c>
      <c r="AF19" s="32" t="s">
        <v>298</v>
      </c>
      <c r="AG19" s="32"/>
      <c r="AH19" s="32">
        <v>1000</v>
      </c>
      <c r="AI19" s="32">
        <v>0</v>
      </c>
      <c r="AJ19" s="32">
        <v>0</v>
      </c>
      <c r="AK19" s="32"/>
    </row>
    <row r="20" spans="1:37" x14ac:dyDescent="0.45">
      <c r="A20" s="6">
        <v>19</v>
      </c>
      <c r="B20" s="7" t="s">
        <v>33</v>
      </c>
      <c r="C20" s="7"/>
      <c r="M20" s="28"/>
      <c r="N20" s="28"/>
      <c r="O20" s="28"/>
      <c r="P20" s="28"/>
      <c r="Q20" s="28"/>
      <c r="R20" s="28"/>
      <c r="S20" s="28"/>
      <c r="T20" s="28"/>
      <c r="U20" s="28"/>
      <c r="V20" s="28"/>
      <c r="W20" s="28"/>
      <c r="X20" s="28"/>
      <c r="Y20" s="28"/>
      <c r="Z20" s="28"/>
      <c r="AA20" s="28"/>
      <c r="AB20" s="30"/>
      <c r="AC20" s="32" t="s">
        <v>322</v>
      </c>
      <c r="AD20" s="32">
        <v>3</v>
      </c>
      <c r="AE20" s="32">
        <v>5</v>
      </c>
      <c r="AF20" s="32" t="s">
        <v>321</v>
      </c>
      <c r="AG20" s="32"/>
      <c r="AH20" s="32">
        <v>500</v>
      </c>
      <c r="AI20" s="32">
        <v>0</v>
      </c>
      <c r="AJ20" s="32">
        <v>0</v>
      </c>
      <c r="AK20" s="32"/>
    </row>
    <row r="21" spans="1:37" x14ac:dyDescent="0.45">
      <c r="A21" s="6">
        <v>20</v>
      </c>
      <c r="B21" s="7" t="s">
        <v>34</v>
      </c>
      <c r="C21" s="7"/>
      <c r="M21" s="28"/>
      <c r="N21" s="28"/>
      <c r="O21" s="28"/>
      <c r="P21" s="28"/>
      <c r="Q21" s="28"/>
      <c r="R21" s="28"/>
      <c r="S21" s="28"/>
      <c r="T21" s="28"/>
      <c r="U21" s="28"/>
      <c r="V21" s="28"/>
      <c r="W21" s="28"/>
      <c r="X21" s="28"/>
      <c r="Y21" s="28"/>
      <c r="Z21" s="28"/>
      <c r="AA21" s="28"/>
      <c r="AB21" s="30"/>
      <c r="AC21" s="32" t="s">
        <v>323</v>
      </c>
      <c r="AD21" s="32">
        <v>4</v>
      </c>
      <c r="AE21" s="32">
        <v>5</v>
      </c>
      <c r="AF21" s="32" t="s">
        <v>322</v>
      </c>
      <c r="AG21" s="32"/>
      <c r="AH21" s="32">
        <v>250</v>
      </c>
      <c r="AI21" s="32">
        <v>0</v>
      </c>
      <c r="AJ21" s="32">
        <v>0</v>
      </c>
      <c r="AK21" s="32"/>
    </row>
    <row r="22" spans="1:37" x14ac:dyDescent="0.45">
      <c r="A22" s="6">
        <v>21</v>
      </c>
      <c r="B22" s="7" t="s">
        <v>35</v>
      </c>
      <c r="C22" s="7"/>
      <c r="M22" s="28"/>
      <c r="N22" s="28"/>
      <c r="O22" s="28"/>
      <c r="P22" s="28"/>
      <c r="Q22" s="28"/>
      <c r="R22" s="28"/>
      <c r="S22" s="28"/>
      <c r="T22" s="28"/>
      <c r="U22" s="28"/>
      <c r="V22" s="28"/>
      <c r="W22" s="28"/>
      <c r="X22" s="28"/>
      <c r="Y22" s="28"/>
      <c r="Z22" s="28"/>
      <c r="AA22" s="28"/>
      <c r="AB22" s="30"/>
      <c r="AC22" s="32" t="s">
        <v>324</v>
      </c>
      <c r="AD22" s="32">
        <v>2</v>
      </c>
      <c r="AE22" s="32">
        <v>9</v>
      </c>
      <c r="AF22" s="32" t="s">
        <v>298</v>
      </c>
      <c r="AG22" s="32"/>
      <c r="AH22" s="32">
        <v>150</v>
      </c>
      <c r="AI22" s="32">
        <v>0</v>
      </c>
      <c r="AJ22" s="32">
        <v>0</v>
      </c>
      <c r="AK22" s="32"/>
    </row>
    <row r="23" spans="1:37" x14ac:dyDescent="0.45">
      <c r="A23" s="6">
        <v>22</v>
      </c>
      <c r="B23" s="7" t="s">
        <v>36</v>
      </c>
      <c r="C23" s="7"/>
      <c r="M23" s="28"/>
      <c r="N23" s="28"/>
      <c r="O23" s="28"/>
      <c r="P23" s="28"/>
      <c r="Q23" s="28"/>
      <c r="R23" s="28"/>
      <c r="S23" s="28"/>
      <c r="T23" s="28"/>
      <c r="U23" s="28"/>
      <c r="V23" s="28"/>
      <c r="W23" s="28"/>
      <c r="X23" s="28"/>
      <c r="Y23" s="28"/>
      <c r="Z23" s="28"/>
      <c r="AA23" s="28"/>
      <c r="AB23" s="30"/>
      <c r="AC23" s="32" t="s">
        <v>325</v>
      </c>
      <c r="AD23" s="32">
        <v>2</v>
      </c>
      <c r="AE23" s="32">
        <v>10</v>
      </c>
      <c r="AF23" s="32" t="s">
        <v>298</v>
      </c>
      <c r="AG23" s="32"/>
      <c r="AH23" s="32">
        <v>1000</v>
      </c>
      <c r="AI23" s="32">
        <v>0</v>
      </c>
      <c r="AJ23" s="32">
        <v>0</v>
      </c>
      <c r="AK23" s="32"/>
    </row>
    <row r="24" spans="1:37" x14ac:dyDescent="0.45">
      <c r="A24" s="6">
        <v>23</v>
      </c>
      <c r="B24" s="7" t="s">
        <v>37</v>
      </c>
      <c r="C24" s="7"/>
      <c r="M24" s="28"/>
      <c r="N24" s="28"/>
      <c r="O24" s="28"/>
      <c r="P24" s="28"/>
      <c r="Q24" s="28"/>
      <c r="R24" s="28"/>
      <c r="S24" s="28"/>
      <c r="T24" s="28"/>
      <c r="U24" s="28"/>
      <c r="V24" s="28"/>
      <c r="W24" s="28"/>
      <c r="X24" s="28"/>
      <c r="Y24" s="28"/>
      <c r="Z24" s="28"/>
      <c r="AA24" s="28"/>
      <c r="AB24" s="30"/>
      <c r="AC24" s="32" t="s">
        <v>326</v>
      </c>
      <c r="AD24" s="32">
        <v>3</v>
      </c>
      <c r="AE24" s="32">
        <v>6</v>
      </c>
      <c r="AF24" s="32" t="s">
        <v>325</v>
      </c>
      <c r="AG24" s="32"/>
      <c r="AH24" s="32">
        <v>500</v>
      </c>
      <c r="AI24" s="32">
        <v>0</v>
      </c>
      <c r="AJ24" s="32">
        <v>0</v>
      </c>
      <c r="AK24" s="32"/>
    </row>
    <row r="25" spans="1:37" x14ac:dyDescent="0.45">
      <c r="A25" s="6">
        <v>24</v>
      </c>
      <c r="B25" s="7" t="s">
        <v>38</v>
      </c>
      <c r="C25" s="7"/>
      <c r="M25" s="28"/>
      <c r="N25" s="28"/>
      <c r="O25" s="28"/>
      <c r="P25" s="28"/>
      <c r="Q25" s="28"/>
      <c r="R25" s="28"/>
      <c r="S25" s="28"/>
      <c r="T25" s="28"/>
      <c r="U25" s="28"/>
      <c r="V25" s="28"/>
      <c r="W25" s="28"/>
      <c r="X25" s="28"/>
      <c r="Y25" s="28"/>
      <c r="Z25" s="28"/>
      <c r="AA25" s="28"/>
      <c r="AB25" s="30"/>
      <c r="AC25" s="32" t="s">
        <v>327</v>
      </c>
      <c r="AD25" s="32">
        <v>2</v>
      </c>
      <c r="AE25" s="32">
        <v>11</v>
      </c>
      <c r="AF25" s="32" t="s">
        <v>298</v>
      </c>
      <c r="AG25" s="32"/>
      <c r="AH25" s="32">
        <v>0</v>
      </c>
      <c r="AI25" s="32">
        <f>ROUND(25*12/52,0)</f>
        <v>6</v>
      </c>
      <c r="AJ25" s="32">
        <v>0</v>
      </c>
      <c r="AK25" s="32"/>
    </row>
    <row r="26" spans="1:37" x14ac:dyDescent="0.45">
      <c r="A26" s="6">
        <v>25</v>
      </c>
      <c r="B26" s="7" t="s">
        <v>39</v>
      </c>
      <c r="C26" s="7"/>
      <c r="M26" s="28"/>
      <c r="N26" s="28"/>
      <c r="O26" s="28"/>
      <c r="P26" s="28"/>
      <c r="Q26" s="28"/>
      <c r="R26" s="28"/>
      <c r="S26" s="28"/>
      <c r="T26" s="28"/>
      <c r="U26" s="28"/>
      <c r="V26" s="28"/>
      <c r="W26" s="28"/>
      <c r="X26" s="28"/>
      <c r="Y26" s="28"/>
      <c r="Z26" s="28"/>
      <c r="AA26" s="28"/>
      <c r="AB26" s="30"/>
      <c r="AC26" s="32" t="s">
        <v>328</v>
      </c>
      <c r="AD26" s="32">
        <v>2</v>
      </c>
      <c r="AE26" s="32">
        <v>12</v>
      </c>
      <c r="AF26" s="32" t="s">
        <v>298</v>
      </c>
      <c r="AG26" s="32"/>
      <c r="AH26" s="32">
        <v>50</v>
      </c>
      <c r="AI26" s="32">
        <v>0</v>
      </c>
      <c r="AJ26" s="32">
        <v>0</v>
      </c>
      <c r="AK26" s="32"/>
    </row>
    <row r="27" spans="1:37" x14ac:dyDescent="0.45">
      <c r="A27" s="6">
        <v>26</v>
      </c>
      <c r="B27" s="7" t="s">
        <v>40</v>
      </c>
      <c r="C27" s="7"/>
      <c r="M27" s="28"/>
      <c r="N27" s="28"/>
      <c r="O27" s="28"/>
      <c r="P27" s="28"/>
      <c r="Q27" s="28"/>
      <c r="R27" s="28"/>
      <c r="S27" s="28"/>
      <c r="T27" s="28"/>
      <c r="U27" s="28"/>
      <c r="V27" s="28"/>
      <c r="W27" s="28"/>
      <c r="X27" s="28"/>
      <c r="Y27" s="28"/>
      <c r="Z27" s="28"/>
      <c r="AA27" s="28"/>
      <c r="AB27" s="30"/>
      <c r="AC27" s="32" t="s">
        <v>329</v>
      </c>
      <c r="AD27" s="32">
        <v>3</v>
      </c>
      <c r="AE27" s="32">
        <v>7</v>
      </c>
      <c r="AF27" s="32" t="s">
        <v>328</v>
      </c>
      <c r="AG27" s="32"/>
      <c r="AH27" s="32">
        <v>150</v>
      </c>
      <c r="AI27" s="32">
        <v>0</v>
      </c>
      <c r="AJ27" s="32">
        <v>0</v>
      </c>
      <c r="AK27" s="32"/>
    </row>
    <row r="28" spans="1:37" x14ac:dyDescent="0.45">
      <c r="A28" s="6">
        <v>27</v>
      </c>
      <c r="B28" s="7" t="s">
        <v>41</v>
      </c>
      <c r="C28" s="7"/>
      <c r="M28" s="28"/>
      <c r="N28" s="28"/>
      <c r="O28" s="28"/>
      <c r="P28" s="28"/>
      <c r="Q28" s="28"/>
      <c r="R28" s="28"/>
      <c r="S28" s="28"/>
      <c r="T28" s="28"/>
      <c r="U28" s="28"/>
      <c r="V28" s="28"/>
      <c r="W28" s="28"/>
      <c r="X28" s="28"/>
      <c r="Y28" s="28"/>
      <c r="Z28" s="28"/>
      <c r="AA28" s="28"/>
      <c r="AB28" s="30"/>
      <c r="AC28" s="32" t="s">
        <v>330</v>
      </c>
      <c r="AD28" s="32">
        <v>4</v>
      </c>
      <c r="AE28" s="32">
        <v>6</v>
      </c>
      <c r="AF28" s="32" t="s">
        <v>329</v>
      </c>
      <c r="AG28" s="32"/>
      <c r="AH28" s="32">
        <v>250</v>
      </c>
      <c r="AI28" s="32">
        <v>0</v>
      </c>
      <c r="AJ28" s="32">
        <v>0</v>
      </c>
      <c r="AK28" s="32"/>
    </row>
    <row r="29" spans="1:37" x14ac:dyDescent="0.45">
      <c r="A29" s="6">
        <v>28</v>
      </c>
      <c r="B29" s="7" t="s">
        <v>42</v>
      </c>
      <c r="C29" s="7"/>
    </row>
    <row r="30" spans="1:37" x14ac:dyDescent="0.45">
      <c r="A30" s="6">
        <v>29</v>
      </c>
      <c r="B30" s="7" t="s">
        <v>43</v>
      </c>
      <c r="C30" s="7"/>
    </row>
    <row r="31" spans="1:37" x14ac:dyDescent="0.45">
      <c r="A31" s="6">
        <v>30</v>
      </c>
      <c r="B31" s="7" t="s">
        <v>44</v>
      </c>
      <c r="C31" s="7"/>
    </row>
    <row r="32" spans="1:37" x14ac:dyDescent="0.45">
      <c r="A32" s="6">
        <v>31</v>
      </c>
      <c r="B32" s="7" t="s">
        <v>45</v>
      </c>
      <c r="C32" s="7"/>
    </row>
    <row r="33" spans="1:3" x14ac:dyDescent="0.45">
      <c r="A33" s="6">
        <v>32</v>
      </c>
      <c r="B33" s="7" t="s">
        <v>46</v>
      </c>
      <c r="C33" s="7"/>
    </row>
    <row r="34" spans="1:3" x14ac:dyDescent="0.45">
      <c r="A34" s="6">
        <v>33</v>
      </c>
      <c r="B34" s="7" t="s">
        <v>47</v>
      </c>
      <c r="C34" s="7"/>
    </row>
    <row r="35" spans="1:3" x14ac:dyDescent="0.45">
      <c r="A35" s="6">
        <v>34</v>
      </c>
      <c r="B35" s="7" t="s">
        <v>48</v>
      </c>
      <c r="C35" s="7"/>
    </row>
    <row r="36" spans="1:3" x14ac:dyDescent="0.45">
      <c r="A36" s="6">
        <v>35</v>
      </c>
      <c r="B36" s="7" t="s">
        <v>49</v>
      </c>
      <c r="C36" s="7"/>
    </row>
    <row r="37" spans="1:3" x14ac:dyDescent="0.45">
      <c r="A37" s="6">
        <v>36</v>
      </c>
      <c r="B37" s="7" t="s">
        <v>50</v>
      </c>
      <c r="C37" s="7"/>
    </row>
    <row r="38" spans="1:3" x14ac:dyDescent="0.45">
      <c r="A38" s="6">
        <v>37</v>
      </c>
      <c r="B38" s="7" t="s">
        <v>51</v>
      </c>
      <c r="C38" s="7"/>
    </row>
    <row r="39" spans="1:3" x14ac:dyDescent="0.45">
      <c r="A39" s="6">
        <v>38</v>
      </c>
      <c r="B39" s="7" t="s">
        <v>52</v>
      </c>
      <c r="C39" s="7"/>
    </row>
    <row r="40" spans="1:3" x14ac:dyDescent="0.45">
      <c r="A40" s="6">
        <v>39</v>
      </c>
      <c r="B40" s="7" t="s">
        <v>53</v>
      </c>
      <c r="C40" s="7"/>
    </row>
    <row r="41" spans="1:3" x14ac:dyDescent="0.45">
      <c r="A41" s="6">
        <v>40</v>
      </c>
      <c r="B41" s="7" t="s">
        <v>54</v>
      </c>
      <c r="C41" s="7"/>
    </row>
    <row r="42" spans="1:3" x14ac:dyDescent="0.45">
      <c r="A42" s="6">
        <v>41</v>
      </c>
      <c r="B42" s="7" t="s">
        <v>55</v>
      </c>
      <c r="C42" s="7"/>
    </row>
    <row r="43" spans="1:3" x14ac:dyDescent="0.45">
      <c r="A43" s="6">
        <v>42</v>
      </c>
      <c r="B43" s="7" t="s">
        <v>56</v>
      </c>
      <c r="C43" s="7"/>
    </row>
    <row r="44" spans="1:3" x14ac:dyDescent="0.45">
      <c r="A44" s="6">
        <v>43</v>
      </c>
      <c r="B44" s="7" t="s">
        <v>57</v>
      </c>
      <c r="C44" s="7"/>
    </row>
    <row r="45" spans="1:3" x14ac:dyDescent="0.45">
      <c r="A45" s="6">
        <v>44</v>
      </c>
      <c r="B45" s="7" t="s">
        <v>58</v>
      </c>
      <c r="C45" s="7"/>
    </row>
    <row r="46" spans="1:3" x14ac:dyDescent="0.45">
      <c r="A46" s="6">
        <v>45</v>
      </c>
      <c r="B46" s="7" t="s">
        <v>59</v>
      </c>
      <c r="C46" s="7"/>
    </row>
    <row r="47" spans="1:3" x14ac:dyDescent="0.45">
      <c r="A47" s="6">
        <v>46</v>
      </c>
      <c r="B47" s="7" t="s">
        <v>60</v>
      </c>
      <c r="C47" s="7"/>
    </row>
    <row r="48" spans="1:3" x14ac:dyDescent="0.45">
      <c r="A48" s="6">
        <v>47</v>
      </c>
      <c r="B48" s="7" t="s">
        <v>61</v>
      </c>
      <c r="C48" s="7"/>
    </row>
    <row r="49" spans="1:3" x14ac:dyDescent="0.45">
      <c r="A49" s="6">
        <v>48</v>
      </c>
      <c r="B49" s="7" t="s">
        <v>62</v>
      </c>
      <c r="C49" s="7"/>
    </row>
    <row r="50" spans="1:3" x14ac:dyDescent="0.45">
      <c r="A50" s="6">
        <v>49</v>
      </c>
      <c r="B50" s="7" t="s">
        <v>63</v>
      </c>
      <c r="C50" s="7"/>
    </row>
    <row r="51" spans="1:3" x14ac:dyDescent="0.45">
      <c r="A51" s="6">
        <v>50</v>
      </c>
      <c r="B51" s="7" t="s">
        <v>64</v>
      </c>
      <c r="C51" s="7"/>
    </row>
    <row r="52" spans="1:3" x14ac:dyDescent="0.45">
      <c r="A52" s="6">
        <v>51</v>
      </c>
      <c r="B52" s="7" t="s">
        <v>65</v>
      </c>
      <c r="C52" s="7"/>
    </row>
    <row r="53" spans="1:3" x14ac:dyDescent="0.45">
      <c r="A53" s="6">
        <v>52</v>
      </c>
      <c r="B53" s="7" t="s">
        <v>66</v>
      </c>
      <c r="C53" s="7"/>
    </row>
    <row r="54" spans="1:3" x14ac:dyDescent="0.45">
      <c r="A54" s="6">
        <v>53</v>
      </c>
      <c r="B54" s="7" t="s">
        <v>67</v>
      </c>
      <c r="C54" s="7"/>
    </row>
    <row r="55" spans="1:3" x14ac:dyDescent="0.45">
      <c r="A55" s="6">
        <v>54</v>
      </c>
      <c r="B55" s="7" t="s">
        <v>68</v>
      </c>
      <c r="C55" s="7"/>
    </row>
    <row r="56" spans="1:3" x14ac:dyDescent="0.45">
      <c r="A56" s="6">
        <v>55</v>
      </c>
      <c r="B56" s="7" t="s">
        <v>69</v>
      </c>
      <c r="C56" s="7"/>
    </row>
    <row r="57" spans="1:3" x14ac:dyDescent="0.45">
      <c r="A57" s="6">
        <v>56</v>
      </c>
      <c r="B57" s="7" t="s">
        <v>70</v>
      </c>
      <c r="C57" s="7"/>
    </row>
    <row r="58" spans="1:3" x14ac:dyDescent="0.45">
      <c r="A58" s="6">
        <v>57</v>
      </c>
      <c r="B58" s="7" t="s">
        <v>71</v>
      </c>
      <c r="C58" s="7"/>
    </row>
    <row r="59" spans="1:3" x14ac:dyDescent="0.45">
      <c r="A59" s="6">
        <v>58</v>
      </c>
      <c r="B59" s="7" t="s">
        <v>72</v>
      </c>
      <c r="C59" s="7"/>
    </row>
    <row r="60" spans="1:3" x14ac:dyDescent="0.45">
      <c r="A60" s="6">
        <v>59</v>
      </c>
      <c r="B60" s="7" t="s">
        <v>73</v>
      </c>
      <c r="C60" s="7"/>
    </row>
    <row r="61" spans="1:3" x14ac:dyDescent="0.45">
      <c r="A61" s="6">
        <v>60</v>
      </c>
      <c r="B61" s="7" t="s">
        <v>74</v>
      </c>
      <c r="C61" s="7"/>
    </row>
    <row r="62" spans="1:3" x14ac:dyDescent="0.45">
      <c r="A62" s="6">
        <v>61</v>
      </c>
      <c r="B62" s="7" t="s">
        <v>75</v>
      </c>
      <c r="C62" s="7"/>
    </row>
    <row r="63" spans="1:3" x14ac:dyDescent="0.45">
      <c r="A63" s="6">
        <v>62</v>
      </c>
      <c r="B63" s="7" t="s">
        <v>76</v>
      </c>
      <c r="C63" s="7"/>
    </row>
    <row r="64" spans="1:3" x14ac:dyDescent="0.45">
      <c r="A64" s="6">
        <v>63</v>
      </c>
      <c r="B64" s="7" t="s">
        <v>77</v>
      </c>
      <c r="C64" s="7"/>
    </row>
    <row r="65" spans="1:3" x14ac:dyDescent="0.45">
      <c r="A65" s="6">
        <v>64</v>
      </c>
      <c r="B65" s="7" t="s">
        <v>78</v>
      </c>
      <c r="C65" s="7"/>
    </row>
    <row r="66" spans="1:3" x14ac:dyDescent="0.45">
      <c r="A66" s="6">
        <v>65</v>
      </c>
      <c r="B66" s="7" t="s">
        <v>79</v>
      </c>
      <c r="C66" s="7"/>
    </row>
    <row r="67" spans="1:3" x14ac:dyDescent="0.45">
      <c r="A67" s="6">
        <v>66</v>
      </c>
      <c r="B67" s="7" t="s">
        <v>80</v>
      </c>
      <c r="C67" s="7"/>
    </row>
    <row r="68" spans="1:3" x14ac:dyDescent="0.45">
      <c r="A68" s="6">
        <v>67</v>
      </c>
      <c r="B68" s="7" t="s">
        <v>81</v>
      </c>
      <c r="C68" s="7"/>
    </row>
    <row r="69" spans="1:3" x14ac:dyDescent="0.45">
      <c r="A69" s="6">
        <v>68</v>
      </c>
      <c r="B69" s="7" t="s">
        <v>82</v>
      </c>
      <c r="C69" s="7"/>
    </row>
    <row r="70" spans="1:3" x14ac:dyDescent="0.45">
      <c r="A70" s="6">
        <v>69</v>
      </c>
      <c r="B70" s="7" t="s">
        <v>83</v>
      </c>
      <c r="C70" s="7"/>
    </row>
    <row r="71" spans="1:3" x14ac:dyDescent="0.45">
      <c r="A71" s="6">
        <v>70</v>
      </c>
      <c r="B71" s="7" t="s">
        <v>84</v>
      </c>
      <c r="C71" s="7"/>
    </row>
    <row r="72" spans="1:3" x14ac:dyDescent="0.45">
      <c r="A72" s="6">
        <v>71</v>
      </c>
      <c r="B72" s="7" t="s">
        <v>85</v>
      </c>
      <c r="C72" s="7"/>
    </row>
    <row r="73" spans="1:3" x14ac:dyDescent="0.45">
      <c r="A73" s="6">
        <v>72</v>
      </c>
      <c r="B73" s="7" t="s">
        <v>86</v>
      </c>
      <c r="C73" s="7"/>
    </row>
    <row r="74" spans="1:3" x14ac:dyDescent="0.45">
      <c r="A74" s="6">
        <v>73</v>
      </c>
      <c r="B74" s="7" t="s">
        <v>87</v>
      </c>
      <c r="C74" s="7"/>
    </row>
    <row r="75" spans="1:3" x14ac:dyDescent="0.45">
      <c r="A75" s="6">
        <v>74</v>
      </c>
      <c r="B75" s="7" t="s">
        <v>88</v>
      </c>
      <c r="C75" s="7"/>
    </row>
    <row r="76" spans="1:3" x14ac:dyDescent="0.45">
      <c r="A76" s="6">
        <v>75</v>
      </c>
      <c r="B76" s="7" t="s">
        <v>89</v>
      </c>
      <c r="C76" s="7"/>
    </row>
    <row r="77" spans="1:3" x14ac:dyDescent="0.45">
      <c r="A77" s="6">
        <v>76</v>
      </c>
      <c r="B77" s="7" t="s">
        <v>90</v>
      </c>
      <c r="C77" s="7"/>
    </row>
    <row r="78" spans="1:3" x14ac:dyDescent="0.45">
      <c r="A78" s="6">
        <v>77</v>
      </c>
      <c r="B78" s="7" t="s">
        <v>91</v>
      </c>
      <c r="C78" s="7"/>
    </row>
    <row r="79" spans="1:3" x14ac:dyDescent="0.45">
      <c r="A79" s="6">
        <v>78</v>
      </c>
      <c r="B79" s="7" t="s">
        <v>92</v>
      </c>
      <c r="C79" s="7"/>
    </row>
    <row r="80" spans="1:3" x14ac:dyDescent="0.45">
      <c r="A80" s="6">
        <v>79</v>
      </c>
      <c r="B80" s="7" t="s">
        <v>93</v>
      </c>
      <c r="C80" s="7"/>
    </row>
    <row r="81" spans="1:3" x14ac:dyDescent="0.45">
      <c r="A81" s="6">
        <v>80</v>
      </c>
      <c r="B81" s="7" t="s">
        <v>94</v>
      </c>
      <c r="C81" s="7"/>
    </row>
    <row r="82" spans="1:3" x14ac:dyDescent="0.45">
      <c r="A82" s="6">
        <v>81</v>
      </c>
      <c r="B82" s="7" t="s">
        <v>95</v>
      </c>
      <c r="C82" s="7"/>
    </row>
    <row r="83" spans="1:3" x14ac:dyDescent="0.45">
      <c r="A83" s="6">
        <v>82</v>
      </c>
      <c r="B83" s="7" t="s">
        <v>96</v>
      </c>
      <c r="C83" s="7"/>
    </row>
    <row r="84" spans="1:3" x14ac:dyDescent="0.45">
      <c r="A84" s="6">
        <v>83</v>
      </c>
      <c r="B84" s="7" t="s">
        <v>97</v>
      </c>
      <c r="C84" s="7"/>
    </row>
    <row r="85" spans="1:3" x14ac:dyDescent="0.45">
      <c r="A85" s="6">
        <v>84</v>
      </c>
      <c r="B85" s="7" t="s">
        <v>98</v>
      </c>
      <c r="C85" s="7"/>
    </row>
    <row r="86" spans="1:3" x14ac:dyDescent="0.45">
      <c r="A86" s="6">
        <v>85</v>
      </c>
      <c r="B86" s="7" t="s">
        <v>99</v>
      </c>
      <c r="C86" s="7"/>
    </row>
    <row r="87" spans="1:3" x14ac:dyDescent="0.45">
      <c r="A87" s="6">
        <v>86</v>
      </c>
      <c r="B87" s="7" t="s">
        <v>100</v>
      </c>
      <c r="C87" s="7"/>
    </row>
    <row r="88" spans="1:3" x14ac:dyDescent="0.45">
      <c r="A88" s="6">
        <v>87</v>
      </c>
      <c r="B88" s="7" t="s">
        <v>101</v>
      </c>
      <c r="C88" s="7"/>
    </row>
    <row r="89" spans="1:3" x14ac:dyDescent="0.45">
      <c r="A89" s="6">
        <v>88</v>
      </c>
      <c r="B89" s="7" t="s">
        <v>102</v>
      </c>
      <c r="C89" s="7"/>
    </row>
    <row r="90" spans="1:3" x14ac:dyDescent="0.45">
      <c r="A90" s="6">
        <v>89</v>
      </c>
      <c r="B90" s="7" t="s">
        <v>103</v>
      </c>
      <c r="C90" s="7"/>
    </row>
    <row r="91" spans="1:3" x14ac:dyDescent="0.45">
      <c r="A91" s="6">
        <v>90</v>
      </c>
      <c r="B91" s="7" t="s">
        <v>104</v>
      </c>
      <c r="C91" s="7"/>
    </row>
    <row r="92" spans="1:3" x14ac:dyDescent="0.45">
      <c r="A92" s="6">
        <v>91</v>
      </c>
      <c r="B92" s="7" t="s">
        <v>105</v>
      </c>
      <c r="C92" s="7"/>
    </row>
    <row r="93" spans="1:3" x14ac:dyDescent="0.45">
      <c r="A93" s="6">
        <v>92</v>
      </c>
      <c r="B93" s="7" t="s">
        <v>106</v>
      </c>
      <c r="C93" s="7"/>
    </row>
    <row r="94" spans="1:3" x14ac:dyDescent="0.45">
      <c r="A94" s="6">
        <v>93</v>
      </c>
      <c r="B94" s="7" t="s">
        <v>107</v>
      </c>
      <c r="C94" s="7"/>
    </row>
    <row r="95" spans="1:3" x14ac:dyDescent="0.45">
      <c r="A95" s="6">
        <v>94</v>
      </c>
      <c r="B95" s="7" t="s">
        <v>108</v>
      </c>
      <c r="C95" s="7"/>
    </row>
    <row r="96" spans="1:3" x14ac:dyDescent="0.45">
      <c r="A96" s="6">
        <v>95</v>
      </c>
      <c r="B96" s="7" t="s">
        <v>109</v>
      </c>
      <c r="C96" s="7"/>
    </row>
    <row r="97" spans="1:3" x14ac:dyDescent="0.45">
      <c r="A97" s="6">
        <v>96</v>
      </c>
      <c r="B97" s="7" t="s">
        <v>110</v>
      </c>
      <c r="C97" s="7"/>
    </row>
    <row r="98" spans="1:3" x14ac:dyDescent="0.45">
      <c r="A98" s="6">
        <v>97</v>
      </c>
      <c r="B98" s="7" t="s">
        <v>111</v>
      </c>
      <c r="C98" s="7"/>
    </row>
    <row r="99" spans="1:3" x14ac:dyDescent="0.45">
      <c r="A99" s="6">
        <v>98</v>
      </c>
      <c r="B99" s="7" t="s">
        <v>112</v>
      </c>
      <c r="C99" s="7"/>
    </row>
    <row r="100" spans="1:3" x14ac:dyDescent="0.45">
      <c r="A100" s="6">
        <v>99</v>
      </c>
      <c r="B100" s="7" t="s">
        <v>113</v>
      </c>
      <c r="C100" s="7"/>
    </row>
    <row r="101" spans="1:3" x14ac:dyDescent="0.45">
      <c r="A101" s="6">
        <v>100</v>
      </c>
      <c r="B101" s="7" t="s">
        <v>114</v>
      </c>
      <c r="C101" s="7"/>
    </row>
    <row r="102" spans="1:3" x14ac:dyDescent="0.45">
      <c r="A102" s="5"/>
    </row>
    <row r="103" spans="1:3" x14ac:dyDescent="0.45">
      <c r="A103" s="5"/>
    </row>
    <row r="104" spans="1:3" x14ac:dyDescent="0.45">
      <c r="A104" s="5"/>
    </row>
    <row r="105" spans="1:3" x14ac:dyDescent="0.45">
      <c r="A105" s="5"/>
    </row>
    <row r="106" spans="1:3" x14ac:dyDescent="0.45">
      <c r="A106" s="5"/>
    </row>
    <row r="107" spans="1:3" x14ac:dyDescent="0.45">
      <c r="A107" s="5"/>
    </row>
    <row r="108" spans="1:3" x14ac:dyDescent="0.45">
      <c r="A108" s="5"/>
    </row>
    <row r="109" spans="1:3" x14ac:dyDescent="0.45">
      <c r="A109" s="5"/>
    </row>
    <row r="110" spans="1:3" x14ac:dyDescent="0.45">
      <c r="A110" s="5"/>
    </row>
    <row r="111" spans="1:3" x14ac:dyDescent="0.45">
      <c r="A111" s="5"/>
    </row>
    <row r="112" spans="1:3" x14ac:dyDescent="0.45">
      <c r="A112" s="5"/>
    </row>
    <row r="113" spans="1:1" x14ac:dyDescent="0.45">
      <c r="A113" s="5"/>
    </row>
    <row r="114" spans="1:1" x14ac:dyDescent="0.45">
      <c r="A114" s="5"/>
    </row>
    <row r="115" spans="1:1" x14ac:dyDescent="0.45">
      <c r="A115" s="5"/>
    </row>
    <row r="116" spans="1:1" x14ac:dyDescent="0.45">
      <c r="A116" s="5"/>
    </row>
    <row r="117" spans="1:1" x14ac:dyDescent="0.45">
      <c r="A117" s="5"/>
    </row>
    <row r="118" spans="1:1" x14ac:dyDescent="0.45">
      <c r="A118" s="5"/>
    </row>
    <row r="119" spans="1:1" x14ac:dyDescent="0.45">
      <c r="A119" s="5"/>
    </row>
    <row r="120" spans="1:1" x14ac:dyDescent="0.45">
      <c r="A120" s="5"/>
    </row>
    <row r="121" spans="1:1" x14ac:dyDescent="0.45">
      <c r="A121" s="5"/>
    </row>
    <row r="122" spans="1:1" x14ac:dyDescent="0.45">
      <c r="A122" s="5"/>
    </row>
    <row r="123" spans="1:1" x14ac:dyDescent="0.45">
      <c r="A123" s="5"/>
    </row>
    <row r="124" spans="1:1" x14ac:dyDescent="0.45">
      <c r="A124" s="5"/>
    </row>
    <row r="125" spans="1:1" x14ac:dyDescent="0.45">
      <c r="A125" s="5"/>
    </row>
    <row r="126" spans="1:1" x14ac:dyDescent="0.45">
      <c r="A126" s="5"/>
    </row>
    <row r="127" spans="1:1" x14ac:dyDescent="0.45">
      <c r="A127" s="5"/>
    </row>
    <row r="128" spans="1:1" x14ac:dyDescent="0.45">
      <c r="A128" s="5"/>
    </row>
    <row r="129" spans="1:1" x14ac:dyDescent="0.45">
      <c r="A129" s="5"/>
    </row>
    <row r="130" spans="1:1" x14ac:dyDescent="0.45">
      <c r="A130" s="5"/>
    </row>
    <row r="131" spans="1:1" x14ac:dyDescent="0.45">
      <c r="A131" s="5"/>
    </row>
    <row r="132" spans="1:1" x14ac:dyDescent="0.45">
      <c r="A132" s="5"/>
    </row>
    <row r="133" spans="1:1" x14ac:dyDescent="0.45">
      <c r="A133" s="5"/>
    </row>
    <row r="134" spans="1:1" x14ac:dyDescent="0.45">
      <c r="A134" s="5"/>
    </row>
    <row r="135" spans="1:1" x14ac:dyDescent="0.45">
      <c r="A135" s="5"/>
    </row>
    <row r="136" spans="1:1" x14ac:dyDescent="0.45">
      <c r="A136" s="5"/>
    </row>
    <row r="137" spans="1:1" x14ac:dyDescent="0.45">
      <c r="A137" s="5"/>
    </row>
    <row r="138" spans="1:1" x14ac:dyDescent="0.45">
      <c r="A138" s="5"/>
    </row>
    <row r="139" spans="1:1" x14ac:dyDescent="0.45">
      <c r="A139" s="5"/>
    </row>
    <row r="140" spans="1:1" x14ac:dyDescent="0.45">
      <c r="A140" s="5"/>
    </row>
    <row r="141" spans="1:1" x14ac:dyDescent="0.45">
      <c r="A141" s="5"/>
    </row>
    <row r="142" spans="1:1" x14ac:dyDescent="0.45">
      <c r="A142" s="5"/>
    </row>
    <row r="143" spans="1:1" x14ac:dyDescent="0.45">
      <c r="A143" s="5"/>
    </row>
    <row r="144" spans="1:1" x14ac:dyDescent="0.45">
      <c r="A144" s="5"/>
    </row>
    <row r="145" spans="1:1" x14ac:dyDescent="0.45">
      <c r="A145" s="5"/>
    </row>
    <row r="146" spans="1:1" x14ac:dyDescent="0.45">
      <c r="A146" s="5"/>
    </row>
    <row r="147" spans="1:1" x14ac:dyDescent="0.45">
      <c r="A147" s="5"/>
    </row>
    <row r="148" spans="1:1" x14ac:dyDescent="0.45">
      <c r="A148" s="5"/>
    </row>
    <row r="149" spans="1:1" x14ac:dyDescent="0.45">
      <c r="A149" s="5"/>
    </row>
    <row r="150" spans="1:1" x14ac:dyDescent="0.45">
      <c r="A150" s="5"/>
    </row>
    <row r="151" spans="1:1" x14ac:dyDescent="0.45">
      <c r="A151" s="5"/>
    </row>
    <row r="152" spans="1:1" x14ac:dyDescent="0.45">
      <c r="A152" s="5"/>
    </row>
    <row r="153" spans="1:1" x14ac:dyDescent="0.45">
      <c r="A153" s="5"/>
    </row>
    <row r="154" spans="1:1" x14ac:dyDescent="0.45">
      <c r="A154" s="5"/>
    </row>
    <row r="155" spans="1:1" x14ac:dyDescent="0.45">
      <c r="A155" s="5"/>
    </row>
    <row r="156" spans="1:1" x14ac:dyDescent="0.45">
      <c r="A156" s="5"/>
    </row>
    <row r="157" spans="1:1" x14ac:dyDescent="0.45">
      <c r="A157" s="5"/>
    </row>
    <row r="158" spans="1:1" x14ac:dyDescent="0.45">
      <c r="A158" s="5"/>
    </row>
    <row r="159" spans="1:1" x14ac:dyDescent="0.45">
      <c r="A159" s="5"/>
    </row>
    <row r="160" spans="1:1" x14ac:dyDescent="0.45">
      <c r="A160" s="5"/>
    </row>
    <row r="161" spans="1:1" x14ac:dyDescent="0.45">
      <c r="A161" s="5"/>
    </row>
    <row r="162" spans="1:1" x14ac:dyDescent="0.45">
      <c r="A162" s="5"/>
    </row>
    <row r="163" spans="1:1" x14ac:dyDescent="0.45">
      <c r="A163" s="5"/>
    </row>
    <row r="164" spans="1:1" x14ac:dyDescent="0.45">
      <c r="A164" s="5"/>
    </row>
    <row r="165" spans="1:1" x14ac:dyDescent="0.45">
      <c r="A165" s="5"/>
    </row>
    <row r="166" spans="1:1" x14ac:dyDescent="0.45">
      <c r="A166" s="5"/>
    </row>
    <row r="167" spans="1:1" x14ac:dyDescent="0.45">
      <c r="A167" s="5"/>
    </row>
    <row r="168" spans="1:1" x14ac:dyDescent="0.45">
      <c r="A168" s="5"/>
    </row>
    <row r="169" spans="1:1" x14ac:dyDescent="0.45">
      <c r="A169" s="5"/>
    </row>
    <row r="170" spans="1:1" x14ac:dyDescent="0.45">
      <c r="A170" s="5"/>
    </row>
    <row r="171" spans="1:1" x14ac:dyDescent="0.45">
      <c r="A171" s="5"/>
    </row>
    <row r="172" spans="1:1" x14ac:dyDescent="0.45">
      <c r="A172" s="5"/>
    </row>
    <row r="173" spans="1:1" x14ac:dyDescent="0.45">
      <c r="A173" s="5"/>
    </row>
    <row r="174" spans="1:1" x14ac:dyDescent="0.45">
      <c r="A174" s="5"/>
    </row>
    <row r="175" spans="1:1" x14ac:dyDescent="0.45">
      <c r="A175" s="5"/>
    </row>
    <row r="176" spans="1:1" x14ac:dyDescent="0.45">
      <c r="A176" s="5"/>
    </row>
    <row r="177" spans="1:1" x14ac:dyDescent="0.45">
      <c r="A177" s="5"/>
    </row>
    <row r="178" spans="1:1" x14ac:dyDescent="0.45">
      <c r="A178" s="5"/>
    </row>
    <row r="179" spans="1:1" x14ac:dyDescent="0.45">
      <c r="A179" s="5"/>
    </row>
    <row r="180" spans="1:1" x14ac:dyDescent="0.45">
      <c r="A180" s="5"/>
    </row>
    <row r="181" spans="1:1" x14ac:dyDescent="0.45">
      <c r="A181" s="5"/>
    </row>
    <row r="182" spans="1:1" x14ac:dyDescent="0.45">
      <c r="A182" s="5"/>
    </row>
    <row r="183" spans="1:1" x14ac:dyDescent="0.45">
      <c r="A183" s="5"/>
    </row>
    <row r="184" spans="1:1" x14ac:dyDescent="0.45">
      <c r="A184" s="5"/>
    </row>
    <row r="185" spans="1:1" x14ac:dyDescent="0.45">
      <c r="A185" s="5"/>
    </row>
    <row r="186" spans="1:1" x14ac:dyDescent="0.45">
      <c r="A186" s="5"/>
    </row>
    <row r="187" spans="1:1" x14ac:dyDescent="0.45">
      <c r="A187" s="5"/>
    </row>
    <row r="188" spans="1:1" x14ac:dyDescent="0.45">
      <c r="A188" s="5"/>
    </row>
    <row r="189" spans="1:1" x14ac:dyDescent="0.45">
      <c r="A189" s="5"/>
    </row>
    <row r="190" spans="1:1" x14ac:dyDescent="0.45">
      <c r="A190" s="5"/>
    </row>
    <row r="191" spans="1:1" x14ac:dyDescent="0.45">
      <c r="A191" s="5"/>
    </row>
    <row r="192" spans="1:1" x14ac:dyDescent="0.45">
      <c r="A192" s="5"/>
    </row>
    <row r="193" spans="1:1" x14ac:dyDescent="0.45">
      <c r="A193" s="5"/>
    </row>
    <row r="194" spans="1:1" x14ac:dyDescent="0.45">
      <c r="A194" s="5"/>
    </row>
    <row r="195" spans="1:1" x14ac:dyDescent="0.45">
      <c r="A195" s="5"/>
    </row>
    <row r="196" spans="1:1" x14ac:dyDescent="0.45">
      <c r="A196" s="5"/>
    </row>
    <row r="197" spans="1:1" x14ac:dyDescent="0.45">
      <c r="A197" s="5"/>
    </row>
    <row r="198" spans="1:1" x14ac:dyDescent="0.45">
      <c r="A198" s="5"/>
    </row>
    <row r="199" spans="1:1" x14ac:dyDescent="0.45">
      <c r="A199" s="5"/>
    </row>
    <row r="200" spans="1:1" x14ac:dyDescent="0.45">
      <c r="A200" s="5"/>
    </row>
  </sheetData>
  <sortState xmlns:xlrd2="http://schemas.microsoft.com/office/spreadsheetml/2017/richdata2" ref="A2:B200">
    <sortCondition ref="A2:A200"/>
  </sortState>
  <pageMargins left="0.7" right="0.7" top="0.75" bottom="0.75" header="0.3" footer="0.3"/>
  <tableParts count="6">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46A4E-6DCE-47A1-B55F-F023666419F7}">
  <dimension ref="A2:B14"/>
  <sheetViews>
    <sheetView workbookViewId="0">
      <selection activeCell="C31" sqref="C31"/>
    </sheetView>
  </sheetViews>
  <sheetFormatPr defaultRowHeight="14.25" x14ac:dyDescent="0.45"/>
  <cols>
    <col min="1" max="1" width="2.59765625" customWidth="1"/>
  </cols>
  <sheetData>
    <row r="2" spans="1:2" x14ac:dyDescent="0.45">
      <c r="A2" s="16" t="s">
        <v>152</v>
      </c>
    </row>
    <row r="3" spans="1:2" x14ac:dyDescent="0.45">
      <c r="A3" s="16"/>
      <c r="B3" t="s">
        <v>148</v>
      </c>
    </row>
    <row r="4" spans="1:2" x14ac:dyDescent="0.45">
      <c r="B4" s="16" t="s">
        <v>149</v>
      </c>
    </row>
    <row r="5" spans="1:2" x14ac:dyDescent="0.45">
      <c r="B5" s="16" t="s">
        <v>150</v>
      </c>
    </row>
    <row r="6" spans="1:2" x14ac:dyDescent="0.45">
      <c r="A6" s="16" t="s">
        <v>144</v>
      </c>
    </row>
    <row r="7" spans="1:2" x14ac:dyDescent="0.45">
      <c r="A7" s="16" t="s">
        <v>146</v>
      </c>
    </row>
    <row r="8" spans="1:2" x14ac:dyDescent="0.45">
      <c r="A8" t="s">
        <v>151</v>
      </c>
    </row>
    <row r="9" spans="1:2" x14ac:dyDescent="0.45">
      <c r="A9" s="16" t="s">
        <v>145</v>
      </c>
    </row>
    <row r="10" spans="1:2" x14ac:dyDescent="0.45">
      <c r="A10" s="16" t="s">
        <v>147</v>
      </c>
    </row>
    <row r="12" spans="1:2" x14ac:dyDescent="0.45">
      <c r="A12" s="15" t="s">
        <v>142</v>
      </c>
    </row>
    <row r="14" spans="1:2" x14ac:dyDescent="0.45">
      <c r="A14" s="16"/>
    </row>
  </sheetData>
  <hyperlinks>
    <hyperlink ref="A10" r:id="rId1" location="type=magic_item;magic_item-rarity=uncommon" display="https://donjon.bin.sh/5e/random/ - type=magic_item;magic_item-rarity=uncommon" xr:uid="{50F45BFC-4962-48CE-8C95-1B1320967C24}"/>
    <hyperlink ref="A12" r:id="rId2" location="type=magic_item;magic_item-rarity=uncommon" display="https://donjon.bin.sh/5e/random/ - type=magic_item;magic_item-rarity=uncommon" xr:uid="{0AE23971-8E10-4917-AA47-EF2F8779BC54}"/>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A425E-673C-4DB2-9310-7C385E01F3E7}">
  <dimension ref="A1"/>
  <sheetViews>
    <sheetView workbookViewId="0">
      <selection activeCell="C16" sqref="C16"/>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3189-AFEE-435A-BD99-56A289C77D76}">
  <dimension ref="A1:F16"/>
  <sheetViews>
    <sheetView zoomScaleNormal="100" workbookViewId="0">
      <selection activeCell="B6" sqref="B6"/>
    </sheetView>
  </sheetViews>
  <sheetFormatPr defaultRowHeight="14.25" x14ac:dyDescent="0.45"/>
  <cols>
    <col min="1" max="1" width="13.6640625" bestFit="1" customWidth="1"/>
    <col min="2" max="2" width="27.86328125" bestFit="1" customWidth="1"/>
    <col min="4" max="4" width="20.19921875" bestFit="1" customWidth="1"/>
    <col min="6" max="6" width="14.86328125" bestFit="1" customWidth="1"/>
  </cols>
  <sheetData>
    <row r="1" spans="1:6" x14ac:dyDescent="0.45">
      <c r="A1" s="9" t="s">
        <v>153</v>
      </c>
      <c r="D1" s="9" t="s">
        <v>161</v>
      </c>
      <c r="F1" s="9" t="s">
        <v>164</v>
      </c>
    </row>
    <row r="2" spans="1:6" x14ac:dyDescent="0.45">
      <c r="A2" s="18" t="s">
        <v>154</v>
      </c>
      <c r="B2" s="19" t="s">
        <v>155</v>
      </c>
      <c r="D2" s="15" t="s">
        <v>162</v>
      </c>
      <c r="F2" s="15" t="s">
        <v>165</v>
      </c>
    </row>
    <row r="3" spans="1:6" x14ac:dyDescent="0.45">
      <c r="A3" s="19">
        <v>1</v>
      </c>
      <c r="B3" s="20" t="s">
        <v>166</v>
      </c>
      <c r="D3" s="15" t="s">
        <v>163</v>
      </c>
    </row>
    <row r="4" spans="1:6" x14ac:dyDescent="0.45">
      <c r="A4" s="21">
        <v>2</v>
      </c>
      <c r="B4" s="18" t="s">
        <v>156</v>
      </c>
    </row>
    <row r="5" spans="1:6" x14ac:dyDescent="0.45">
      <c r="A5" s="19">
        <v>3</v>
      </c>
      <c r="B5" s="18" t="s">
        <v>157</v>
      </c>
      <c r="D5" s="17"/>
    </row>
    <row r="6" spans="1:6" x14ac:dyDescent="0.45">
      <c r="A6" s="21">
        <v>4</v>
      </c>
      <c r="B6" s="18" t="s">
        <v>158</v>
      </c>
    </row>
    <row r="7" spans="1:6" x14ac:dyDescent="0.45">
      <c r="A7" s="19">
        <v>5</v>
      </c>
      <c r="B7" s="18" t="s">
        <v>159</v>
      </c>
    </row>
    <row r="8" spans="1:6" x14ac:dyDescent="0.45">
      <c r="A8" s="21">
        <v>6</v>
      </c>
      <c r="B8" s="18" t="s">
        <v>160</v>
      </c>
    </row>
    <row r="9" spans="1:6" x14ac:dyDescent="0.45">
      <c r="A9" s="10"/>
    </row>
    <row r="10" spans="1:6" x14ac:dyDescent="0.45">
      <c r="A10" t="s">
        <v>167</v>
      </c>
      <c r="B10" t="s">
        <v>168</v>
      </c>
    </row>
    <row r="11" spans="1:6" x14ac:dyDescent="0.45">
      <c r="A11">
        <v>1</v>
      </c>
      <c r="B11" s="4" t="str">
        <f>HYPERLINK("https://donjon.bin.sh/5e/random/#type=treasure;treasure-cr="&amp;A11&amp;";treasure-loot_type=treasure_hoard","CR "&amp;A11&amp;" Treasure Horde")</f>
        <v>CR 1 Treasure Horde</v>
      </c>
    </row>
    <row r="12" spans="1:6" x14ac:dyDescent="0.45">
      <c r="A12">
        <v>2</v>
      </c>
      <c r="B12" s="4" t="str">
        <f t="shared" ref="B12:B16" si="0">HYPERLINK("https://donjon.bin.sh/5e/random/#type=treasure;treasure-cr="&amp;A12&amp;";treasure-loot_type=treasure_hoard","CR "&amp;A12&amp;" Treasure Horde")</f>
        <v>CR 2 Treasure Horde</v>
      </c>
    </row>
    <row r="13" spans="1:6" x14ac:dyDescent="0.45">
      <c r="A13">
        <v>3</v>
      </c>
      <c r="B13" s="4" t="str">
        <f t="shared" si="0"/>
        <v>CR 3 Treasure Horde</v>
      </c>
    </row>
    <row r="14" spans="1:6" x14ac:dyDescent="0.45">
      <c r="A14">
        <v>4</v>
      </c>
      <c r="B14" s="4" t="str">
        <f t="shared" si="0"/>
        <v>CR 4 Treasure Horde</v>
      </c>
    </row>
    <row r="15" spans="1:6" x14ac:dyDescent="0.45">
      <c r="A15">
        <v>5</v>
      </c>
      <c r="B15" s="4" t="str">
        <f t="shared" si="0"/>
        <v>CR 5 Treasure Horde</v>
      </c>
    </row>
    <row r="16" spans="1:6" x14ac:dyDescent="0.45">
      <c r="A16">
        <v>6</v>
      </c>
      <c r="B16" s="4" t="str">
        <f t="shared" si="0"/>
        <v>CR 6 Treasure Horde</v>
      </c>
    </row>
  </sheetData>
  <hyperlinks>
    <hyperlink ref="B4" r:id="rId1" location="type=magic_item;magic_item-rarity=common" display="https://donjon.bin.sh/5e/random/ - type=magic_item;magic_item-rarity=common" xr:uid="{2E9F235F-5A93-4391-A999-168B5FB3DB8E}"/>
    <hyperlink ref="B5" r:id="rId2" location="type=magic_item;magic_item-rarity=uncommon" display="type=magic_item;magic_item-rarity=uncommon" xr:uid="{28BAC855-807D-4B5D-8490-1D5D1081AB49}"/>
    <hyperlink ref="B6" r:id="rId3" location="type=magic_item;magic_item-rarity=rare" display="https://donjon.bin.sh/5e/random/ - type=magic_item;magic_item-rarity=rare" xr:uid="{8AB32CBC-598D-49C9-8787-A33A0BABF5B7}"/>
    <hyperlink ref="B7" r:id="rId4" location="type=magic_item;magic_item-rarity=very_rare" display="https://donjon.bin.sh/5e/random/ - type=magic_item;magic_item-rarity=very_rare" xr:uid="{92892F7F-788B-4CD1-AB76-80E863FC9265}"/>
    <hyperlink ref="B8" r:id="rId5" location="type=magic_item;magic_item-rarity=legendary" display="https://donjon.bin.sh/5e/random/ - type=magic_item;magic_item-rarity=legendary" xr:uid="{9A94121A-6388-4BD5-A562-5ED550CA6357}"/>
    <hyperlink ref="D2" r:id="rId6" display="https://dnd5e.fandom.com/wiki/Trinkets" xr:uid="{AC66BFD6-5CF4-46ED-8E75-E33222F52F4A}"/>
    <hyperlink ref="D3" r:id="rId7" display="https://www.reddit.com/r/d100/comments/6zwwp1/d100_minor_magic_items/" xr:uid="{4946C234-9401-40DB-8FD5-DD6866839E23}"/>
    <hyperlink ref="F2" r:id="rId8" display="https://drive.google.com/file/d/1V_udNPxlTk_ufSyLsZ4caIO5LqFmE5LO/view" xr:uid="{8CF0DDB3-F916-4FDC-B0C8-AB57D31B0F4E}"/>
    <hyperlink ref="B11" r:id="rId9" location="type=treasure;treasure-cr=1;treasure-loot_type=treasure_hoard" display="type=treasure;treasure-cr=1;treasure-loot_type=treasure_hoard" xr:uid="{893B1C03-4B07-4C8A-ABBF-E56C38B3489B}"/>
    <hyperlink ref="B12:B16" r:id="rId10" location="type=treasure;treasure-cr=1;treasure-loot_type=treasure_hoard" display="type=treasure;treasure-cr=1;treasure-loot_type=treasure_hoard" xr:uid="{57E24ECB-2A60-4AD2-919E-4BA19B8A8A5B}"/>
    <hyperlink ref="A2" r:id="rId11" display="https://rollthedice.online/en/dice/1d6" xr:uid="{FF7EFA87-6EF9-48ED-8DB1-212691B87CAE}"/>
  </hyperlinks>
  <pageMargins left="0.7" right="0.7" top="0.75" bottom="0.75" header="0.3" footer="0.3"/>
  <tableParts count="2">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665B-B78C-49C2-A40F-3EFE36420F38}">
  <dimension ref="A1:D27"/>
  <sheetViews>
    <sheetView workbookViewId="0">
      <selection activeCell="H20" sqref="H20"/>
    </sheetView>
  </sheetViews>
  <sheetFormatPr defaultRowHeight="14.25" x14ac:dyDescent="0.45"/>
  <sheetData>
    <row r="1" spans="1:4" ht="16.899999999999999" x14ac:dyDescent="0.45">
      <c r="A1" s="8" t="s">
        <v>185</v>
      </c>
    </row>
    <row r="2" spans="1:4" x14ac:dyDescent="0.45">
      <c r="A2" s="9" t="s">
        <v>186</v>
      </c>
      <c r="D2" s="9" t="s">
        <v>202</v>
      </c>
    </row>
    <row r="3" spans="1:4" x14ac:dyDescent="0.45">
      <c r="A3" s="15" t="s">
        <v>187</v>
      </c>
      <c r="D3" s="15" t="s">
        <v>202</v>
      </c>
    </row>
    <row r="4" spans="1:4" x14ac:dyDescent="0.45">
      <c r="A4" s="15" t="s">
        <v>188</v>
      </c>
      <c r="D4" s="15" t="s">
        <v>203</v>
      </c>
    </row>
    <row r="5" spans="1:4" x14ac:dyDescent="0.45">
      <c r="A5" s="15" t="s">
        <v>189</v>
      </c>
      <c r="D5" s="15" t="s">
        <v>204</v>
      </c>
    </row>
    <row r="6" spans="1:4" x14ac:dyDescent="0.45">
      <c r="A6" s="10"/>
      <c r="D6" s="10"/>
    </row>
    <row r="7" spans="1:4" x14ac:dyDescent="0.45">
      <c r="A7" s="9" t="s">
        <v>177</v>
      </c>
      <c r="D7" s="9" t="s">
        <v>205</v>
      </c>
    </row>
    <row r="8" spans="1:4" x14ac:dyDescent="0.45">
      <c r="A8" s="15" t="s">
        <v>178</v>
      </c>
      <c r="D8" s="15" t="s">
        <v>206</v>
      </c>
    </row>
    <row r="9" spans="1:4" x14ac:dyDescent="0.45">
      <c r="A9" s="15" t="s">
        <v>179</v>
      </c>
      <c r="D9" s="10"/>
    </row>
    <row r="10" spans="1:4" x14ac:dyDescent="0.45">
      <c r="A10" s="15" t="s">
        <v>180</v>
      </c>
      <c r="D10" s="9" t="s">
        <v>207</v>
      </c>
    </row>
    <row r="11" spans="1:4" x14ac:dyDescent="0.45">
      <c r="A11" s="15" t="s">
        <v>181</v>
      </c>
      <c r="D11" s="15" t="s">
        <v>208</v>
      </c>
    </row>
    <row r="12" spans="1:4" x14ac:dyDescent="0.45">
      <c r="A12" s="15" t="s">
        <v>182</v>
      </c>
      <c r="D12" s="15" t="s">
        <v>209</v>
      </c>
    </row>
    <row r="13" spans="1:4" x14ac:dyDescent="0.45">
      <c r="A13" s="10"/>
    </row>
    <row r="14" spans="1:4" x14ac:dyDescent="0.45">
      <c r="A14" s="9" t="s">
        <v>190</v>
      </c>
    </row>
    <row r="15" spans="1:4" x14ac:dyDescent="0.45">
      <c r="A15" s="15" t="s">
        <v>191</v>
      </c>
    </row>
    <row r="16" spans="1:4" x14ac:dyDescent="0.45">
      <c r="A16" s="15" t="s">
        <v>192</v>
      </c>
    </row>
    <row r="17" spans="1:1" x14ac:dyDescent="0.45">
      <c r="A17" s="15" t="s">
        <v>134</v>
      </c>
    </row>
    <row r="18" spans="1:1" x14ac:dyDescent="0.45">
      <c r="A18" s="15" t="s">
        <v>193</v>
      </c>
    </row>
    <row r="19" spans="1:1" x14ac:dyDescent="0.45">
      <c r="A19" s="10"/>
    </row>
    <row r="20" spans="1:1" x14ac:dyDescent="0.45">
      <c r="A20" s="9" t="s">
        <v>194</v>
      </c>
    </row>
    <row r="21" spans="1:1" x14ac:dyDescent="0.45">
      <c r="A21" s="15" t="s">
        <v>195</v>
      </c>
    </row>
    <row r="22" spans="1:1" x14ac:dyDescent="0.45">
      <c r="A22" s="15" t="s">
        <v>196</v>
      </c>
    </row>
    <row r="23" spans="1:1" x14ac:dyDescent="0.45">
      <c r="A23" s="15" t="s">
        <v>197</v>
      </c>
    </row>
    <row r="24" spans="1:1" x14ac:dyDescent="0.45">
      <c r="A24" s="15" t="s">
        <v>198</v>
      </c>
    </row>
    <row r="25" spans="1:1" x14ac:dyDescent="0.45">
      <c r="A25" s="15" t="s">
        <v>199</v>
      </c>
    </row>
    <row r="26" spans="1:1" x14ac:dyDescent="0.45">
      <c r="A26" s="15" t="s">
        <v>200</v>
      </c>
    </row>
    <row r="27" spans="1:1" x14ac:dyDescent="0.45">
      <c r="A27" s="15" t="s">
        <v>201</v>
      </c>
    </row>
  </sheetData>
  <hyperlinks>
    <hyperlink ref="A3" r:id="rId1" display="http://bit.ly/2h3a8rA" xr:uid="{48645565-1A7D-49B1-A2A2-93B8DEE008A4}"/>
    <hyperlink ref="A4" r:id="rId2" display="http://homebrewery.naturalcrit.com/user/jonian" xr:uid="{AFDE560E-8228-44C8-B469-8DBE49311587}"/>
    <hyperlink ref="A5" r:id="rId3" display="https://www.dndbeyond.com/campaigns/58611" xr:uid="{9CCCD47F-E9EF-4B58-9C75-A7266318F68C}"/>
    <hyperlink ref="A8" r:id="rId4" display="https://www.dndbeyond.com/profile/SUPERBARD/characters/949622" xr:uid="{B80C867A-C02F-4859-9D84-457F8417C4D3}"/>
    <hyperlink ref="A9" r:id="rId5" display="https://www.dndbeyond.com/profile/TimmyJLunsford/characters/949068" xr:uid="{1D750DA3-926E-4BEA-93A8-AAAAFCAED021}"/>
    <hyperlink ref="A10" r:id="rId6" display="https://www.dndbeyond.com/profile/EnnaBlu/characters/942762" xr:uid="{C1385C21-9ED7-4B4A-A114-9C2ED8938E38}"/>
    <hyperlink ref="A11" r:id="rId7" display="https://www.dndbeyond.com/profile/Edith123/characters/970744" xr:uid="{05BBC37F-7B44-446D-B8A7-E9280F74CA6D}"/>
    <hyperlink ref="A12" r:id="rId8" display="https://www.dndbeyond.com/profile/Andrea123/characters/970728" xr:uid="{C4FEA4DA-F997-454A-963B-BCE05D7F8AA8}"/>
    <hyperlink ref="A15" r:id="rId9" display="https://loremaps.azurewebsites.net/Maps/Faerun" xr:uid="{3DD998AC-DDDC-49FE-A4D8-AD6B7C60561E}"/>
    <hyperlink ref="A16" r:id="rId10" display="http://media.wizards.com/2015/images/dnd/resources/Sword-Coast-Map_HighRes.jpg" xr:uid="{FC60DF51-FA68-4B0D-881E-D5DBF4615FED}"/>
    <hyperlink ref="A17" r:id="rId11" display="https://www.aidedd.org/atlas/index.php?map=W&amp;l=1" xr:uid="{3014FFA7-F57F-440D-905E-B3DE34E452F5}"/>
    <hyperlink ref="A18" r:id="rId12" display="https://www.realmshelps.net/faerun/pix/Cormyr_-_1479_DR_bg.jpg" xr:uid="{92F9755C-4096-4B29-8453-B5F49EDB22DA}"/>
    <hyperlink ref="A21" r:id="rId13" display="https://donjon.bin.sh/fantasy/inn/" xr:uid="{D21138B8-1B00-4E06-87C7-4C3CE567C062}"/>
    <hyperlink ref="A22" r:id="rId14" location="type=npc" display="https://donjon.bin.sh/5e/random/ - type=npc" xr:uid="{2C966F7A-3E96-4321-B0A2-952EBDB383DA}"/>
    <hyperlink ref="A23" r:id="rId15" location="type=npc;npc-order=common" display="https://donjon.bin.sh/5e/random/ - type=npc;npc-order=common" xr:uid="{0B35A944-F476-44A5-A12B-39CE7517999F}"/>
    <hyperlink ref="A24" r:id="rId16" display="https://donjon.bin.sh/fantasy/name/" xr:uid="{10DFAE4B-50E5-4DCC-8FB3-6A0AF42D8C9F}"/>
    <hyperlink ref="A25" r:id="rId17" display="https://donjon.bin.sh/5e/magic/shop.html" xr:uid="{915F65D5-29FB-40A8-A257-4D45670491CE}"/>
    <hyperlink ref="A26" r:id="rId18" display="https://donjon.bin.sh/fantasy/inn/" xr:uid="{C9BD1858-79D7-414D-AADA-7633593D515A}"/>
    <hyperlink ref="A27" r:id="rId19" display="https://donjon.bin.sh/d20/weather/" xr:uid="{DDC05308-6DD5-4689-9F30-9723DECF9BBD}"/>
    <hyperlink ref="D3" r:id="rId20" display="https://www.fantasynamegenerators.com/" xr:uid="{7071CC5F-807F-4B88-86F8-F0F6151C7338}"/>
    <hyperlink ref="D4" r:id="rId21" display="https://www.fantasynamegenerators.com/dungeons-and-dragons.php" xr:uid="{F1670A4C-A1BC-4BAB-A2E3-C8434BBED798}"/>
    <hyperlink ref="D5" r:id="rId22" display="https://www.fantasynamegenerators.com/tavern-descriptions.php" xr:uid="{F27A6D9F-6438-487A-BC35-3479B820EA30}"/>
    <hyperlink ref="D8" r:id="rId23" display="http://media.wizards.com/2018/dnd/dragon/21/DRA21_WDH_Preview_ff.pdf" xr:uid="{D3B845E6-476F-4566-BE78-D682CBC9C552}"/>
    <hyperlink ref="D11" r:id="rId24" display="https://www.lipsum.com/feed/html" xr:uid="{35FA5144-CC19-44F4-9D1C-B9E4AF280274}"/>
    <hyperlink ref="D12" r:id="rId25" display="https://rollthedice.online/en/dice/1d100" xr:uid="{8FD1D786-7206-4348-AFD2-303C44991DF5}"/>
  </hyperlinks>
  <pageMargins left="0.7" right="0.7" top="0.75" bottom="0.75" header="0.3" footer="0.3"/>
  <pageSetup orientation="portrait" r:id="rId2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2DFD2-2EE4-4449-A671-990D7D89D3A1}">
  <dimension ref="A1:J36"/>
  <sheetViews>
    <sheetView workbookViewId="0">
      <selection activeCell="I13" sqref="I13"/>
    </sheetView>
  </sheetViews>
  <sheetFormatPr defaultRowHeight="14.25" x14ac:dyDescent="0.45"/>
  <cols>
    <col min="1" max="1" width="33.9296875" bestFit="1" customWidth="1"/>
    <col min="2" max="2" width="12.265625" customWidth="1"/>
  </cols>
  <sheetData>
    <row r="1" spans="1:10" x14ac:dyDescent="0.45">
      <c r="A1" s="28" t="s">
        <v>400</v>
      </c>
      <c r="B1" s="35">
        <v>200000</v>
      </c>
      <c r="C1" s="28"/>
      <c r="D1" s="28"/>
      <c r="E1" s="28"/>
      <c r="F1" s="34"/>
      <c r="G1" s="34"/>
      <c r="H1" s="34"/>
      <c r="I1" s="34"/>
      <c r="J1" s="34"/>
    </row>
    <row r="2" spans="1:10" x14ac:dyDescent="0.45">
      <c r="A2" s="28" t="s">
        <v>331</v>
      </c>
      <c r="B2" s="45" t="s">
        <v>332</v>
      </c>
      <c r="C2" s="28"/>
      <c r="D2" s="28"/>
      <c r="E2" s="28"/>
      <c r="F2" s="34"/>
      <c r="G2" s="34"/>
      <c r="H2" s="34"/>
      <c r="I2" s="34"/>
      <c r="J2" s="34"/>
    </row>
    <row r="3" spans="1:10" x14ac:dyDescent="0.45">
      <c r="A3" s="28" t="s">
        <v>333</v>
      </c>
      <c r="B3" s="35">
        <v>3</v>
      </c>
      <c r="C3" s="28"/>
      <c r="D3" s="28"/>
      <c r="E3" s="28"/>
      <c r="F3" s="34"/>
      <c r="G3" s="34"/>
      <c r="H3" s="34"/>
      <c r="I3" s="34"/>
      <c r="J3" s="34"/>
    </row>
    <row r="4" spans="1:10" x14ac:dyDescent="0.45">
      <c r="A4" s="28" t="s">
        <v>334</v>
      </c>
      <c r="B4" s="36">
        <f>_xlfn.IFNA(INDEX(tblPopProfit[Gp/Month],MATCH(B1,tblPopProfit[Population Max],-1)),INDEX(tblPopProfit[Gp/Month],MATCH(100001,tblPopProfit[Population Max],-1)))</f>
        <v>60000</v>
      </c>
      <c r="C4" s="28"/>
      <c r="D4" s="28"/>
      <c r="E4" s="28"/>
      <c r="F4" s="34"/>
      <c r="G4" s="34"/>
      <c r="H4" s="34"/>
      <c r="I4" s="34"/>
      <c r="J4" s="34"/>
    </row>
    <row r="5" spans="1:10" x14ac:dyDescent="0.45">
      <c r="A5" s="28" t="s">
        <v>335</v>
      </c>
      <c r="B5" s="36">
        <f>INDEX(Table5[Total Cost per Day (gp)],MATCH(B2,Table5[Property],0))</f>
        <v>5</v>
      </c>
      <c r="C5" s="28"/>
      <c r="D5" s="28"/>
      <c r="E5" s="28"/>
      <c r="F5" s="34"/>
      <c r="G5" s="34"/>
      <c r="H5" s="34"/>
      <c r="I5" s="34"/>
      <c r="J5" s="34"/>
    </row>
    <row r="6" spans="1:10" x14ac:dyDescent="0.45">
      <c r="A6" s="28" t="s">
        <v>336</v>
      </c>
      <c r="B6" s="36">
        <f>B5*7</f>
        <v>35</v>
      </c>
      <c r="C6" s="28"/>
      <c r="D6" s="28"/>
      <c r="E6" s="28"/>
      <c r="F6" s="34"/>
      <c r="G6" s="34"/>
      <c r="H6" s="34"/>
      <c r="I6" s="34"/>
      <c r="J6" s="34"/>
    </row>
    <row r="7" spans="1:10" x14ac:dyDescent="0.45">
      <c r="A7" s="28" t="s">
        <v>337</v>
      </c>
      <c r="B7" s="36">
        <f>B4/B3</f>
        <v>20000</v>
      </c>
      <c r="C7" s="28"/>
      <c r="D7" s="28"/>
      <c r="E7" s="28"/>
      <c r="F7" s="34"/>
      <c r="G7" s="34"/>
      <c r="H7" s="34"/>
      <c r="I7" s="34"/>
      <c r="J7" s="34"/>
    </row>
    <row r="8" spans="1:10" x14ac:dyDescent="0.45">
      <c r="A8" s="28" t="s">
        <v>338</v>
      </c>
      <c r="B8" s="36">
        <f>ROUND(B7/52,0)</f>
        <v>385</v>
      </c>
      <c r="C8" s="28"/>
      <c r="D8" s="28"/>
      <c r="E8" s="28"/>
      <c r="F8" s="34"/>
      <c r="G8" s="34"/>
      <c r="H8" s="34"/>
      <c r="I8" s="34"/>
      <c r="J8" s="34"/>
    </row>
    <row r="9" spans="1:10" x14ac:dyDescent="0.45">
      <c r="A9" s="28" t="s">
        <v>339</v>
      </c>
      <c r="B9" s="36">
        <f>B8-B6</f>
        <v>350</v>
      </c>
      <c r="C9" s="28"/>
      <c r="D9" s="28"/>
      <c r="E9" s="28"/>
      <c r="F9" s="34"/>
      <c r="G9" s="34"/>
      <c r="H9" s="34"/>
      <c r="I9" s="34"/>
      <c r="J9" s="34"/>
    </row>
    <row r="10" spans="1:10" x14ac:dyDescent="0.45">
      <c r="A10" s="37" t="s">
        <v>340</v>
      </c>
      <c r="B10" s="38">
        <f ca="1">SUM(tblProfits[Profit])</f>
        <v>381</v>
      </c>
      <c r="C10" s="28"/>
      <c r="D10" s="28"/>
      <c r="E10" s="28"/>
      <c r="F10" s="34"/>
      <c r="G10" s="34"/>
      <c r="H10" s="34"/>
      <c r="I10" s="34"/>
      <c r="J10" s="34"/>
    </row>
    <row r="11" spans="1:10" x14ac:dyDescent="0.45">
      <c r="A11" s="28"/>
      <c r="B11" s="28"/>
      <c r="C11" s="28"/>
      <c r="D11" s="28"/>
      <c r="E11" s="28"/>
      <c r="F11" s="34"/>
      <c r="G11" s="34"/>
      <c r="H11" s="34"/>
      <c r="I11" s="34"/>
      <c r="J11" s="34"/>
    </row>
    <row r="12" spans="1:10" ht="24" x14ac:dyDescent="0.45">
      <c r="A12" s="39" t="s">
        <v>341</v>
      </c>
      <c r="B12" s="28" t="s">
        <v>342</v>
      </c>
      <c r="C12" s="28" t="s">
        <v>13</v>
      </c>
      <c r="D12" s="28"/>
      <c r="E12" s="28" t="s">
        <v>343</v>
      </c>
      <c r="F12" s="40" t="s">
        <v>344</v>
      </c>
      <c r="G12" s="41" t="s">
        <v>345</v>
      </c>
      <c r="H12" s="41" t="s">
        <v>346</v>
      </c>
      <c r="I12" s="41" t="s">
        <v>347</v>
      </c>
      <c r="J12" s="41" t="s">
        <v>281</v>
      </c>
    </row>
    <row r="13" spans="1:10" x14ac:dyDescent="0.45">
      <c r="A13" s="39" t="s">
        <v>182</v>
      </c>
      <c r="B13" s="28" t="s">
        <v>348</v>
      </c>
      <c r="C13" s="28">
        <v>5</v>
      </c>
      <c r="D13" s="28"/>
      <c r="E13" s="28" t="s">
        <v>349</v>
      </c>
      <c r="F13" s="42">
        <f ca="1">RANDBETWEEN(1,100)</f>
        <v>6</v>
      </c>
      <c r="G13" s="43">
        <f>TRIMMEAN(Table3[Score],2/COUNT(Table3[Score]))</f>
        <v>10</v>
      </c>
      <c r="H13" s="43">
        <f>SUMIFS(Table7[Impact],Table7[Applied],"X")</f>
        <v>0</v>
      </c>
      <c r="I13" s="43">
        <f ca="1">MIN(SUM(tblProfits[[#This Row],[Base Roll]:[Other Modifiers]]),MAX(tblProfit[Max]))</f>
        <v>16</v>
      </c>
      <c r="J13" s="43">
        <f ca="1">_xlfn.IFNA(INDEX(tblProfit[Profit],MATCH(tblProfits[[#This Row],[Total Roll]],tblProfit[Max],-1)),I2)</f>
        <v>-41</v>
      </c>
    </row>
    <row r="14" spans="1:10" x14ac:dyDescent="0.45">
      <c r="A14" s="39" t="s">
        <v>180</v>
      </c>
      <c r="B14" s="28" t="s">
        <v>350</v>
      </c>
      <c r="C14" s="28">
        <v>11</v>
      </c>
      <c r="D14" s="28"/>
      <c r="E14" s="28" t="s">
        <v>351</v>
      </c>
      <c r="F14" s="42">
        <f t="shared" ref="F14:F16" ca="1" si="0">RANDBETWEEN(1,100)</f>
        <v>68</v>
      </c>
      <c r="G14" s="43">
        <f>TRIMMEAN(Table3[Score],2/COUNT(Table3[Score]))</f>
        <v>10</v>
      </c>
      <c r="H14" s="43">
        <f>SUMIFS(Table7[Impact],Table7[Applied],"X")</f>
        <v>0</v>
      </c>
      <c r="I14" s="43">
        <f ca="1">MIN(SUM(tblProfits[[#This Row],[Base Roll]:[Other Modifiers]]),MAX(tblProfit[Max]))</f>
        <v>78</v>
      </c>
      <c r="J14" s="43">
        <f ca="1">_xlfn.IFNA(INDEX(tblProfit[Profit],MATCH(tblProfits[[#This Row],[Total Roll]],tblProfit[Max],-1)),I3)</f>
        <v>205</v>
      </c>
    </row>
    <row r="15" spans="1:10" x14ac:dyDescent="0.45">
      <c r="A15" s="39" t="s">
        <v>181</v>
      </c>
      <c r="B15" s="28" t="s">
        <v>352</v>
      </c>
      <c r="C15" s="28">
        <v>24</v>
      </c>
      <c r="D15" s="28"/>
      <c r="E15" s="28" t="s">
        <v>353</v>
      </c>
      <c r="F15" s="42">
        <f t="shared" ca="1" si="0"/>
        <v>44</v>
      </c>
      <c r="G15" s="43">
        <f>TRIMMEAN(Table3[Score],2/COUNT(Table3[Score]))</f>
        <v>10</v>
      </c>
      <c r="H15" s="43">
        <f>SUMIFS(Table7[Impact],Table7[Applied],"X")</f>
        <v>0</v>
      </c>
      <c r="I15" s="43">
        <f ca="1">MIN(SUM(tblProfits[[#This Row],[Base Roll]:[Other Modifiers]]),MAX(tblProfit[Max]))</f>
        <v>54</v>
      </c>
      <c r="J15" s="43">
        <f ca="1">_xlfn.IFNA(INDEX(tblProfit[Profit],MATCH(tblProfits[[#This Row],[Total Roll]],tblProfit[Max],-1)),I4)</f>
        <v>12</v>
      </c>
    </row>
    <row r="16" spans="1:10" x14ac:dyDescent="0.45">
      <c r="A16" s="39" t="s">
        <v>178</v>
      </c>
      <c r="B16" s="28" t="s">
        <v>354</v>
      </c>
      <c r="C16" s="28">
        <v>14</v>
      </c>
      <c r="D16" s="28"/>
      <c r="E16" s="39" t="s">
        <v>355</v>
      </c>
      <c r="F16" s="42">
        <f t="shared" ca="1" si="0"/>
        <v>60</v>
      </c>
      <c r="G16" s="43">
        <f>TRIMMEAN(Table3[Score],2/COUNT(Table3[Score]))</f>
        <v>10</v>
      </c>
      <c r="H16" s="43">
        <f>SUMIFS(Table7[Impact],Table7[Applied],"X")</f>
        <v>0</v>
      </c>
      <c r="I16" s="43">
        <f ca="1">MIN(SUM(tblProfits[[#This Row],[Base Roll]:[Other Modifiers]]),MAX(tblProfit[Max]))</f>
        <v>70</v>
      </c>
      <c r="J16" s="43">
        <f ca="1">_xlfn.IFNA(INDEX(tblProfit[Profit],MATCH(tblProfits[[#This Row],[Total Roll]],tblProfit[Max],-1)),I5)</f>
        <v>205</v>
      </c>
    </row>
    <row r="17" spans="1:10" x14ac:dyDescent="0.45">
      <c r="A17" s="39" t="s">
        <v>179</v>
      </c>
      <c r="B17" s="28" t="s">
        <v>356</v>
      </c>
      <c r="C17" s="28">
        <v>5</v>
      </c>
      <c r="D17" s="28"/>
      <c r="E17" s="28"/>
      <c r="F17" s="34"/>
      <c r="G17" s="34"/>
      <c r="H17" s="34"/>
      <c r="I17" s="34"/>
      <c r="J17" s="34"/>
    </row>
    <row r="18" spans="1:10" x14ac:dyDescent="0.45">
      <c r="A18" s="28"/>
      <c r="B18" s="28"/>
      <c r="C18" s="28"/>
      <c r="D18" s="28"/>
      <c r="E18" s="28"/>
      <c r="F18" s="34"/>
      <c r="G18" s="34"/>
      <c r="H18" s="34"/>
      <c r="I18" s="34"/>
      <c r="J18" s="34"/>
    </row>
    <row r="19" spans="1:10" x14ac:dyDescent="0.45">
      <c r="A19" s="28" t="s">
        <v>357</v>
      </c>
      <c r="B19" s="28" t="s">
        <v>358</v>
      </c>
      <c r="C19" s="28" t="s">
        <v>359</v>
      </c>
      <c r="D19" s="28"/>
      <c r="E19" s="28"/>
      <c r="F19" s="34"/>
      <c r="G19" s="34"/>
      <c r="H19" s="34"/>
      <c r="I19" s="34"/>
      <c r="J19" s="34"/>
    </row>
    <row r="20" spans="1:10" x14ac:dyDescent="0.45">
      <c r="A20" s="39" t="s">
        <v>360</v>
      </c>
      <c r="B20" s="28"/>
      <c r="C20" s="39">
        <v>20</v>
      </c>
      <c r="D20" s="28"/>
      <c r="E20" s="28"/>
      <c r="F20" s="34"/>
      <c r="G20" s="34"/>
      <c r="H20" s="34"/>
      <c r="I20" s="34"/>
      <c r="J20" s="34"/>
    </row>
    <row r="21" spans="1:10" x14ac:dyDescent="0.45">
      <c r="A21" s="39" t="s">
        <v>361</v>
      </c>
      <c r="B21" s="39"/>
      <c r="C21" s="39">
        <v>-20</v>
      </c>
      <c r="D21" s="28"/>
      <c r="E21" s="28"/>
      <c r="F21" s="34"/>
      <c r="G21" s="34"/>
      <c r="H21" s="34"/>
      <c r="I21" s="34"/>
      <c r="J21" s="34"/>
    </row>
    <row r="22" spans="1:10" x14ac:dyDescent="0.45">
      <c r="A22" s="28"/>
      <c r="B22" s="28"/>
      <c r="C22" s="28"/>
      <c r="D22" s="28"/>
      <c r="E22" s="28"/>
      <c r="F22" s="34"/>
      <c r="G22" s="34"/>
      <c r="H22" s="34"/>
      <c r="I22" s="34"/>
      <c r="J22" s="34"/>
    </row>
    <row r="23" spans="1:10" x14ac:dyDescent="0.45">
      <c r="A23" s="28"/>
      <c r="B23" s="28"/>
      <c r="C23" s="28"/>
      <c r="D23" s="28"/>
      <c r="E23" s="28"/>
      <c r="F23" s="34"/>
      <c r="G23" s="34"/>
      <c r="H23" s="34"/>
      <c r="I23" s="34"/>
      <c r="J23" s="34"/>
    </row>
    <row r="24" spans="1:10" x14ac:dyDescent="0.45">
      <c r="A24" s="28"/>
      <c r="B24" s="28"/>
      <c r="C24" s="28"/>
      <c r="D24" s="28"/>
      <c r="E24" s="28"/>
      <c r="F24" s="34"/>
      <c r="G24" s="34"/>
      <c r="H24" s="34"/>
      <c r="I24" s="34"/>
      <c r="J24" s="34"/>
    </row>
    <row r="25" spans="1:10" x14ac:dyDescent="0.45">
      <c r="A25" s="28"/>
      <c r="B25" s="28"/>
      <c r="C25" s="28"/>
      <c r="D25" s="28"/>
      <c r="E25" s="28"/>
      <c r="F25" s="34"/>
      <c r="G25" s="34"/>
      <c r="H25" s="34"/>
      <c r="I25" s="34"/>
      <c r="J25" s="34"/>
    </row>
    <row r="26" spans="1:10" x14ac:dyDescent="0.45">
      <c r="A26" s="28"/>
      <c r="B26" s="28"/>
      <c r="C26" s="28"/>
      <c r="D26" s="28"/>
      <c r="E26" s="28"/>
      <c r="F26" s="34"/>
      <c r="G26" s="34"/>
      <c r="H26" s="34"/>
      <c r="I26" s="34"/>
      <c r="J26" s="34"/>
    </row>
    <row r="27" spans="1:10" x14ac:dyDescent="0.45">
      <c r="A27" s="37" t="s">
        <v>362</v>
      </c>
      <c r="B27" s="37" t="s">
        <v>363</v>
      </c>
      <c r="C27" s="37" t="s">
        <v>364</v>
      </c>
      <c r="D27" s="28"/>
      <c r="E27" s="37" t="s">
        <v>365</v>
      </c>
      <c r="F27" s="44" t="s">
        <v>366</v>
      </c>
      <c r="G27" s="34"/>
      <c r="H27" s="34"/>
      <c r="I27" s="34"/>
      <c r="J27" s="34"/>
    </row>
    <row r="28" spans="1:10" x14ac:dyDescent="0.45">
      <c r="A28" s="28" t="s">
        <v>367</v>
      </c>
      <c r="B28" s="28" t="s">
        <v>368</v>
      </c>
      <c r="C28" s="28" t="s">
        <v>369</v>
      </c>
      <c r="D28" s="28"/>
      <c r="E28" s="28" t="s">
        <v>370</v>
      </c>
      <c r="F28" s="34" t="s">
        <v>371</v>
      </c>
      <c r="G28" s="34"/>
      <c r="H28" s="34"/>
      <c r="I28" s="34" t="s">
        <v>372</v>
      </c>
      <c r="J28" s="34"/>
    </row>
    <row r="29" spans="1:10" x14ac:dyDescent="0.45">
      <c r="A29" s="28" t="s">
        <v>373</v>
      </c>
      <c r="B29" s="28" t="s">
        <v>374</v>
      </c>
      <c r="C29" s="28" t="s">
        <v>375</v>
      </c>
      <c r="D29" s="28"/>
      <c r="E29" s="28" t="s">
        <v>376</v>
      </c>
      <c r="F29" s="34" t="s">
        <v>374</v>
      </c>
      <c r="G29" s="34"/>
      <c r="H29" s="34"/>
      <c r="I29" s="34"/>
      <c r="J29" s="34"/>
    </row>
    <row r="30" spans="1:10" x14ac:dyDescent="0.45">
      <c r="A30" s="28" t="s">
        <v>377</v>
      </c>
      <c r="B30" s="28" t="s">
        <v>378</v>
      </c>
      <c r="C30" s="28" t="s">
        <v>379</v>
      </c>
      <c r="D30" s="28"/>
      <c r="E30" s="28" t="s">
        <v>380</v>
      </c>
      <c r="F30" s="34" t="s">
        <v>381</v>
      </c>
      <c r="G30" s="34"/>
      <c r="H30" s="34"/>
      <c r="I30" s="34"/>
      <c r="J30" s="34"/>
    </row>
    <row r="31" spans="1:10" x14ac:dyDescent="0.45">
      <c r="A31" s="28" t="s">
        <v>382</v>
      </c>
      <c r="B31" s="28" t="s">
        <v>383</v>
      </c>
      <c r="C31" s="28" t="s">
        <v>384</v>
      </c>
      <c r="D31" s="28"/>
      <c r="E31" s="28" t="s">
        <v>385</v>
      </c>
      <c r="F31" s="34" t="s">
        <v>375</v>
      </c>
      <c r="G31" s="34"/>
      <c r="H31" s="34"/>
      <c r="I31" s="34"/>
      <c r="J31" s="34"/>
    </row>
    <row r="32" spans="1:10" x14ac:dyDescent="0.45">
      <c r="A32" s="28" t="s">
        <v>386</v>
      </c>
      <c r="B32" s="28" t="s">
        <v>387</v>
      </c>
      <c r="C32" s="28" t="s">
        <v>388</v>
      </c>
      <c r="D32" s="28"/>
      <c r="E32" s="28" t="s">
        <v>374</v>
      </c>
      <c r="F32" s="34" t="s">
        <v>389</v>
      </c>
      <c r="G32" s="34"/>
      <c r="H32" s="34"/>
      <c r="I32" s="34"/>
      <c r="J32" s="34"/>
    </row>
    <row r="33" spans="1:10" x14ac:dyDescent="0.45">
      <c r="A33" s="28" t="s">
        <v>390</v>
      </c>
      <c r="B33" s="28"/>
      <c r="C33" s="28"/>
      <c r="D33" s="28"/>
      <c r="E33" s="28" t="s">
        <v>391</v>
      </c>
      <c r="F33" s="34" t="s">
        <v>392</v>
      </c>
      <c r="G33" s="34"/>
      <c r="H33" s="34"/>
      <c r="I33" s="34"/>
      <c r="J33" s="34"/>
    </row>
    <row r="34" spans="1:10" x14ac:dyDescent="0.45">
      <c r="A34" s="28" t="s">
        <v>393</v>
      </c>
      <c r="B34" s="28" t="s">
        <v>394</v>
      </c>
      <c r="C34" s="28"/>
      <c r="D34" s="28"/>
      <c r="E34" s="28" t="s">
        <v>395</v>
      </c>
      <c r="F34" s="34" t="s">
        <v>396</v>
      </c>
      <c r="G34" s="34"/>
      <c r="H34" s="34"/>
      <c r="I34" s="34"/>
      <c r="J34" s="34"/>
    </row>
    <row r="35" spans="1:10" x14ac:dyDescent="0.45">
      <c r="A35" s="28" t="s">
        <v>397</v>
      </c>
      <c r="B35" s="28"/>
      <c r="C35" s="28"/>
      <c r="D35" s="28"/>
      <c r="E35" s="28"/>
      <c r="F35" s="34" t="s">
        <v>398</v>
      </c>
      <c r="G35" s="34"/>
      <c r="H35" s="34"/>
      <c r="I35" s="34"/>
      <c r="J35" s="34"/>
    </row>
    <row r="36" spans="1:10" x14ac:dyDescent="0.45">
      <c r="A36" s="28"/>
      <c r="B36" s="28"/>
      <c r="C36" s="28"/>
      <c r="D36" s="28"/>
      <c r="E36" s="28"/>
      <c r="F36" s="34" t="s">
        <v>399</v>
      </c>
      <c r="G36" s="34"/>
      <c r="H36" s="34"/>
      <c r="I36" s="34"/>
      <c r="J36" s="34"/>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2162B-0047-4A20-A09C-9F4F303207DB}">
  <dimension ref="A1:B6"/>
  <sheetViews>
    <sheetView workbookViewId="0">
      <selection activeCell="B4" sqref="B4"/>
    </sheetView>
  </sheetViews>
  <sheetFormatPr defaultRowHeight="14.25" x14ac:dyDescent="0.45"/>
  <cols>
    <col min="1" max="1" width="15.06640625" customWidth="1"/>
    <col min="2" max="2" width="79" customWidth="1"/>
  </cols>
  <sheetData>
    <row r="1" spans="1:2" x14ac:dyDescent="0.45">
      <c r="A1" t="s">
        <v>183</v>
      </c>
      <c r="B1" t="s">
        <v>184</v>
      </c>
    </row>
    <row r="2" spans="1:2" s="24" customFormat="1" ht="53.75" customHeight="1" x14ac:dyDescent="0.45">
      <c r="A2" s="23" t="s">
        <v>178</v>
      </c>
      <c r="B2" s="22"/>
    </row>
    <row r="3" spans="1:2" s="24" customFormat="1" ht="53.75" customHeight="1" x14ac:dyDescent="0.45">
      <c r="A3" s="23" t="s">
        <v>179</v>
      </c>
      <c r="B3" s="22"/>
    </row>
    <row r="4" spans="1:2" s="24" customFormat="1" ht="53.75" customHeight="1" x14ac:dyDescent="0.45">
      <c r="A4" s="23" t="s">
        <v>180</v>
      </c>
      <c r="B4" s="22" t="str">
        <f ca="1">"Wild Magic… Roll 1d4 with every spell cast. On a 1, "&amp;LOWER(VLOOKUP(RANDBETWEEN(1,100),tblWildMagicSurge[],2,FALSE))&amp;"."</f>
        <v>Wild Magic… Roll 1d4 with every spell cast. On a 1, regain all expended sorcery points.</v>
      </c>
    </row>
    <row r="5" spans="1:2" s="24" customFormat="1" ht="53.75" customHeight="1" x14ac:dyDescent="0.45">
      <c r="A5" s="23" t="s">
        <v>181</v>
      </c>
      <c r="B5" s="22"/>
    </row>
    <row r="6" spans="1:2" s="24" customFormat="1" ht="53.75" customHeight="1" x14ac:dyDescent="0.45">
      <c r="A6" s="23" t="s">
        <v>182</v>
      </c>
      <c r="B6" s="22"/>
    </row>
  </sheetData>
  <hyperlinks>
    <hyperlink ref="A2" r:id="rId1" display="https://www.dndbeyond.com/profile/SUPERBARD/characters/949622" xr:uid="{BC565025-7E2F-47C4-B5BA-76C1050C2F42}"/>
    <hyperlink ref="A3" r:id="rId2" display="https://www.dndbeyond.com/profile/TimmyJLunsford/characters/949068" xr:uid="{A49E3F43-AE58-4C8D-9B4D-DF7A1AABAA24}"/>
    <hyperlink ref="A4" r:id="rId3" display="https://www.dndbeyond.com/profile/EnnaBlu/characters/942762" xr:uid="{DB600B56-F07C-42A7-A328-5AB39FE4CF5A}"/>
    <hyperlink ref="A5" r:id="rId4" display="https://www.dndbeyond.com/profile/Edith123/characters/970744" xr:uid="{95272A74-AD61-4DB9-9C2F-7CFAD23DD39A}"/>
    <hyperlink ref="A6" r:id="rId5" display="https://www.dndbeyond.com/profile/Andrea123/characters/970728" xr:uid="{6B43EF84-6B5F-4D50-9D03-240AB3F938A1}"/>
  </hyperlinks>
  <pageMargins left="0.7" right="0.7" top="0.75" bottom="0.75" header="0.3" footer="0.3"/>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8 l F W T 4 / G u a S o A A A A + A A A A B I A H A B D b 2 5 m a W c v U G F j a 2 F n Z S 5 4 b W w g o h g A K K A U A A A A A A A A A A A A A A A A A A A A A A A A A A A A h Y 9 B D o I w F E S v Q r q n L S B K z K c s 3 E p i Q j R u m 1 K h E Y q h x X I 3 F x 7 J K 0 i i q D u X M 3 m T v H n c 7 p C N b e N d Z W 9 U p 1 M U Y I o 8 q U V X K l 2 l a L A n P 0 E Z g x 0 X Z 1 5 J b 4 K 1 W Y 9 G p a i 2 9 r I m x D m H X Y S 7 v i I h p Q E 5 5 t t C 1 L L l v t L G c i 0 k + q z K / y v E 4 P C S Y S F e R T i O k y V e J A G Q u Y Z c 6 S 8 S T s a Y A v k p Y T M 0 d u g l k 9 r f F 0 D m C O T 9 g j 0 B U E s D B B Q A A g A I A P J R V 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U V Z P K I p H u A 4 A A A A R A A A A E w A c A E Z v c m 1 1 b G F z L 1 N l Y 3 R p b 2 4 x L m 0 g o h g A K K A U A A A A A A A A A A A A A A A A A A A A A A A A A A A A K 0 5 N L s n M z 1 M I h t C G 1 g B Q S w E C L Q A U A A I A C A D y U V Z P j 8 a 5 p K g A A A D 4 A A A A E g A A A A A A A A A A A A A A A A A A A A A A Q 2 9 u Z m l n L 1 B h Y 2 t h Z 2 U u e G 1 s U E s B A i 0 A F A A C A A g A 8 l F W T w / K 6 a u k A A A A 6 Q A A A B M A A A A A A A A A A A A A A A A A 9 A A A A F t D b 2 5 0 Z W 5 0 X 1 R 5 c G V z X S 5 4 b W x Q S w E C L Q A U A A I A C A D y U V Z 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c / 3 O 5 9 F v k K 3 6 y M l B a V I B w A A A A A C A A A A A A A Q Z g A A A A E A A C A A A A A d Y 1 c v 5 / 0 k G X m K V A T 0 4 W Y E S Q q b j c k 2 R t R K u I r X E 2 M e M w A A A A A O g A A A A A I A A C A A A A A O 0 x M Q n b i A N 8 t V 6 A I 1 p a J 0 6 U l E 3 l u u z M q l d K Y M h o b C c l A A A A A C M G P H K W c Y O y 0 N o p v S q + Q m P H 2 R d p z G X t F X d a Z p q 5 + F x 2 N e o S g z R 5 w f P a U g R f E N r o U G O + c Q v u S U v u U F 7 2 R 9 Z B s L i 4 2 H f n 2 a M K d d 5 u 0 h 1 2 E Z Z E A A A A D b y 5 o m f F I i A E S 8 j o q G w L x / h c j A U c w + O R X Z A n b x W w o S 4 2 b 7 m v g 5 w S / i j 8 b + T q S h 2 H 9 f 1 d 9 4 H O G k g f h a S X X k v z D x < / D a t a M a s h u p > 
</file>

<file path=customXml/itemProps1.xml><?xml version="1.0" encoding="utf-8"?>
<ds:datastoreItem xmlns:ds="http://schemas.openxmlformats.org/officeDocument/2006/customXml" ds:itemID="{BAD1B0FA-5BB6-4C88-8F5F-685ED18238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Current Session Plan</vt:lpstr>
      <vt:lpstr>General Tracking</vt:lpstr>
      <vt:lpstr>Tables</vt:lpstr>
      <vt:lpstr>Decks of the Hellraiser</vt:lpstr>
      <vt:lpstr>OotA Chapter 1</vt:lpstr>
      <vt:lpstr>Treasure Items and Shops</vt:lpstr>
      <vt:lpstr>Misc Links</vt:lpstr>
      <vt:lpstr>Trollskull Manor Operations</vt:lpstr>
      <vt:lpstr>Player Characters</vt:lpstr>
      <vt:lpstr>Weather Effects</vt:lpstr>
      <vt:lpstr>Running Combat</vt:lpstr>
      <vt:lpstr>'Current Session Plan'!_Toc11827242</vt:lpstr>
      <vt:lpstr>'Misc Links'!_Toc11827280</vt:lpstr>
      <vt:lpstr>'Running Combat'!_Toc11827281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dc:creator>
  <cp:lastModifiedBy>Eric L</cp:lastModifiedBy>
  <dcterms:created xsi:type="dcterms:W3CDTF">2019-10-22T16:33:56Z</dcterms:created>
  <dcterms:modified xsi:type="dcterms:W3CDTF">2019-11-01T16:17:01Z</dcterms:modified>
</cp:coreProperties>
</file>