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ericlambert/Google Drive/HOB/DnD Stuff/DM/Homebrew/"/>
    </mc:Choice>
  </mc:AlternateContent>
  <bookViews>
    <workbookView xWindow="0" yWindow="460" windowWidth="19420" windowHeight="21540" tabRatio="500" activeTab="1"/>
  </bookViews>
  <sheets>
    <sheet name="Sheet1" sheetId="1" r:id="rId1"/>
    <sheet name="Tables" sheetId="2" r:id="rId2"/>
  </sheets>
  <externalReferences>
    <externalReference r:id="rId3"/>
  </externalReferences>
  <definedNames>
    <definedName name="_myItemBaseCost">'[1]Item Requisition'!$E$18</definedName>
    <definedName name="_myItemCrafter">'[1]Item Requisition'!$J$16</definedName>
    <definedName name="_RarityRequ">'[1]Item Requisition'!$J$21</definedName>
    <definedName name="OLE_LINK363" localSheetId="1">Tables!$EG$72</definedName>
    <definedName name="OLE_LINK365" localSheetId="1">Tables!$EG$73</definedName>
    <definedName name="OLE_LINK486" localSheetId="1">Tables!$EG$40</definedName>
    <definedName name="OLE_LINK488" localSheetId="1">Tables!$EG$64</definedName>
    <definedName name="Print_Area_Formula">OFFSET('[1]Item Requisition'!$AC$14,0,0,MAX('[1]Item Requisition'!$Z:$Z)+6,8)</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F82" i="2" l="1"/>
  <c r="EE82" i="2"/>
  <c r="EF81" i="2"/>
  <c r="EE81" i="2"/>
  <c r="EF80" i="2"/>
  <c r="EE80" i="2"/>
  <c r="EF79" i="2"/>
  <c r="EE79" i="2"/>
  <c r="EF78" i="2"/>
  <c r="EE78" i="2"/>
  <c r="EF77" i="2"/>
  <c r="EE77" i="2"/>
  <c r="EF76" i="2"/>
  <c r="EE76" i="2"/>
  <c r="EF75" i="2"/>
  <c r="EE75" i="2"/>
  <c r="EF74" i="2"/>
  <c r="EE74" i="2"/>
  <c r="EF73" i="2"/>
  <c r="EE73" i="2"/>
  <c r="EF72" i="2"/>
  <c r="EE72" i="2"/>
  <c r="EF71" i="2"/>
  <c r="EE71" i="2"/>
  <c r="EF70" i="2"/>
  <c r="EE70" i="2"/>
  <c r="EF69" i="2"/>
  <c r="EE69" i="2"/>
  <c r="EF68" i="2"/>
  <c r="EE68" i="2"/>
  <c r="EF67" i="2"/>
  <c r="EE67" i="2"/>
  <c r="EF66" i="2"/>
  <c r="EE66" i="2"/>
  <c r="EF65" i="2"/>
  <c r="EE65" i="2"/>
  <c r="EF64" i="2"/>
  <c r="EE64" i="2"/>
  <c r="EF63" i="2"/>
  <c r="EE63" i="2"/>
  <c r="EF62" i="2"/>
  <c r="EE62" i="2"/>
  <c r="EF61" i="2"/>
  <c r="EE61" i="2"/>
  <c r="EF60" i="2"/>
  <c r="EE60" i="2"/>
  <c r="EF59" i="2"/>
  <c r="EE59" i="2"/>
  <c r="EF58" i="2"/>
  <c r="EE58" i="2"/>
  <c r="EF57" i="2"/>
  <c r="EE57" i="2"/>
  <c r="EF56" i="2"/>
  <c r="EE56" i="2"/>
  <c r="EF55" i="2"/>
  <c r="EE55" i="2"/>
  <c r="EF54" i="2"/>
  <c r="EE54" i="2"/>
  <c r="EF53" i="2"/>
  <c r="EE53" i="2"/>
  <c r="EF52" i="2"/>
  <c r="EE52" i="2"/>
  <c r="EF51" i="2"/>
  <c r="EE51" i="2"/>
  <c r="EF50" i="2"/>
  <c r="EE50" i="2"/>
  <c r="EF49" i="2"/>
  <c r="EE49" i="2"/>
  <c r="EF48" i="2"/>
  <c r="EE48" i="2"/>
  <c r="EF47" i="2"/>
  <c r="EE47" i="2"/>
  <c r="EF46" i="2"/>
  <c r="EE46" i="2"/>
  <c r="EF45" i="2"/>
  <c r="EE45" i="2"/>
  <c r="EF44" i="2"/>
  <c r="EE44" i="2"/>
  <c r="EF43" i="2"/>
  <c r="EE43" i="2"/>
  <c r="EF42" i="2"/>
  <c r="EE42" i="2"/>
  <c r="EF41" i="2"/>
  <c r="EE41" i="2"/>
  <c r="EF40" i="2"/>
  <c r="EE40" i="2"/>
  <c r="EF39" i="2"/>
  <c r="EE39" i="2"/>
  <c r="EF38" i="2"/>
  <c r="EE38" i="2"/>
  <c r="EF37" i="2"/>
  <c r="EE37" i="2"/>
  <c r="EF36" i="2"/>
  <c r="EE36" i="2"/>
  <c r="EF35" i="2"/>
  <c r="EE35" i="2"/>
  <c r="EF34" i="2"/>
  <c r="EE34" i="2"/>
  <c r="EF33" i="2"/>
  <c r="EE33" i="2"/>
  <c r="EF32" i="2"/>
  <c r="EE32" i="2"/>
  <c r="EF31" i="2"/>
  <c r="EE31" i="2"/>
  <c r="EF30" i="2"/>
  <c r="EE30" i="2"/>
  <c r="EF29" i="2"/>
  <c r="EE29" i="2"/>
  <c r="EF28" i="2"/>
  <c r="EE28" i="2"/>
  <c r="EF27" i="2"/>
  <c r="EE27" i="2"/>
  <c r="EF26" i="2"/>
  <c r="EE26" i="2"/>
  <c r="EF25" i="2"/>
  <c r="EE25" i="2"/>
  <c r="EF24" i="2"/>
  <c r="EE24" i="2"/>
  <c r="EF23" i="2"/>
  <c r="EE23" i="2"/>
  <c r="EF22" i="2"/>
  <c r="EE22" i="2"/>
  <c r="EF21" i="2"/>
  <c r="EE21" i="2"/>
  <c r="EF20" i="2"/>
  <c r="EE20" i="2"/>
  <c r="EF19" i="2"/>
  <c r="EE19" i="2"/>
  <c r="EF18" i="2"/>
  <c r="EE18" i="2"/>
  <c r="EF17" i="2"/>
  <c r="EE17" i="2"/>
  <c r="EF16" i="2"/>
  <c r="EE16" i="2"/>
  <c r="EF15" i="2"/>
  <c r="EE15" i="2"/>
  <c r="EF14" i="2"/>
  <c r="EE14" i="2"/>
  <c r="EF13" i="2"/>
  <c r="EE13" i="2"/>
  <c r="EF12" i="2"/>
  <c r="EE12" i="2"/>
  <c r="EF11" i="2"/>
  <c r="EE11" i="2"/>
  <c r="EF10" i="2"/>
  <c r="EE10" i="2"/>
  <c r="EF9" i="2"/>
  <c r="EE9" i="2"/>
  <c r="EF8" i="2"/>
  <c r="EE8" i="2"/>
  <c r="EF7" i="2"/>
  <c r="EE7" i="2"/>
  <c r="EF6" i="2"/>
  <c r="EE6" i="2"/>
  <c r="EF5" i="2"/>
  <c r="EE5" i="2"/>
  <c r="EF4" i="2"/>
  <c r="EE4" i="2"/>
  <c r="EF3" i="2"/>
  <c r="EE3" i="2"/>
  <c r="EF2" i="2"/>
  <c r="EE2" i="2"/>
  <c r="BV90" i="2"/>
  <c r="BU90" i="2"/>
  <c r="BV89" i="2"/>
  <c r="BU89" i="2"/>
  <c r="AB89" i="2"/>
  <c r="BV88" i="2"/>
  <c r="BU88" i="2"/>
  <c r="AB88" i="2"/>
  <c r="BV87" i="2"/>
  <c r="BU87" i="2"/>
  <c r="AB87" i="2"/>
  <c r="BV86" i="2"/>
  <c r="BU86" i="2"/>
  <c r="AB86" i="2"/>
  <c r="BV85" i="2"/>
  <c r="BU85" i="2"/>
  <c r="AB85" i="2"/>
  <c r="BV84" i="2"/>
  <c r="BU84" i="2"/>
  <c r="AB84" i="2"/>
  <c r="BV83" i="2"/>
  <c r="BU83" i="2"/>
  <c r="AB83" i="2"/>
  <c r="BV82" i="2"/>
  <c r="BU82" i="2"/>
  <c r="AB82" i="2"/>
  <c r="BV81" i="2"/>
  <c r="BU81" i="2"/>
  <c r="AB81" i="2"/>
  <c r="BV80" i="2"/>
  <c r="BU80" i="2"/>
  <c r="AB80" i="2"/>
  <c r="BV79" i="2"/>
  <c r="BU79" i="2"/>
  <c r="AB79" i="2"/>
  <c r="BV78" i="2"/>
  <c r="BU78" i="2"/>
  <c r="AB78" i="2"/>
  <c r="BV77" i="2"/>
  <c r="BU77" i="2"/>
  <c r="AB77" i="2"/>
  <c r="BV76" i="2"/>
  <c r="BU76" i="2"/>
  <c r="AB76" i="2"/>
  <c r="BV75" i="2"/>
  <c r="BU75" i="2"/>
  <c r="AB75" i="2"/>
  <c r="BV74" i="2"/>
  <c r="BU74" i="2"/>
  <c r="AB74" i="2"/>
  <c r="BV73" i="2"/>
  <c r="BU73" i="2"/>
  <c r="AB73" i="2"/>
  <c r="BV72" i="2"/>
  <c r="BU72" i="2"/>
  <c r="AB72" i="2"/>
  <c r="BV71" i="2"/>
  <c r="BU71" i="2"/>
  <c r="AB71" i="2"/>
  <c r="BV70" i="2"/>
  <c r="BU70" i="2"/>
  <c r="AB70" i="2"/>
  <c r="BV69" i="2"/>
  <c r="BU69" i="2"/>
  <c r="AB69" i="2"/>
  <c r="BV68" i="2"/>
  <c r="BU68" i="2"/>
  <c r="AB68" i="2"/>
  <c r="BV67" i="2"/>
  <c r="BU67" i="2"/>
  <c r="AB67" i="2"/>
  <c r="BV66" i="2"/>
  <c r="BU66" i="2"/>
  <c r="AB66" i="2"/>
  <c r="BV65" i="2"/>
  <c r="BU65" i="2"/>
  <c r="AB65" i="2"/>
  <c r="BV64" i="2"/>
  <c r="BU64" i="2"/>
  <c r="AB64" i="2"/>
  <c r="BV63" i="2"/>
  <c r="BU63" i="2"/>
  <c r="AB63" i="2"/>
  <c r="BV62" i="2"/>
  <c r="BU62" i="2"/>
  <c r="AB62" i="2"/>
  <c r="BV61" i="2"/>
  <c r="BU61" i="2"/>
  <c r="AB61" i="2"/>
  <c r="CE60" i="2"/>
  <c r="CD60" i="2"/>
  <c r="BV60" i="2"/>
  <c r="BU60" i="2"/>
  <c r="AB60" i="2"/>
  <c r="CE59" i="2"/>
  <c r="CD59" i="2"/>
  <c r="BV59" i="2"/>
  <c r="BU59" i="2"/>
  <c r="AB59" i="2"/>
  <c r="CE58" i="2"/>
  <c r="CD58" i="2"/>
  <c r="BV58" i="2"/>
  <c r="BU58" i="2"/>
  <c r="AB58" i="2"/>
  <c r="CE57" i="2"/>
  <c r="CD57" i="2"/>
  <c r="BV57" i="2"/>
  <c r="BU57" i="2"/>
  <c r="AB57" i="2"/>
  <c r="CE56" i="2"/>
  <c r="CD56" i="2"/>
  <c r="BV56" i="2"/>
  <c r="BU56" i="2"/>
  <c r="AB56" i="2"/>
  <c r="CE55" i="2"/>
  <c r="CD55" i="2"/>
  <c r="BV55" i="2"/>
  <c r="BU55" i="2"/>
  <c r="AB55" i="2"/>
  <c r="CE54" i="2"/>
  <c r="CD54" i="2"/>
  <c r="BV54" i="2"/>
  <c r="BU54" i="2"/>
  <c r="AB54" i="2"/>
  <c r="CE53" i="2"/>
  <c r="CD53" i="2"/>
  <c r="BV53" i="2"/>
  <c r="BU53" i="2"/>
  <c r="AB53" i="2"/>
  <c r="CE52" i="2"/>
  <c r="CD52" i="2"/>
  <c r="BV52" i="2"/>
  <c r="BU52" i="2"/>
  <c r="AB52" i="2"/>
  <c r="CN51" i="2"/>
  <c r="CM51" i="2"/>
  <c r="CE51" i="2"/>
  <c r="CD51" i="2"/>
  <c r="BV51" i="2"/>
  <c r="BU51" i="2"/>
  <c r="AB51" i="2"/>
  <c r="CN50" i="2"/>
  <c r="CM50" i="2"/>
  <c r="CE50" i="2"/>
  <c r="CD50" i="2"/>
  <c r="BV50" i="2"/>
  <c r="BU50" i="2"/>
  <c r="AB50" i="2"/>
  <c r="CN49" i="2"/>
  <c r="CM49" i="2"/>
  <c r="CE49" i="2"/>
  <c r="CD49" i="2"/>
  <c r="BV49" i="2"/>
  <c r="BU49" i="2"/>
  <c r="AB49" i="2"/>
  <c r="CN48" i="2"/>
  <c r="CM48" i="2"/>
  <c r="CE48" i="2"/>
  <c r="CD48" i="2"/>
  <c r="BV48" i="2"/>
  <c r="BU48" i="2"/>
  <c r="AB48" i="2"/>
  <c r="CN47" i="2"/>
  <c r="CM47" i="2"/>
  <c r="CE47" i="2"/>
  <c r="CD47" i="2"/>
  <c r="BV47" i="2"/>
  <c r="BU47" i="2"/>
  <c r="AB47" i="2"/>
  <c r="CN46" i="2"/>
  <c r="CM46" i="2"/>
  <c r="CE46" i="2"/>
  <c r="CD46" i="2"/>
  <c r="BV46" i="2"/>
  <c r="BU46" i="2"/>
  <c r="AB46" i="2"/>
  <c r="CN45" i="2"/>
  <c r="CM45" i="2"/>
  <c r="CE45" i="2"/>
  <c r="CD45" i="2"/>
  <c r="BV45" i="2"/>
  <c r="BU45" i="2"/>
  <c r="AB45" i="2"/>
  <c r="CN44" i="2"/>
  <c r="CM44" i="2"/>
  <c r="CE44" i="2"/>
  <c r="CD44" i="2"/>
  <c r="BV44" i="2"/>
  <c r="BU44" i="2"/>
  <c r="AB44" i="2"/>
  <c r="CN43" i="2"/>
  <c r="CM43" i="2"/>
  <c r="CE43" i="2"/>
  <c r="CD43" i="2"/>
  <c r="BV43" i="2"/>
  <c r="BU43" i="2"/>
  <c r="AB43" i="2"/>
  <c r="CN42" i="2"/>
  <c r="CM42" i="2"/>
  <c r="CE42" i="2"/>
  <c r="CD42" i="2"/>
  <c r="BV42" i="2"/>
  <c r="BU42" i="2"/>
  <c r="AB42" i="2"/>
  <c r="CN41" i="2"/>
  <c r="CM41" i="2"/>
  <c r="CE41" i="2"/>
  <c r="CD41" i="2"/>
  <c r="BV41" i="2"/>
  <c r="BU41" i="2"/>
  <c r="AB41" i="2"/>
  <c r="CN40" i="2"/>
  <c r="CM40" i="2"/>
  <c r="CE40" i="2"/>
  <c r="CD40" i="2"/>
  <c r="BV40" i="2"/>
  <c r="BU40" i="2"/>
  <c r="AB40" i="2"/>
  <c r="CN39" i="2"/>
  <c r="CM39" i="2"/>
  <c r="CE39" i="2"/>
  <c r="CD39" i="2"/>
  <c r="BV39" i="2"/>
  <c r="BU39" i="2"/>
  <c r="AS39" i="2"/>
  <c r="AP39" i="2"/>
  <c r="AL39" i="2"/>
  <c r="AK39" i="2"/>
  <c r="AB39" i="2"/>
  <c r="CN38" i="2"/>
  <c r="CM38" i="2"/>
  <c r="CE38" i="2"/>
  <c r="CD38" i="2"/>
  <c r="BV38" i="2"/>
  <c r="BU38" i="2"/>
  <c r="AS38" i="2"/>
  <c r="AP38" i="2"/>
  <c r="AL38" i="2"/>
  <c r="AK38" i="2"/>
  <c r="AB38" i="2"/>
  <c r="CN37" i="2"/>
  <c r="CM37" i="2"/>
  <c r="CE37" i="2"/>
  <c r="CD37" i="2"/>
  <c r="BV37" i="2"/>
  <c r="BU37" i="2"/>
  <c r="AS37" i="2"/>
  <c r="AP37" i="2"/>
  <c r="AL37" i="2"/>
  <c r="AK37" i="2"/>
  <c r="AB37" i="2"/>
  <c r="CN36" i="2"/>
  <c r="CM36" i="2"/>
  <c r="CE36" i="2"/>
  <c r="CD36" i="2"/>
  <c r="BV36" i="2"/>
  <c r="BU36" i="2"/>
  <c r="BC36" i="2"/>
  <c r="BB36" i="2"/>
  <c r="AS36" i="2"/>
  <c r="AP36" i="2"/>
  <c r="AL36" i="2"/>
  <c r="AK36" i="2"/>
  <c r="AB36" i="2"/>
  <c r="CN35" i="2"/>
  <c r="CM35" i="2"/>
  <c r="CE35" i="2"/>
  <c r="CD35" i="2"/>
  <c r="BV35" i="2"/>
  <c r="BU35" i="2"/>
  <c r="BC35" i="2"/>
  <c r="BB35" i="2"/>
  <c r="AS35" i="2"/>
  <c r="AP35" i="2"/>
  <c r="AL35" i="2"/>
  <c r="AK35" i="2"/>
  <c r="AB35" i="2"/>
  <c r="CN34" i="2"/>
  <c r="CM34" i="2"/>
  <c r="CE34" i="2"/>
  <c r="CD34" i="2"/>
  <c r="BV34" i="2"/>
  <c r="BU34" i="2"/>
  <c r="BC34" i="2"/>
  <c r="BB34" i="2"/>
  <c r="AS34" i="2"/>
  <c r="AP34" i="2"/>
  <c r="AL34" i="2"/>
  <c r="AK34" i="2"/>
  <c r="AB34" i="2"/>
  <c r="CN33" i="2"/>
  <c r="CM33" i="2"/>
  <c r="CE33" i="2"/>
  <c r="CD33" i="2"/>
  <c r="BV33" i="2"/>
  <c r="BU33" i="2"/>
  <c r="BC33" i="2"/>
  <c r="BB33" i="2"/>
  <c r="AS33" i="2"/>
  <c r="AP33" i="2"/>
  <c r="AL33" i="2"/>
  <c r="AK33" i="2"/>
  <c r="AB33" i="2"/>
  <c r="CN32" i="2"/>
  <c r="CM32" i="2"/>
  <c r="CE32" i="2"/>
  <c r="CD32" i="2"/>
  <c r="BV32" i="2"/>
  <c r="BU32" i="2"/>
  <c r="BC32" i="2"/>
  <c r="BB32" i="2"/>
  <c r="AS32" i="2"/>
  <c r="AP32" i="2"/>
  <c r="AL32" i="2"/>
  <c r="AK32" i="2"/>
  <c r="AB32" i="2"/>
  <c r="CN31" i="2"/>
  <c r="CM31" i="2"/>
  <c r="CE31" i="2"/>
  <c r="CD31" i="2"/>
  <c r="BV31" i="2"/>
  <c r="BU31" i="2"/>
  <c r="BC31" i="2"/>
  <c r="BB31" i="2"/>
  <c r="AS31" i="2"/>
  <c r="AP31" i="2"/>
  <c r="AL31" i="2"/>
  <c r="AK31" i="2"/>
  <c r="AB31" i="2"/>
  <c r="CN30" i="2"/>
  <c r="CM30" i="2"/>
  <c r="CE30" i="2"/>
  <c r="CD30" i="2"/>
  <c r="BV30" i="2"/>
  <c r="BU30" i="2"/>
  <c r="BC30" i="2"/>
  <c r="BB30" i="2"/>
  <c r="AS30" i="2"/>
  <c r="AP30" i="2"/>
  <c r="AL30" i="2"/>
  <c r="AK30" i="2"/>
  <c r="AB30" i="2"/>
  <c r="CN29" i="2"/>
  <c r="CM29" i="2"/>
  <c r="CE29" i="2"/>
  <c r="CD29" i="2"/>
  <c r="BV29" i="2"/>
  <c r="BU29" i="2"/>
  <c r="BC29" i="2"/>
  <c r="BB29" i="2"/>
  <c r="AS29" i="2"/>
  <c r="AP29" i="2"/>
  <c r="AL29" i="2"/>
  <c r="AK29" i="2"/>
  <c r="AB29" i="2"/>
  <c r="CN28" i="2"/>
  <c r="CM28" i="2"/>
  <c r="CE28" i="2"/>
  <c r="CD28" i="2"/>
  <c r="BV28" i="2"/>
  <c r="BU28" i="2"/>
  <c r="BC28" i="2"/>
  <c r="BB28" i="2"/>
  <c r="AS28" i="2"/>
  <c r="AP28" i="2"/>
  <c r="AL28" i="2"/>
  <c r="AK28" i="2"/>
  <c r="AB28" i="2"/>
  <c r="CN27" i="2"/>
  <c r="CM27" i="2"/>
  <c r="CE27" i="2"/>
  <c r="CD27" i="2"/>
  <c r="BV27" i="2"/>
  <c r="BU27" i="2"/>
  <c r="BC27" i="2"/>
  <c r="BB27" i="2"/>
  <c r="AS27" i="2"/>
  <c r="AP27" i="2"/>
  <c r="AL27" i="2"/>
  <c r="AK27" i="2"/>
  <c r="AB27" i="2"/>
  <c r="CN26" i="2"/>
  <c r="CM26" i="2"/>
  <c r="CE26" i="2"/>
  <c r="CD26" i="2"/>
  <c r="BV26" i="2"/>
  <c r="BU26" i="2"/>
  <c r="BC26" i="2"/>
  <c r="BB26" i="2"/>
  <c r="AS26" i="2"/>
  <c r="AP26" i="2"/>
  <c r="AL26" i="2"/>
  <c r="AK26" i="2"/>
  <c r="AB26" i="2"/>
  <c r="CN25" i="2"/>
  <c r="CM25" i="2"/>
  <c r="CE25" i="2"/>
  <c r="CD25" i="2"/>
  <c r="BV25" i="2"/>
  <c r="BU25" i="2"/>
  <c r="BC25" i="2"/>
  <c r="BB25" i="2"/>
  <c r="AS25" i="2"/>
  <c r="AP25" i="2"/>
  <c r="AL25" i="2"/>
  <c r="AK25" i="2"/>
  <c r="AB25" i="2"/>
  <c r="CN24" i="2"/>
  <c r="CM24" i="2"/>
  <c r="CE24" i="2"/>
  <c r="CD24" i="2"/>
  <c r="BV24" i="2"/>
  <c r="BU24" i="2"/>
  <c r="BC24" i="2"/>
  <c r="BB24" i="2"/>
  <c r="AS24" i="2"/>
  <c r="AP24" i="2"/>
  <c r="AL24" i="2"/>
  <c r="AK24" i="2"/>
  <c r="AB24" i="2"/>
  <c r="CN23" i="2"/>
  <c r="CM23" i="2"/>
  <c r="CE23" i="2"/>
  <c r="CD23" i="2"/>
  <c r="BV23" i="2"/>
  <c r="BU23" i="2"/>
  <c r="BC23" i="2"/>
  <c r="BB23" i="2"/>
  <c r="AS23" i="2"/>
  <c r="AP23" i="2"/>
  <c r="AL23" i="2"/>
  <c r="AK23" i="2"/>
  <c r="AB23" i="2"/>
  <c r="CN22" i="2"/>
  <c r="CM22" i="2"/>
  <c r="CE22" i="2"/>
  <c r="CD22" i="2"/>
  <c r="BV22" i="2"/>
  <c r="BU22" i="2"/>
  <c r="BC22" i="2"/>
  <c r="BB22" i="2"/>
  <c r="AS22" i="2"/>
  <c r="AP22" i="2"/>
  <c r="AL22" i="2"/>
  <c r="AK22" i="2"/>
  <c r="AB22" i="2"/>
  <c r="CN21" i="2"/>
  <c r="CM21" i="2"/>
  <c r="CE21" i="2"/>
  <c r="CD21" i="2"/>
  <c r="BV21" i="2"/>
  <c r="BU21" i="2"/>
  <c r="BC21" i="2"/>
  <c r="BB21" i="2"/>
  <c r="AS21" i="2"/>
  <c r="AP21" i="2"/>
  <c r="AL21" i="2"/>
  <c r="AK21" i="2"/>
  <c r="AB21" i="2"/>
  <c r="O21" i="2"/>
  <c r="N21" i="2"/>
  <c r="CN20" i="2"/>
  <c r="CM20" i="2"/>
  <c r="CE20" i="2"/>
  <c r="CD20" i="2"/>
  <c r="BV20" i="2"/>
  <c r="BU20" i="2"/>
  <c r="BI20" i="2"/>
  <c r="BH20" i="2"/>
  <c r="BC20" i="2"/>
  <c r="BB20" i="2"/>
  <c r="AS20" i="2"/>
  <c r="AP20" i="2"/>
  <c r="AL20" i="2"/>
  <c r="AK20" i="2"/>
  <c r="AB20" i="2"/>
  <c r="O20" i="2"/>
  <c r="N20" i="2"/>
  <c r="CN19" i="2"/>
  <c r="CM19" i="2"/>
  <c r="CE19" i="2"/>
  <c r="CD19" i="2"/>
  <c r="BV19" i="2"/>
  <c r="BU19" i="2"/>
  <c r="BI19" i="2"/>
  <c r="BH19" i="2"/>
  <c r="BC19" i="2"/>
  <c r="BB19" i="2"/>
  <c r="AS19" i="2"/>
  <c r="AP19" i="2"/>
  <c r="AL19" i="2"/>
  <c r="AK19" i="2"/>
  <c r="AB19" i="2"/>
  <c r="O19" i="2"/>
  <c r="N19" i="2"/>
  <c r="CN18" i="2"/>
  <c r="CM18" i="2"/>
  <c r="CE18" i="2"/>
  <c r="CD18" i="2"/>
  <c r="BV18" i="2"/>
  <c r="BU18" i="2"/>
  <c r="BI18" i="2"/>
  <c r="BH18" i="2"/>
  <c r="BC18" i="2"/>
  <c r="BB18" i="2"/>
  <c r="AS18" i="2"/>
  <c r="AP18" i="2"/>
  <c r="AL18" i="2"/>
  <c r="AK18" i="2"/>
  <c r="AB18" i="2"/>
  <c r="O18" i="2"/>
  <c r="N18" i="2"/>
  <c r="CN17" i="2"/>
  <c r="CM17" i="2"/>
  <c r="CE17" i="2"/>
  <c r="CD17" i="2"/>
  <c r="BV17" i="2"/>
  <c r="BU17" i="2"/>
  <c r="BI17" i="2"/>
  <c r="BH17" i="2"/>
  <c r="BC17" i="2"/>
  <c r="BB17" i="2"/>
  <c r="AS17" i="2"/>
  <c r="AP17" i="2"/>
  <c r="AL17" i="2"/>
  <c r="AK17" i="2"/>
  <c r="AB17" i="2"/>
  <c r="O17" i="2"/>
  <c r="N17" i="2"/>
  <c r="CN16" i="2"/>
  <c r="CM16" i="2"/>
  <c r="CE16" i="2"/>
  <c r="CD16" i="2"/>
  <c r="BV16" i="2"/>
  <c r="BU16" i="2"/>
  <c r="BI16" i="2"/>
  <c r="BH16" i="2"/>
  <c r="BC16" i="2"/>
  <c r="BB16" i="2"/>
  <c r="AS16" i="2"/>
  <c r="AP16" i="2"/>
  <c r="AL16" i="2"/>
  <c r="AK16" i="2"/>
  <c r="AB16" i="2"/>
  <c r="O16" i="2"/>
  <c r="N16" i="2"/>
  <c r="CN15" i="2"/>
  <c r="CM15" i="2"/>
  <c r="CE15" i="2"/>
  <c r="CD15" i="2"/>
  <c r="BV15" i="2"/>
  <c r="BU15" i="2"/>
  <c r="BI15" i="2"/>
  <c r="BH15" i="2"/>
  <c r="BC15" i="2"/>
  <c r="BB15" i="2"/>
  <c r="AS15" i="2"/>
  <c r="AP15" i="2"/>
  <c r="AL15" i="2"/>
  <c r="AK15" i="2"/>
  <c r="AB15" i="2"/>
  <c r="O15" i="2"/>
  <c r="N15" i="2"/>
  <c r="CN14" i="2"/>
  <c r="CM14" i="2"/>
  <c r="CE14" i="2"/>
  <c r="CD14" i="2"/>
  <c r="BV14" i="2"/>
  <c r="BU14" i="2"/>
  <c r="BI14" i="2"/>
  <c r="BH14" i="2"/>
  <c r="BC14" i="2"/>
  <c r="BB14" i="2"/>
  <c r="AS14" i="2"/>
  <c r="AP14" i="2"/>
  <c r="AL14" i="2"/>
  <c r="AK14" i="2"/>
  <c r="AB14" i="2"/>
  <c r="O14" i="2"/>
  <c r="N14" i="2"/>
  <c r="CN13" i="2"/>
  <c r="CM13" i="2"/>
  <c r="CE13" i="2"/>
  <c r="CD13" i="2"/>
  <c r="BV13" i="2"/>
  <c r="BU13" i="2"/>
  <c r="BI13" i="2"/>
  <c r="BH13" i="2"/>
  <c r="BC13" i="2"/>
  <c r="BB13" i="2"/>
  <c r="AS13" i="2"/>
  <c r="AP13" i="2"/>
  <c r="AL13" i="2"/>
  <c r="AK13" i="2"/>
  <c r="AB13" i="2"/>
  <c r="O13" i="2"/>
  <c r="N13" i="2"/>
  <c r="CN12" i="2"/>
  <c r="CM12" i="2"/>
  <c r="CE12" i="2"/>
  <c r="CD12" i="2"/>
  <c r="BV12" i="2"/>
  <c r="BU12" i="2"/>
  <c r="BI12" i="2"/>
  <c r="BH12" i="2"/>
  <c r="BC12" i="2"/>
  <c r="BB12" i="2"/>
  <c r="AS12" i="2"/>
  <c r="AP12" i="2"/>
  <c r="AL12" i="2"/>
  <c r="AK12" i="2"/>
  <c r="AB12" i="2"/>
  <c r="O12" i="2"/>
  <c r="N12" i="2"/>
  <c r="CN11" i="2"/>
  <c r="CM11" i="2"/>
  <c r="CE11" i="2"/>
  <c r="CD11" i="2"/>
  <c r="BV11" i="2"/>
  <c r="BU11" i="2"/>
  <c r="BI11" i="2"/>
  <c r="BH11" i="2"/>
  <c r="BC11" i="2"/>
  <c r="BB11" i="2"/>
  <c r="AS11" i="2"/>
  <c r="AP11" i="2"/>
  <c r="AL11" i="2"/>
  <c r="AK11" i="2"/>
  <c r="AB11" i="2"/>
  <c r="O11" i="2"/>
  <c r="N11" i="2"/>
  <c r="CN10" i="2"/>
  <c r="CM10" i="2"/>
  <c r="CE10" i="2"/>
  <c r="CD10" i="2"/>
  <c r="BV10" i="2"/>
  <c r="BU10" i="2"/>
  <c r="BI10" i="2"/>
  <c r="BH10" i="2"/>
  <c r="BC10" i="2"/>
  <c r="BB10" i="2"/>
  <c r="AS10" i="2"/>
  <c r="AP10" i="2"/>
  <c r="AL10" i="2"/>
  <c r="AK10" i="2"/>
  <c r="AB10" i="2"/>
  <c r="O10" i="2"/>
  <c r="N10" i="2"/>
  <c r="CN9" i="2"/>
  <c r="CM9" i="2"/>
  <c r="CE9" i="2"/>
  <c r="CD9" i="2"/>
  <c r="BV9" i="2"/>
  <c r="BU9" i="2"/>
  <c r="BI9" i="2"/>
  <c r="BH9" i="2"/>
  <c r="BC9" i="2"/>
  <c r="BB9" i="2"/>
  <c r="AS9" i="2"/>
  <c r="AP9" i="2"/>
  <c r="AL9" i="2"/>
  <c r="AK9" i="2"/>
  <c r="AB9" i="2"/>
  <c r="O9" i="2"/>
  <c r="N9" i="2"/>
  <c r="CN8" i="2"/>
  <c r="CM8" i="2"/>
  <c r="CE8" i="2"/>
  <c r="CD8" i="2"/>
  <c r="BV8" i="2"/>
  <c r="BU8" i="2"/>
  <c r="BI8" i="2"/>
  <c r="BH8" i="2"/>
  <c r="BC8" i="2"/>
  <c r="BB8" i="2"/>
  <c r="AS8" i="2"/>
  <c r="AP8" i="2"/>
  <c r="AL8" i="2"/>
  <c r="AK8" i="2"/>
  <c r="AB8" i="2"/>
  <c r="O8" i="2"/>
  <c r="N8" i="2"/>
  <c r="CN7" i="2"/>
  <c r="CM7" i="2"/>
  <c r="CE7" i="2"/>
  <c r="CD7" i="2"/>
  <c r="BV7" i="2"/>
  <c r="BU7" i="2"/>
  <c r="BI7" i="2"/>
  <c r="BH7" i="2"/>
  <c r="BC7" i="2"/>
  <c r="BB7" i="2"/>
  <c r="AS7" i="2"/>
  <c r="AP7" i="2"/>
  <c r="AL7" i="2"/>
  <c r="AK7" i="2"/>
  <c r="AB7" i="2"/>
  <c r="O7" i="2"/>
  <c r="N7" i="2"/>
  <c r="CN6" i="2"/>
  <c r="CM6" i="2"/>
  <c r="CE6" i="2"/>
  <c r="CD6" i="2"/>
  <c r="BV6" i="2"/>
  <c r="BU6" i="2"/>
  <c r="BI6" i="2"/>
  <c r="BH6" i="2"/>
  <c r="BC6" i="2"/>
  <c r="BB6" i="2"/>
  <c r="AS6" i="2"/>
  <c r="AP6" i="2"/>
  <c r="AL6" i="2"/>
  <c r="AK6" i="2"/>
  <c r="AB6" i="2"/>
  <c r="O6" i="2"/>
  <c r="N6" i="2"/>
  <c r="C6" i="2"/>
  <c r="CN5" i="2"/>
  <c r="CM5" i="2"/>
  <c r="CE5" i="2"/>
  <c r="CD5" i="2"/>
  <c r="BV5" i="2"/>
  <c r="BU5" i="2"/>
  <c r="BI5" i="2"/>
  <c r="BH5" i="2"/>
  <c r="BC5" i="2"/>
  <c r="BB5" i="2"/>
  <c r="AS5" i="2"/>
  <c r="AP5" i="2"/>
  <c r="AL5" i="2"/>
  <c r="AK5" i="2"/>
  <c r="AB5" i="2"/>
  <c r="O5" i="2"/>
  <c r="N5" i="2"/>
  <c r="C5" i="2"/>
  <c r="CN4" i="2"/>
  <c r="CM4" i="2"/>
  <c r="CE4" i="2"/>
  <c r="CD4" i="2"/>
  <c r="BV4" i="2"/>
  <c r="BU4" i="2"/>
  <c r="BI4" i="2"/>
  <c r="BH4" i="2"/>
  <c r="BC4" i="2"/>
  <c r="BB4" i="2"/>
  <c r="AS4" i="2"/>
  <c r="AP4" i="2"/>
  <c r="AL4" i="2"/>
  <c r="AK4" i="2"/>
  <c r="AB4" i="2"/>
  <c r="O4" i="2"/>
  <c r="N4" i="2"/>
  <c r="C4" i="2"/>
  <c r="CN3" i="2"/>
  <c r="CM3" i="2"/>
  <c r="CE3" i="2"/>
  <c r="CD3" i="2"/>
  <c r="BV3" i="2"/>
  <c r="BU3" i="2"/>
  <c r="BI3" i="2"/>
  <c r="BH3" i="2"/>
  <c r="BC3" i="2"/>
  <c r="BB3" i="2"/>
  <c r="AS3" i="2"/>
  <c r="AP3" i="2"/>
  <c r="AL3" i="2"/>
  <c r="AK3" i="2"/>
  <c r="AB3" i="2"/>
  <c r="O3" i="2"/>
  <c r="N3" i="2"/>
  <c r="C3" i="2"/>
  <c r="CN2" i="2"/>
  <c r="CM2" i="2"/>
  <c r="CE2" i="2"/>
  <c r="CD2" i="2"/>
  <c r="BV2" i="2"/>
  <c r="BU2" i="2"/>
  <c r="BI2" i="2"/>
  <c r="BH2" i="2"/>
  <c r="BC2" i="2"/>
  <c r="BB2" i="2"/>
  <c r="AS2" i="2"/>
  <c r="AP2" i="2"/>
  <c r="AL2" i="2"/>
  <c r="AK2" i="2"/>
  <c r="AB2" i="2"/>
  <c r="O2" i="2"/>
  <c r="N2" i="2"/>
  <c r="C2" i="2"/>
</calcChain>
</file>

<file path=xl/sharedStrings.xml><?xml version="1.0" encoding="utf-8"?>
<sst xmlns="http://schemas.openxmlformats.org/spreadsheetml/2006/main" count="4344" uniqueCount="1308">
  <si>
    <t>Item Rarity</t>
  </si>
  <si>
    <t>Min Level to Use</t>
  </si>
  <si>
    <t>Shop Price (in gold)</t>
  </si>
  <si>
    <t>Min Level to Craft</t>
  </si>
  <si>
    <t>Cost to Craft</t>
  </si>
  <si>
    <t>Components</t>
  </si>
  <si>
    <t>Working time (in days)</t>
  </si>
  <si>
    <t>Random Challenges</t>
  </si>
  <si>
    <t>Task DC Adjustment</t>
  </si>
  <si>
    <t>Perks</t>
  </si>
  <si>
    <t>Quirks</t>
  </si>
  <si>
    <t>Flaws</t>
  </si>
  <si>
    <t>Min</t>
  </si>
  <si>
    <t>Max</t>
  </si>
  <si>
    <t>Challenge</t>
  </si>
  <si>
    <t>Description</t>
  </si>
  <si>
    <t>Task A</t>
  </si>
  <si>
    <t>Task B</t>
  </si>
  <si>
    <t>Result</t>
  </si>
  <si>
    <t>ResultKey</t>
  </si>
  <si>
    <t>Result Text</t>
  </si>
  <si>
    <t>Added Perks</t>
  </si>
  <si>
    <t>Added Quirks</t>
  </si>
  <si>
    <t>Added Flaws</t>
  </si>
  <si>
    <t>Cost Adjustment</t>
  </si>
  <si>
    <t>Working Time Adjustment</t>
  </si>
  <si>
    <t>Other Adjustment</t>
  </si>
  <si>
    <t>Perk</t>
  </si>
  <si>
    <t>Stackable</t>
  </si>
  <si>
    <t>Secondary Choice</t>
  </si>
  <si>
    <t>Choice Made</t>
  </si>
  <si>
    <t>Perk Type</t>
  </si>
  <si>
    <t>Pre/Post Noun</t>
  </si>
  <si>
    <t>Weapons Description</t>
  </si>
  <si>
    <t>ArmorShield Description</t>
  </si>
  <si>
    <t>AdventuringGear Description</t>
  </si>
  <si>
    <t>Tools Description</t>
  </si>
  <si>
    <t>Requires Attunement</t>
  </si>
  <si>
    <t>Cost (in Gold)</t>
  </si>
  <si>
    <t>Power Bonus</t>
  </si>
  <si>
    <t>Quirk</t>
  </si>
  <si>
    <t>Flaw</t>
  </si>
  <si>
    <t>Task Results</t>
  </si>
  <si>
    <t>RowIndex</t>
  </si>
  <si>
    <t>Crafter</t>
  </si>
  <si>
    <t>Workers</t>
  </si>
  <si>
    <t>Option</t>
  </si>
  <si>
    <t>Level</t>
  </si>
  <si>
    <t>School</t>
  </si>
  <si>
    <t>Ritual</t>
  </si>
  <si>
    <t>Concentration</t>
  </si>
  <si>
    <t>Cast Time</t>
  </si>
  <si>
    <t>Spell</t>
  </si>
  <si>
    <t>Item Class</t>
  </si>
  <si>
    <t>Item Name</t>
  </si>
  <si>
    <t>Type</t>
  </si>
  <si>
    <t>Armor Class (AC)</t>
  </si>
  <si>
    <t>Attributes</t>
  </si>
  <si>
    <t>Weight</t>
  </si>
  <si>
    <t>Damage</t>
  </si>
  <si>
    <t>Damage Type</t>
  </si>
  <si>
    <t>Special</t>
  </si>
  <si>
    <t>Cost (in gold)</t>
  </si>
  <si>
    <t>Legendary</t>
  </si>
  <si>
    <t>8th</t>
  </si>
  <si>
    <t>17th</t>
  </si>
  <si>
    <t>1 Legendary, 3 Rare</t>
  </si>
  <si>
    <t>Aberrant Mutation</t>
  </si>
  <si>
    <t>The item's components have mutated, and so has the item, evolving in strange new ways.</t>
  </si>
  <si>
    <t>Alter Mutation: Intelligence (Arcana) DC 10 + Task DC Adjustment</t>
  </si>
  <si>
    <t>Analyze Mutation: Wisdom (Arcana) DC 15</t>
  </si>
  <si>
    <t>Prepare the Vessel</t>
  </si>
  <si>
    <t>You must create or prepare an item to handle the magic you intend to instill within it.</t>
  </si>
  <si>
    <t>Forge a New Vessel: Applicable ability (artisan's tools) DC 10 + Task DC Adjustment</t>
  </si>
  <si>
    <t>Mystical Preparations: Intelligence (Arcana) DC 10 + Task DC Adjustment</t>
  </si>
  <si>
    <t>Critical Success</t>
  </si>
  <si>
    <t>Critical Success: You have a superlative and efficient vessel. Set the item creation cost at 75% of the base creation cost, and subtract 3 days from the item creation time.</t>
  </si>
  <si>
    <t>Salubrious</t>
  </si>
  <si>
    <t>Buffing</t>
  </si>
  <si>
    <t>The bearer of this item can expend 1 hit die for free when any magical effect that causes him/her to regain hit points.</t>
  </si>
  <si>
    <t>Y</t>
  </si>
  <si>
    <t>Aberrant</t>
  </si>
  <si>
    <t>The item has eyes, maws, and tentacles, though this has no additional effect.</t>
  </si>
  <si>
    <t>Adhesive</t>
  </si>
  <si>
    <t>The item is covered in webs or sticky slime, and tends to stick to things. Most of the time, this is just random bits of debris and insects.</t>
  </si>
  <si>
    <t>Self</t>
  </si>
  <si>
    <t>Acid Splash</t>
  </si>
  <si>
    <t>Conjuration</t>
  </si>
  <si>
    <t>N</t>
  </si>
  <si>
    <t>1 Action</t>
  </si>
  <si>
    <t>Aid</t>
  </si>
  <si>
    <t>Abjuration</t>
  </si>
  <si>
    <t>Animate Dead</t>
  </si>
  <si>
    <t>Necromancy</t>
  </si>
  <si>
    <t>1 Minute</t>
  </si>
  <si>
    <t>ArmorShield</t>
  </si>
  <si>
    <t>Robes</t>
  </si>
  <si>
    <t>Clothing</t>
  </si>
  <si>
    <t>Club</t>
  </si>
  <si>
    <t>Simple Melee Weapons</t>
  </si>
  <si>
    <t>1d4</t>
  </si>
  <si>
    <t>Bludgeoning</t>
  </si>
  <si>
    <t>Light</t>
  </si>
  <si>
    <t>Abacus</t>
  </si>
  <si>
    <t>Alchemist’s supplies</t>
  </si>
  <si>
    <t>Artisan’s tools</t>
  </si>
  <si>
    <t>These special tools include the items needed to pursue a craft or trade. The table shows examples of the most common types of tools, each providing items related to a single craft. Proficiency with a set of artisan’s tools lets you add your proficiency bonus to any ability checks you make using the tools in your craft. Each type of artisan’s tools requires a separate proficiency.</t>
  </si>
  <si>
    <t>Very Rare</t>
  </si>
  <si>
    <t>5th</t>
  </si>
  <si>
    <t>11th</t>
  </si>
  <si>
    <t>1 Very Rare, 3 Rare</t>
  </si>
  <si>
    <t>All-Nighter</t>
  </si>
  <si>
    <t>You are at a critical stage of the creation process and cannot be interrupted.</t>
  </si>
  <si>
    <t>Brew a Stronger Coffee: Intelligence (alchemist's tools) DC 15</t>
  </si>
  <si>
    <t>No Sleep Until Dawn: Constitution DC 15</t>
  </si>
  <si>
    <t>Complete the Item</t>
  </si>
  <si>
    <t>You put the finishing touches on the item.</t>
  </si>
  <si>
    <t>Improvise: Intelligence (Arcana) DC 15 + Task DC Adjustment</t>
  </si>
  <si>
    <t>Just the Minimum: Meet all the item's construction requirements</t>
  </si>
  <si>
    <t>Success</t>
  </si>
  <si>
    <t>Success: You have a satisfactory vessel. Set the item creation cost at 85% of the base creation cost.</t>
  </si>
  <si>
    <t>Darkvison</t>
  </si>
  <si>
    <t>Character Trait</t>
  </si>
  <si>
    <t>The item grants Darkvision to the bearer. If the bearer already has darkvision by other means, the item grants Superior Darkvision.</t>
  </si>
  <si>
    <t>dat Bass</t>
  </si>
  <si>
    <t>The bearer's voice deepens an octave.</t>
  </si>
  <si>
    <t>Allergic</t>
  </si>
  <si>
    <t>The item is sensitive to the presence of a particular type of creature, and ceases to function whenever it is within 30 feet of such a creature.</t>
  </si>
  <si>
    <t>Phandelver Pact</t>
  </si>
  <si>
    <t>Blade Ward</t>
  </si>
  <si>
    <t>Alter Self</t>
  </si>
  <si>
    <t>Transmutation</t>
  </si>
  <si>
    <t>Aura of Vitality</t>
  </si>
  <si>
    <t>Evocation</t>
  </si>
  <si>
    <t>Weapons</t>
  </si>
  <si>
    <t>Hood</t>
  </si>
  <si>
    <t>Dagger</t>
  </si>
  <si>
    <t>Piercing</t>
  </si>
  <si>
    <t>Finesse,  Light, Thrown (20/60)</t>
  </si>
  <si>
    <t>Acid (vial)</t>
  </si>
  <si>
    <t>As an action, you can splash the contents of this vial onto a creature within 5 feet of you or throw the vial up to 20 feet, shattering it on impact. In either case, make a ranged attack against a creature or object, treating the acid as an improvised weapon. On a hit, the target takes 2d6 acid damage.</t>
  </si>
  <si>
    <t>Brewer’s supplies</t>
  </si>
  <si>
    <t>Rare</t>
  </si>
  <si>
    <t>3rd</t>
  </si>
  <si>
    <t>6th</t>
  </si>
  <si>
    <t>1 Rare and 3 Uncommon</t>
  </si>
  <si>
    <t>Challenging Construction</t>
  </si>
  <si>
    <t>One or more elements of the creation process are particularly difficult to execute.</t>
  </si>
  <si>
    <t>Blueprint and Plan: Intelligence (Arcana) DC 10 + Task DC Adjustment</t>
  </si>
  <si>
    <t>Rely on Your Craftsmanship: Applicable ability (artisan's tools) DC 10 + Task DC Adjustment</t>
  </si>
  <si>
    <t>Failure</t>
  </si>
  <si>
    <t>Failure: You have a flawed vessel. Set the item creation cost at 100% of the base creation cost.</t>
  </si>
  <si>
    <t>Flaming</t>
  </si>
  <si>
    <t>Elemental</t>
  </si>
  <si>
    <t>The item is imbued with the elemental properties of Fire. You can use a Bonus Action to speak this magic sword's Command Word "_____________", causing the weapon to be be engulfed in an elemental Fire effect. While this effect is active, the weapon deals an extra 2d6 Fire damage to any target it hits. The effect lasts until you use a Bonus Action to speak the Command Word again or until you drop or put away the weapon.</t>
  </si>
  <si>
    <t>The item is imbued with elemental Fire properties and provideds the bearer with Resistance against all Fire type attacks.</t>
  </si>
  <si>
    <t>Bearding</t>
  </si>
  <si>
    <t>The bearer grows a fine dwarven beard, which grows anew every dawn if it is trimmed or cut off.</t>
  </si>
  <si>
    <t>Backlash</t>
  </si>
  <si>
    <t>When attacking with or activating the item, the bearer takes 1d6 points of damage from magical energy backlash.</t>
  </si>
  <si>
    <t>Chill Touch</t>
  </si>
  <si>
    <t>Animal Messenger</t>
  </si>
  <si>
    <t>Enchantment</t>
  </si>
  <si>
    <t>Beacon of Hope</t>
  </si>
  <si>
    <t>AdventuringGear</t>
  </si>
  <si>
    <t>Cloak</t>
  </si>
  <si>
    <t>Greatclub</t>
  </si>
  <si>
    <t>1d8</t>
  </si>
  <si>
    <t>Two-handed</t>
  </si>
  <si>
    <t>Alchemist’s fire (flask)</t>
  </si>
  <si>
    <t>This sticky, adhesive fluid ignites when exposed to air. As an action, you can throw this flask up to 20 feet, shattering it on impact. Make a ranged attack against a creature or object, treating the alchemist’s fire as an improvised weapon. On a hit, the target takes 1d4 fire damage at the start of each of its turns. A creature can end this damage by using its action to make a DC 10 Dexterity check to extinguish the flames.</t>
  </si>
  <si>
    <t>Calligrapher’s supplie s</t>
  </si>
  <si>
    <t>Uncommon</t>
  </si>
  <si>
    <t>1st</t>
  </si>
  <si>
    <t>3 Uncommon</t>
  </si>
  <si>
    <t>Contradictory Instructions</t>
  </si>
  <si>
    <t>Two respected sources disagree vehemently on the next stage in the creation process.</t>
  </si>
  <si>
    <t>Invent a Middle Path: Intelligence (Arcana) DC 10 + Task DC Adjustment</t>
  </si>
  <si>
    <t>Trust Your Instinct: Wisdom (Arcana) DC 10 + Task DC Adjustment</t>
  </si>
  <si>
    <t>Critical Failure</t>
  </si>
  <si>
    <t>Critical Failure: The vessel is destroyed. You lose 25% of the item's base creation cost and must start over.</t>
  </si>
  <si>
    <t>The item is destroyed</t>
  </si>
  <si>
    <t>Frozen</t>
  </si>
  <si>
    <t>The item is imbued with the elemental properties of Cold. You can use a Bonus Action to speak this magic sword's Command Word "_____________", causing the weapon to be be engulfed in an elemental Cold effect. While this effect is active, the weapon deals an extra 2d6 Cold damage to any target it hits. The effect lasts until you use a Bonus Action to speak the Command Word again or until you drop or put away the weapon.</t>
  </si>
  <si>
    <t>The item is imbued with elemental Cold properties and provideds the bearer with Resistance against all Cold type attacks.</t>
  </si>
  <si>
    <t>Bloodthirsty</t>
  </si>
  <si>
    <t>The item shakes slightly whenever blood is spilled within 20 feet of it.</t>
  </si>
  <si>
    <t>Covetous</t>
  </si>
  <si>
    <t>The bearer becomes obsessed with material wealth.</t>
  </si>
  <si>
    <t>Dancing Lights</t>
  </si>
  <si>
    <t>Arcane Lock</t>
  </si>
  <si>
    <t>Bestow Curse</t>
  </si>
  <si>
    <t>Tools</t>
  </si>
  <si>
    <t>Padded Armor</t>
  </si>
  <si>
    <t>Light Armor</t>
  </si>
  <si>
    <t>11 + DEX modifier</t>
  </si>
  <si>
    <t>Disadvantage on Stealth checks</t>
  </si>
  <si>
    <t>Handaxe</t>
  </si>
  <si>
    <t>1d6</t>
  </si>
  <si>
    <t>Slashing</t>
  </si>
  <si>
    <t>Light, Thrown (20/60)</t>
  </si>
  <si>
    <t>Ammunition</t>
  </si>
  <si>
    <t>Carpenter’s tools</t>
  </si>
  <si>
    <t>Common</t>
  </si>
  <si>
    <t>3 Common</t>
  </si>
  <si>
    <t>Distracting Visitor</t>
  </si>
  <si>
    <t>An unwanted interloper shows up while you're trying to work, making it challenging to concentrate.</t>
  </si>
  <si>
    <t>Ignore the Distraction: Intelligence DC 10 + Task DC Adjustment</t>
  </si>
  <si>
    <t>Send them Away: Charisma (Intimidation or Persuasion) DC 15</t>
  </si>
  <si>
    <t>Critical Success: You complete the item with a masterful flourish. Reduce the item's cost by 10%.</t>
  </si>
  <si>
    <t>Dragon Bane</t>
  </si>
  <si>
    <t>Enemy Type</t>
  </si>
  <si>
    <t>Attacks with the weapon have advantage against draconic creatures.</t>
  </si>
  <si>
    <t>Physical attacks by draconic creatures have Disadvantage when made against the bearer.</t>
  </si>
  <si>
    <t>Color-Shifting</t>
  </si>
  <si>
    <t>The color of the bearer's eyes, hair, or skin changes when she carries or wears the item.</t>
  </si>
  <si>
    <t>Fey-lit</t>
  </si>
  <si>
    <t>The bearer is constantly surrounded by colorful light, as if affected by the spell faerie fire.</t>
  </si>
  <si>
    <t>Druidcraft</t>
  </si>
  <si>
    <t>Augury</t>
  </si>
  <si>
    <t>Divination</t>
  </si>
  <si>
    <t>Blinding Smite</t>
  </si>
  <si>
    <t>1 Bonus Action</t>
  </si>
  <si>
    <t>Leather Armor</t>
  </si>
  <si>
    <t>Javelin</t>
  </si>
  <si>
    <t>Thrown (30/120)</t>
  </si>
  <si>
    <t>Arrows (20)</t>
  </si>
  <si>
    <t>Cartographer’s tools</t>
  </si>
  <si>
    <t>Emotional Requisite</t>
  </si>
  <si>
    <t>The item's creation requires you to harness a specific raw emotion.</t>
  </si>
  <si>
    <t>Elicit through Performance: Charisma (Performance) DC 15</t>
  </si>
  <si>
    <t>Manipulate Others: Charisma (Deception) DC 15</t>
  </si>
  <si>
    <t>Success: You have completed the item.</t>
  </si>
  <si>
    <t>Giant Bane</t>
  </si>
  <si>
    <t>Attacks with the weapon have advantage against giants.</t>
  </si>
  <si>
    <t>Physical attacks by giant creatures have Disadvantage when made against the bearer.</t>
  </si>
  <si>
    <t>Convergent</t>
  </si>
  <si>
    <t>The item is connected to another plane, bringing its bearer into telepathic contact with an otherworldly entity. The entity can communicate with the bearer to serve its own ends. Choose an appropriate entity or choose randomly from among outsider subtypes. The entity shouldn't be a being that can cause harm to the bearer through telepathic contact, such as a star-spawn of Cthulhu.</t>
  </si>
  <si>
    <t>Hallucinogenic</t>
  </si>
  <si>
    <t>The bearer sees and hears mild hallucinations. While readily discernible as such, these hallucinations still impose a -1 penalty on perception and initiative checks.</t>
  </si>
  <si>
    <t>Eldritch Blast</t>
  </si>
  <si>
    <t>Barkskin</t>
  </si>
  <si>
    <t>Blink</t>
  </si>
  <si>
    <t>Studded leather Armor</t>
  </si>
  <si>
    <t>12 + DEX modifier</t>
  </si>
  <si>
    <t>Light Hammer</t>
  </si>
  <si>
    <t>Blowgun needles (5)</t>
  </si>
  <si>
    <t>Cobbler’s tools</t>
  </si>
  <si>
    <t>Energy Overload</t>
  </si>
  <si>
    <t>A sudden surge of energy builds up within the item, threatening to damage or destroy it.</t>
  </si>
  <si>
    <t>Channel into Yourself: Constitution save DC 10 + Task DC Adjustment</t>
  </si>
  <si>
    <t>Divert to Another Item: Applicable ability (artisan's tools) DC 15</t>
  </si>
  <si>
    <t>Failure: The item is destroyed.</t>
  </si>
  <si>
    <t>Preserving</t>
  </si>
  <si>
    <t>The item grants a +1 bonus to armor class and saving throws against undead creatures.</t>
  </si>
  <si>
    <t>When facing undead creatures the item grants a +1 bonus to armor class and saving throws against all attacks (physical or non-physical).</t>
  </si>
  <si>
    <t>Decorous</t>
  </si>
  <si>
    <t>The item activates only if the user says "please" and ceases function for 1 hour if the user doesn't thank it afterward.</t>
  </si>
  <si>
    <t>Heavy</t>
  </si>
  <si>
    <t>The item weighs twice as much as normal.</t>
  </si>
  <si>
    <t>Fire Bolt</t>
  </si>
  <si>
    <t>Beast Sense</t>
  </si>
  <si>
    <t>Call Lightning</t>
  </si>
  <si>
    <t>Hide Armor</t>
  </si>
  <si>
    <t>Medium Armor</t>
  </si>
  <si>
    <t>Mace</t>
  </si>
  <si>
    <t xml:space="preserve"> </t>
  </si>
  <si>
    <t>Crossbow bolts (20)</t>
  </si>
  <si>
    <t>Cook’s utensils</t>
  </si>
  <si>
    <t>Exotic Flower</t>
  </si>
  <si>
    <t>The item's creation requires a rare flower, which only grows in the most remote, difficult-to-reach places.</t>
  </si>
  <si>
    <t>Climb the Mountain: Strength (Athletics) DC 10 + Task DC Adjustment</t>
  </si>
  <si>
    <t>Narrow the Search: Intelligence (cartographer's tools) DC 10 + Task DC Adjustment</t>
  </si>
  <si>
    <t>Critical Failure: The item is destroyed.</t>
  </si>
  <si>
    <t>Undead Bane</t>
  </si>
  <si>
    <t>Attacks with the weapon have advantage against undead creatures.</t>
  </si>
  <si>
    <t>Physical attacks by undead creatures have Disadvantage when made against the bearer.</t>
  </si>
  <si>
    <t>Decrepit</t>
  </si>
  <si>
    <t>The item looks extremely old, worn, rusted, or otherwise of low quality, hiding its true power.</t>
  </si>
  <si>
    <t>Insulting</t>
  </si>
  <si>
    <t>The item constantly and loudly insults anyone around it. Silence and similar spells can suppress the sound as normal.</t>
  </si>
  <si>
    <t>Friends</t>
  </si>
  <si>
    <t>Blindness/Deafness</t>
  </si>
  <si>
    <t>Clairvoyance</t>
  </si>
  <si>
    <t>10 Minutes</t>
  </si>
  <si>
    <t>Chain shirt</t>
  </si>
  <si>
    <t>13 + DEX modifier (max 2)</t>
  </si>
  <si>
    <t>Quarterstaff</t>
  </si>
  <si>
    <t>Versatile (1d8)</t>
  </si>
  <si>
    <t>Sling bullets (20)</t>
  </si>
  <si>
    <t>Glassblower’s tools</t>
  </si>
  <si>
    <t>Forbidden Requisite</t>
  </si>
  <si>
    <t>The item's creation requires it to be brought to an archmage's private laboratory, a temple's most sacred chamber, or some other location which is forbidden to you.</t>
  </si>
  <si>
    <t>Official Inspection: Charisma (Deception) DC 10 + Task DC Adjustment</t>
  </si>
  <si>
    <t>Sneak In: Dexterity (Stealth) DC 10 + Task DC Adjustment</t>
  </si>
  <si>
    <t>Critical Success: Mutation proves helpful. 1 perk.</t>
  </si>
  <si>
    <t>Warning</t>
  </si>
  <si>
    <t>The item glows when a specific type of creature is nearby (refer to those listed under Rangers' Favored Enemy options PHB 91)</t>
  </si>
  <si>
    <t>Dirty</t>
  </si>
  <si>
    <t>The item is always covered in dirt or mud, no matter how often it is washed or cleaned.</t>
  </si>
  <si>
    <t>Magnetic</t>
  </si>
  <si>
    <t>The item is slightly magnetic, and tends to stick to ferrous objects. Most of the time, this is just random bits of iron and cutlery.</t>
  </si>
  <si>
    <t>Guidance</t>
  </si>
  <si>
    <t>Blur</t>
  </si>
  <si>
    <t>Illusion</t>
  </si>
  <si>
    <t>Conjure Animals</t>
  </si>
  <si>
    <t>Scale mail</t>
  </si>
  <si>
    <t>14 + DEX modifier (max 2)</t>
  </si>
  <si>
    <t>Sickle</t>
  </si>
  <si>
    <t>Antitoxin (vial)</t>
  </si>
  <si>
    <t>A creature that drinks this vial of liquid gains advantage on saving throws against poison for 1 hour. It confers no benefit to undead or constructs.</t>
  </si>
  <si>
    <t>Jeweler’s tools</t>
  </si>
  <si>
    <t>Fragile Components</t>
  </si>
  <si>
    <t>Some of the most important components of the item are extremely fragile.</t>
  </si>
  <si>
    <t>Reinforce the Design: Applicable ability (artisan's tools) DC 10 + Task DC Adjustment</t>
  </si>
  <si>
    <t>Use a Delicate Touch: Dexterity DC 15</t>
  </si>
  <si>
    <t>Success: Mutation proves harmless. 1 quirk.</t>
  </si>
  <si>
    <t>Lightweight</t>
  </si>
  <si>
    <t>Item Property</t>
  </si>
  <si>
    <t>The weapon has the "Light" property</t>
  </si>
  <si>
    <t>Weight is halved.</t>
  </si>
  <si>
    <t>Glittering</t>
  </si>
  <si>
    <t>The item leaves a trail of glowing, magical motes as it moves. They dissipate after 1 round. This effect can be activated or deactivated with a command word.</t>
  </si>
  <si>
    <t>Nighthawk</t>
  </si>
  <si>
    <t>The item doesn't function in daylight, whether natural or magical.</t>
  </si>
  <si>
    <t>Branding Smite</t>
  </si>
  <si>
    <t>Conjure Barrage</t>
  </si>
  <si>
    <t>Breastplate</t>
  </si>
  <si>
    <t>Spear</t>
  </si>
  <si>
    <t>Thrown (20/60), Versatile (1d8)</t>
  </si>
  <si>
    <t>Arcane focus</t>
  </si>
  <si>
    <t>An arcane focus is a special item— an orb, a crystal, a rod, a specially constructed staff, a wand-like length of wood, or some similar item— designed to channel the power of arcane spells. A sorcerer, warlock, or wizard can use such an item as a spellcasting focus.</t>
  </si>
  <si>
    <t>Leatherworker’s tools</t>
  </si>
  <si>
    <t>Illegal Components</t>
  </si>
  <si>
    <t>One or more of the necessary components is completely illegal, and needs to be acquired through criminal means.</t>
  </si>
  <si>
    <t>Entreat the Black Market: Charisma (Persuasion) DC 10 + Task DC Adjustment</t>
  </si>
  <si>
    <t>Smuggle it Yourself: Dexterity (Sleight of Hand) DC 15</t>
  </si>
  <si>
    <t>Failure: Mutation proves harmful. 1 flaw.</t>
  </si>
  <si>
    <t>Perfectly Mundane</t>
  </si>
  <si>
    <t>The item appears as though it were completely non-magical.</t>
  </si>
  <si>
    <t>Levitating</t>
  </si>
  <si>
    <t>This item always floats slightly above the ground when laid down, dropped, or otherwise unattended.</t>
  </si>
  <si>
    <t>Obedient</t>
  </si>
  <si>
    <t>The bearer takes a -1 penalty on saves against effects that exercise mental control. This includes all mind-affecting charm or compulsion effects, as well as any effect the DM deems appropriate.</t>
  </si>
  <si>
    <t>Mage Hand</t>
  </si>
  <si>
    <t>Calm Emotions</t>
  </si>
  <si>
    <t>Counterspell</t>
  </si>
  <si>
    <t>1 Reaction</t>
  </si>
  <si>
    <t>Half plate</t>
  </si>
  <si>
    <t>15 + DEX modifier (max 2)</t>
  </si>
  <si>
    <t>Unarmed Strike</t>
  </si>
  <si>
    <t>Crystal</t>
  </si>
  <si>
    <t>Mason’s tools</t>
  </si>
  <si>
    <t>Incomplete Instructions</t>
  </si>
  <si>
    <t>You discover that the creation process is incomplete, and must search for a rare tome in a large library for the missing information.</t>
  </si>
  <si>
    <t>Scan the Shelves: Wisdom (Perception) DC 15</t>
  </si>
  <si>
    <t>Search the Index: Intelligence (Investigation) DC 10 + Task DC Adjustment</t>
  </si>
  <si>
    <t>Critical Failure: Mutation spirals out of control. Item switches to a random item of the same type or slot, but of lesser value. If none exists, the item is instead destroyed; lose 25% of the item's base creation cost and start over.</t>
  </si>
  <si>
    <t>Mutation spirals out of control. Item switches to a random item of the same type or slot, but of lesser value. If none exists, the item is instead destroyed; lose 25% of the item's base creation cost and start over.</t>
  </si>
  <si>
    <t>+ 1</t>
  </si>
  <si>
    <t>The weapon's attack and damage rolls both have +1 added to them</t>
  </si>
  <si>
    <t>The armor grants an additional +1 to Armor Class (AC).</t>
  </si>
  <si>
    <t>Loyal</t>
  </si>
  <si>
    <t>The item offers a perk (determined randomly upon creation) when used by one of its creators, but it presents a flaw (determined randomly upon creation) for all other users.</t>
  </si>
  <si>
    <t>Paranoid</t>
  </si>
  <si>
    <t>The bearer no longer trusts anyone and must attempt saving throws against all abilities and spells but her own, even those that are harmless.</t>
  </si>
  <si>
    <t>Mending</t>
  </si>
  <si>
    <t>Cloud of Daggers</t>
  </si>
  <si>
    <t>Create Food and Water</t>
  </si>
  <si>
    <t>Ring mail</t>
  </si>
  <si>
    <t>Heavy Armor</t>
  </si>
  <si>
    <t>Crossbow, Light</t>
  </si>
  <si>
    <t>Simple Ranged Weapons</t>
  </si>
  <si>
    <t>Ammunition (80/320), Loading, Two-handed</t>
  </si>
  <si>
    <t>Orb</t>
  </si>
  <si>
    <t>Painter’s supplies</t>
  </si>
  <si>
    <t>Interesting Offer</t>
  </si>
  <si>
    <t>A shady figure approaches you with an offer that would make completing the item faster and cheaper.</t>
  </si>
  <si>
    <t>Discern True Worth: Wisdom (Insight) DC 15</t>
  </si>
  <si>
    <t>Incorporate Offer: Intelligence (Arcana) DC 10 + Task DC Adjustment</t>
  </si>
  <si>
    <t>Critical Success: Finished with time to spare. -3 days.</t>
  </si>
  <si>
    <t>+ 2</t>
  </si>
  <si>
    <t>The weapon's attack and damage rolls both have +2 added to them</t>
  </si>
  <si>
    <t>The armor grants an additional +2 to Armor Class (AC).</t>
  </si>
  <si>
    <t>Magnificent</t>
  </si>
  <si>
    <t>The item looks more powerful and valuable than it actually is.</t>
  </si>
  <si>
    <t>Possessive</t>
  </si>
  <si>
    <t>The bearer does not want to give up the item under any circumstances, and suffers withdrawl effects if denied access to it.</t>
  </si>
  <si>
    <t>Message</t>
  </si>
  <si>
    <t>Continual Flame</t>
  </si>
  <si>
    <t>Crusader's Mantle</t>
  </si>
  <si>
    <t>Chain mail</t>
  </si>
  <si>
    <t>Requires STR ability score of 13, Disadvantage on Stealth checks</t>
  </si>
  <si>
    <t>Dart</t>
  </si>
  <si>
    <t>Finesse, Thrown (20/60)</t>
  </si>
  <si>
    <t>Rod</t>
  </si>
  <si>
    <t>Potter’s tools</t>
  </si>
  <si>
    <t>Intrusive Spirit</t>
  </si>
  <si>
    <t>The item's creation draws the attention of a wandering spirit with some affinity for it.</t>
  </si>
  <si>
    <t>Coax Spirit: Charisma (Persuasion) DC 10 + Task DC Adjustment</t>
  </si>
  <si>
    <t>Remove Spirit: Intelligence (Religion) DC 10 + Task DC Adjustment</t>
  </si>
  <si>
    <t>Success: Just in time. No adjustment.</t>
  </si>
  <si>
    <t>+ 3</t>
  </si>
  <si>
    <t>The weapon's attack and damage rolls both have +3 added to them</t>
  </si>
  <si>
    <t>The armor grants an additional +3 to Armor Class (AC).</t>
  </si>
  <si>
    <t>Noisy</t>
  </si>
  <si>
    <t>The item makes an odd though not particularly loud noise when in use, such as a mace that squeaks when it's swung.</t>
  </si>
  <si>
    <t>Prideful</t>
  </si>
  <si>
    <t>The item doesn't allow its bearer to attune to other magic items. Other items already attuned to the bearer reamin so until their attunement ends.</t>
  </si>
  <si>
    <t>Minor Illusion</t>
  </si>
  <si>
    <t>Cordon of Arrows</t>
  </si>
  <si>
    <t>Daylight</t>
  </si>
  <si>
    <t>Splint mail</t>
  </si>
  <si>
    <t>Requires STR ability score of 15, Disadvantage on Stealth checks</t>
  </si>
  <si>
    <t>Shortbow</t>
  </si>
  <si>
    <t>Ammunition (80/320), Two-handed</t>
  </si>
  <si>
    <t>Staff</t>
  </si>
  <si>
    <t>Smith’s tools</t>
  </si>
  <si>
    <t>Powdered Gemstone</t>
  </si>
  <si>
    <t>The item's creation requires a gemstone crushed by mortal hands.</t>
  </si>
  <si>
    <t>Crushing Strength: Strength DC 10 + Task DC Adjustment</t>
  </si>
  <si>
    <t>Gemcutter's Trick: Wisdom (jeweler's tools) DC 15</t>
  </si>
  <si>
    <t>Failure: Finished, but missed something. 1 quirk.</t>
  </si>
  <si>
    <t>Compass</t>
  </si>
  <si>
    <t>Other</t>
  </si>
  <si>
    <t>The bearer of the item can use it to determine which way is north.</t>
  </si>
  <si>
    <t>Pristine</t>
  </si>
  <si>
    <t>The item is always clean, no matter how dirty everything else is.</t>
  </si>
  <si>
    <t>Singing</t>
  </si>
  <si>
    <t>The item constantly sings in a loud voice when being wielded. Silence and similar spells can suppress the sound as normal.</t>
  </si>
  <si>
    <t>Poison Spray</t>
  </si>
  <si>
    <t>Crown of Madness</t>
  </si>
  <si>
    <t>Dispel Magic</t>
  </si>
  <si>
    <t>Plate mail</t>
  </si>
  <si>
    <t>Sling</t>
  </si>
  <si>
    <t>Ammunition (30/120)</t>
  </si>
  <si>
    <t>Wand</t>
  </si>
  <si>
    <t>Tinker’s tools</t>
  </si>
  <si>
    <t>Semi-Sentient Components</t>
  </si>
  <si>
    <t>Somehow, one or more of the item's components have developed a limited intelligence.</t>
  </si>
  <si>
    <t>Coax Sentience: Intelligence (Arcana) DC 10 + Task DC Adjustment</t>
  </si>
  <si>
    <t>Herd Components: Wisdom (Animal Handling) DC 10 + Task DC Adjustment</t>
  </si>
  <si>
    <t>Critical Failure: Wasted effort. +10% cost, +1 day.</t>
  </si>
  <si>
    <t>Delver</t>
  </si>
  <si>
    <t>The bearer of the item can use it to determine how far underground they are.</t>
  </si>
  <si>
    <t>Scaly</t>
  </si>
  <si>
    <t>Scaled skin covers this item, which occasionally sheds the skin and grows a new one.</t>
  </si>
  <si>
    <t>Slippery</t>
  </si>
  <si>
    <t>The bearer must occassionally make a Dexterity save against DC 15 or drop the item.</t>
  </si>
  <si>
    <t>Prestidigitation</t>
  </si>
  <si>
    <t>Darkness</t>
  </si>
  <si>
    <t>Elemental Weapon</t>
  </si>
  <si>
    <t>Shield</t>
  </si>
  <si>
    <t>Battleaxe</t>
  </si>
  <si>
    <t>Martial Melee Weapons</t>
  </si>
  <si>
    <t>Versatile (1d10)</t>
  </si>
  <si>
    <t>Backpack</t>
  </si>
  <si>
    <t>Weaver’s tools</t>
  </si>
  <si>
    <t>Sesquipedelian Elucidation</t>
  </si>
  <si>
    <t>The instructions for the next stage are nearly impossible to understand due to abstruse language.</t>
  </si>
  <si>
    <t>Arcane Vocabulary: Intelligence (Arcana) DC 10 + Task DC Adjustment</t>
  </si>
  <si>
    <t>Consult a Dictionary: Intelligence (Investigation) DC 15</t>
  </si>
  <si>
    <t>Critical Success: Challenge exceeded. -5% cost, -1 day.</t>
  </si>
  <si>
    <t>Key</t>
  </si>
  <si>
    <t>The item acts as a key to unlock any specific container, door, or other physical barrier. Once set the key cannot be changed to open something else.</t>
  </si>
  <si>
    <t>Until the bearer has attuned to the item, it weighs twice as much as normal.</t>
  </si>
  <si>
    <t>Slothful</t>
  </si>
  <si>
    <t>The bearer must rest for 12 hours each day to gain the benefits of a full night's rest, ignoring effects that reduce the amount of sleep needed. This can affect the bearer's ability to prepare spells or regain spell slots.</t>
  </si>
  <si>
    <t>Produce Flame</t>
  </si>
  <si>
    <t>Darkvision</t>
  </si>
  <si>
    <t>Fear</t>
  </si>
  <si>
    <t>Flail</t>
  </si>
  <si>
    <t>Ball bearings (bag of 1,000)</t>
  </si>
  <si>
    <t>As an action, you can spill these tiny metal balls from their pouch to cover a level, square area that is 10 feet on a side. A creature moving across the covered area must succeed on a DC 10 Dexterity saving throw or fall Prone. A creature moving through the area at half speed doesn’t need to make the save.</t>
  </si>
  <si>
    <t>Woodcarver’s tools</t>
  </si>
  <si>
    <t>Structural Flaw</t>
  </si>
  <si>
    <t>Partway through the creation process, you notice a flaw in the item's physical construction.</t>
  </si>
  <si>
    <t>Examine Flaw: Wisdom (Perception) DC 15</t>
  </si>
  <si>
    <t>Turn to Your Advantage: Applicable ability (artisan's tools) DC 10 + Task DC Adjustment</t>
  </si>
  <si>
    <t>Success: Challenge overcome. No adjustment.</t>
  </si>
  <si>
    <t>Portal Key</t>
  </si>
  <si>
    <t>The item acts as a key to open a teleportation portal to a specific location. Once set that location cannot change.</t>
  </si>
  <si>
    <t>Slimy</t>
  </si>
  <si>
    <t>The item is covered in putrid slime, which seeps out to cover the bearer as well.</t>
  </si>
  <si>
    <t>Uncivilized</t>
  </si>
  <si>
    <t>The item doesn't function in any area that would count as urban terrain.</t>
  </si>
  <si>
    <t>Ray of Frost</t>
  </si>
  <si>
    <t>Detect Thoughts</t>
  </si>
  <si>
    <t>Feign Death</t>
  </si>
  <si>
    <t>Glaive</t>
  </si>
  <si>
    <t>1d10</t>
  </si>
  <si>
    <t>Heavy, Reach, Two-handed</t>
  </si>
  <si>
    <t>Barrel</t>
  </si>
  <si>
    <t>Disguise kit</t>
  </si>
  <si>
    <t>This pouch of cosmetics, hair dye, and small props lets you create disguises that change your physical appearance. Proficiency with this kit lets you add your proficiency bonus to any ability checks you make to create a visual disguise.</t>
  </si>
  <si>
    <t>Toxic Reaction</t>
  </si>
  <si>
    <t>You accidentally create a cloud of poisonous fumes when two components react with each other.</t>
  </si>
  <si>
    <t>Create Antidote: Wisdom (Medicine) DC 10 + Task DC Adjustment</t>
  </si>
  <si>
    <t>Hold Your Breath: Constitution save DC 15</t>
  </si>
  <si>
    <t>Failure: Construction proved costly. +5% cost.</t>
  </si>
  <si>
    <t>Sacred</t>
  </si>
  <si>
    <t>The item glows with the image of its creator's holy or unholy symbol, counting as a holy or unholy symbol for all purposes.</t>
  </si>
  <si>
    <t>Soprano</t>
  </si>
  <si>
    <t>The bearer's voice rises by an octave.</t>
  </si>
  <si>
    <t>Zealous</t>
  </si>
  <si>
    <t>The item functions only for worshipers of the creator's patron deity. If more than one creator qualifies, roll randomly between their patron deities.</t>
  </si>
  <si>
    <t>Resistance</t>
  </si>
  <si>
    <t>Enhance Ability</t>
  </si>
  <si>
    <t>Fireball</t>
  </si>
  <si>
    <t>Greataxe</t>
  </si>
  <si>
    <t>1d12</t>
  </si>
  <si>
    <t>Heavy, Two-handed</t>
  </si>
  <si>
    <t>Basket</t>
  </si>
  <si>
    <t>Forgery kit</t>
  </si>
  <si>
    <t>This small box contains a variety of papers and parchments, pens and inks, seals and sealing wax, gold and silver leaf, and other supplies necessary to create convincing forgeries of physical documents. Proficiency with this kit lets you add your proficiency bonus to any ability checks you make to create a physical forgery of a document.</t>
  </si>
  <si>
    <t>Traditional Difficulty</t>
  </si>
  <si>
    <t>The creation process has run into a difficulty shared by many other crafters in the past.</t>
  </si>
  <si>
    <t>Learn from History: Intelligence (History) DC 10 + Task DC Adjustment</t>
  </si>
  <si>
    <t>Solve It Yourself: Intelligence (Arcana) DC 15 + Task DC Adjustment</t>
  </si>
  <si>
    <t>Critical Failure: Construction botched. +10% cost, 1 flaw.</t>
  </si>
  <si>
    <t>Dread</t>
  </si>
  <si>
    <t>Skill Bonus</t>
  </si>
  <si>
    <t>The item has an ominous appearance, and grants a +1 bonus on intimidation checks.</t>
  </si>
  <si>
    <t>Spiritbound</t>
  </si>
  <si>
    <t>The item's reality is imprinted onto its intended owner (creator's choice), such that the item simply doesn't exist outside of that owner's possession. The item can't be lost or stolen, and it also can't be sold or transferred.</t>
  </si>
  <si>
    <t>Sacred Flame</t>
  </si>
  <si>
    <t>Enlarge/Reduce</t>
  </si>
  <si>
    <t>Fly</t>
  </si>
  <si>
    <t>Greatsword</t>
  </si>
  <si>
    <t>2d6</t>
  </si>
  <si>
    <t>Bedroll</t>
  </si>
  <si>
    <t>Dice set</t>
  </si>
  <si>
    <t>Gaming set</t>
  </si>
  <si>
    <t>This item encompasses a wide range of game pieces, including dice and decks of cards (for games such as Three-Dragon Ante). A few common examples appear on the Tools table, but other kinds of gaming sets exist. If you are proficient with a gaming set, you can add your proficiency bonus to ability checks you make to play a game with that set. Each type of gaming set requires a separate proficiency.</t>
  </si>
  <si>
    <t>Critical Success: Best of both worlds. -5% cost, -1 day.</t>
  </si>
  <si>
    <t>Hushed</t>
  </si>
  <si>
    <t>The item dampens sound, and grants a +1 bonus on stealth checks.</t>
  </si>
  <si>
    <t>The item dampens sound, and grants a +1 bonus on stealth checks. If the armor would impose disadvantage on Stealth checks that is removed instead of the Stealth bonus.</t>
  </si>
  <si>
    <t>Unusual Coloration</t>
  </si>
  <si>
    <t>The item is an odd color for an item of its type, such as a sword that is bright pink.</t>
  </si>
  <si>
    <t>Shillelagh</t>
  </si>
  <si>
    <t>Enthrall</t>
  </si>
  <si>
    <t>Gaseous Form</t>
  </si>
  <si>
    <t>Halberd</t>
  </si>
  <si>
    <t>Bell</t>
  </si>
  <si>
    <t>Playing card set</t>
  </si>
  <si>
    <t>Success: Contradiction resolved. No adjustment.</t>
  </si>
  <si>
    <t>Sympathetic</t>
  </si>
  <si>
    <t>The item radiates a sympathetic aura, and grants a +1 bonus on persuasion checks.</t>
  </si>
  <si>
    <t>Unusual Material</t>
  </si>
  <si>
    <t>The item appears to be made of an odd material for an item of its type, such as plate armor made of carved wood.</t>
  </si>
  <si>
    <t>Shocking Grasp</t>
  </si>
  <si>
    <t>Find Steed</t>
  </si>
  <si>
    <t>Glyph of Warding</t>
  </si>
  <si>
    <t>1 Hour</t>
  </si>
  <si>
    <t>Lance</t>
  </si>
  <si>
    <t>Reach, Special</t>
  </si>
  <si>
    <t>Blanket</t>
  </si>
  <si>
    <t>Herbalism kit</t>
  </si>
  <si>
    <r>
      <t>This kit contains a variety of instruments such as clippers, mortar and pestle, and pouches and vials used by herbalists to create remedies and potions. Proficiency with this kit lets you add your proficiency bonus to any ability checks you make to identify or apply herbs. Also, proficiency with this kit is required to create antitoxin and </t>
    </r>
    <r>
      <rPr>
        <i/>
        <sz val="10"/>
        <color rgb="FF404040"/>
        <rFont val="Calibri"/>
        <family val="2"/>
        <scheme val="minor"/>
      </rPr>
      <t>potions of healing.</t>
    </r>
  </si>
  <si>
    <t>Failure: Misstep. +5% cost, +1 day.</t>
  </si>
  <si>
    <t>Wild</t>
  </si>
  <si>
    <t>The item resonates with the natural world, and grants a +1 bonus on nature checks.</t>
  </si>
  <si>
    <t>Verdant</t>
  </si>
  <si>
    <t>Leaves, moss, and vines cover the item, and leaves sprout from the targets of the item's effects.</t>
  </si>
  <si>
    <t>Spare the Dying</t>
  </si>
  <si>
    <t>Find Traps</t>
  </si>
  <si>
    <t>Haste</t>
  </si>
  <si>
    <t>Longsword</t>
  </si>
  <si>
    <t>Block and tackle</t>
  </si>
  <si>
    <t>A set of pulleys with a cable threaded through them and a hook to attach to objects, a block and tackle allows you to hoist up to four times the weight you can normally lift.</t>
  </si>
  <si>
    <t>Bagpipes</t>
  </si>
  <si>
    <t>Musical instrument</t>
  </si>
  <si>
    <t>If you have proficiency with a given musical instrument, you can add your proficiency bonus to any ability checks you make to play music with the instrument. A bard can use a musical instrument as a spellcasting focus. Each type of musical instrument requires a separate proficiency.</t>
  </si>
  <si>
    <t>Critical Failure: Worst of both worlds. +10% cost, +1 day.</t>
  </si>
  <si>
    <t>1st Lvl Spell Charges</t>
  </si>
  <si>
    <t>Select a Lvl 1 Spell</t>
  </si>
  <si>
    <t>Spell Casting</t>
  </si>
  <si>
    <t>The item is imbued with the energy the Lvl 1 spell ______. Each day at dusk the item regains 1d6+2 expended charges for a max of 8 charges. If you expend the item's last charge, roll a d20. On a 1, the item crumbles to dust and is destroyed.</t>
  </si>
  <si>
    <t>Wet</t>
  </si>
  <si>
    <t>The item and bearer are constantly soaking wet. This grants a -1 penalty on saves against cold and electricity, but a +1 bonus on saves against fire.</t>
  </si>
  <si>
    <t>Thaumaturgy</t>
  </si>
  <si>
    <t>Flame Blade</t>
  </si>
  <si>
    <t>Hunger of Hadar</t>
  </si>
  <si>
    <t>Maul</t>
  </si>
  <si>
    <t>Book</t>
  </si>
  <si>
    <t>A book might contain poetry, historical accounts, information pertaining to a particular field of lore, diagrams and notes on gnomish contraptions, or just about anything else that can be represented using text or pictures. A book of spells is a spellbook (described later in this section).</t>
  </si>
  <si>
    <t>Drum</t>
  </si>
  <si>
    <t>Critical Success: Unexpected helpfulness. -5% cost, -1 day.</t>
  </si>
  <si>
    <t>2nd Lvl Spell Charges</t>
  </si>
  <si>
    <t>Select a Lvl 2 Spell</t>
  </si>
  <si>
    <t>The item is imbued with the energy the Lvl 2 spell ______. Each day at dusk the item regains 1d6+2 expended charges for a max of 8 charges. If you expend the item's last charge, roll a d20. On a 1, the item crumbles to dust and is destroyed.</t>
  </si>
  <si>
    <t>Illumination</t>
  </si>
  <si>
    <t>The bearer can use a bonus action to cause the item to shed bright light in a 10ft raduis and dim light for 10ft past that. Another bonus action can extinguish the light.</t>
  </si>
  <si>
    <t>Thorn Whip</t>
  </si>
  <si>
    <t>Flaming Sphere</t>
  </si>
  <si>
    <t>Hypnotic Pattern</t>
  </si>
  <si>
    <t>Morningstar</t>
  </si>
  <si>
    <t>Bottle, glass</t>
  </si>
  <si>
    <t>Dulcimer</t>
  </si>
  <si>
    <t>Success: Short chat. No adjustment.</t>
  </si>
  <si>
    <t>3rd Lvl Spell Charges</t>
  </si>
  <si>
    <t>Select a Lvl 3 Spell</t>
  </si>
  <si>
    <t>The item is imbued with the energy the Lvl 3 spell ______. Each day at dusk the item regains 1d6+2 expended charges for a max of 8 charges. If you expend the item's last charge, roll a d20. On a 1, the item crumbles to dust and is destroyed.</t>
  </si>
  <si>
    <t>Babel</t>
  </si>
  <si>
    <t>Once in between long rests, the bearer can use an action to speak and understand a language that they normally don't understand for up to 1 hour.</t>
  </si>
  <si>
    <t>True Strike</t>
  </si>
  <si>
    <t>Gentle Repose</t>
  </si>
  <si>
    <t>Leomund's Tiny Hut</t>
  </si>
  <si>
    <t>Pike</t>
  </si>
  <si>
    <t>Bucket</t>
  </si>
  <si>
    <t>Flute</t>
  </si>
  <si>
    <t>Failure: Distracted. +1 day, 1 quirk.</t>
  </si>
  <si>
    <t>Magic Resistance</t>
  </si>
  <si>
    <t>Defensive</t>
  </si>
  <si>
    <t>The item grants its bearer advantage on saving throws against Spells and other magical effects.</t>
  </si>
  <si>
    <t>The item grants its wearer advantage on saving throws against Spells and other magical effects.</t>
  </si>
  <si>
    <t>Coral</t>
  </si>
  <si>
    <t>The item is crafted from Coral. Weapons crafted from coral inflict Water type damage. Armor crafted from coral grant the bearer resistance to Water type damage.</t>
  </si>
  <si>
    <t>Vicious Mockery</t>
  </si>
  <si>
    <t>Gust of Wind</t>
  </si>
  <si>
    <t>Lightning Arrow</t>
  </si>
  <si>
    <t>Rapier</t>
  </si>
  <si>
    <t>Finesse</t>
  </si>
  <si>
    <t>Caltrops (bag of 20)</t>
  </si>
  <si>
    <t>As an action, you can spread a bag of caltrops to cover a square area that is 5 feet on a side. Any creature that enters the area must succeed on a DC 15 Dexterity saving throw or stop moving this turn and take 1 piercing damage. Taking this damage reduces the creature’s walking speed by 10 feet until the creature regains at least 1 hit point. A creature moving through the area at half speed doesn’t need to make the save.</t>
  </si>
  <si>
    <t>Lute</t>
  </si>
  <si>
    <t>Critical Failure: Offended visitor interferes. +5% cost, +1 day, 1 flaw.</t>
  </si>
  <si>
    <t>Focus</t>
  </si>
  <si>
    <t>The item can be the bearer's spellcasting "Focus"</t>
  </si>
  <si>
    <t>Floating</t>
  </si>
  <si>
    <t>The item is highly buoyant and floats in water. The bearer has advantage on Strength (Athletics) checks to swim.</t>
  </si>
  <si>
    <t>Animal Friendship</t>
  </si>
  <si>
    <t>Heat Metal</t>
  </si>
  <si>
    <t>Lightning Bolt</t>
  </si>
  <si>
    <t>Alarm</t>
  </si>
  <si>
    <t>Scimitar</t>
  </si>
  <si>
    <t>Finesse, Light</t>
  </si>
  <si>
    <t>Candle</t>
  </si>
  <si>
    <t>For 1 hour, a candle sheds bright light in a 5-foot radius and dim light for an additional 5 feet.</t>
  </si>
  <si>
    <t>Lyre</t>
  </si>
  <si>
    <t>Critical Success: Power from emotional surge. -5% cost, 1 perk.</t>
  </si>
  <si>
    <t>Chained</t>
  </si>
  <si>
    <t>The weapon can be chained to the bearer making it immune to intentional disarming actions and granting advantage on saving throws to drop it.</t>
  </si>
  <si>
    <t>Clean</t>
  </si>
  <si>
    <t>The item never gets dirty</t>
  </si>
  <si>
    <t>Armor of Agathys</t>
  </si>
  <si>
    <t>Hold Person</t>
  </si>
  <si>
    <t>Magic Circle</t>
  </si>
  <si>
    <t>Short Sword</t>
  </si>
  <si>
    <t>Case, crossbow bolt</t>
  </si>
  <si>
    <t>This wooden case can hold up to twenty crossbow bolts.</t>
  </si>
  <si>
    <t>Horn</t>
  </si>
  <si>
    <t>Success: Harnessed emotions. No adjustment.</t>
  </si>
  <si>
    <t>Tool</t>
  </si>
  <si>
    <t>The bearer can use this weapon as a tool set that they are already proficient in using. Once selected the tool set is permanent</t>
  </si>
  <si>
    <t>Fey</t>
  </si>
  <si>
    <t>Harmless creatures like squirrels and butterflies frolic around the item when it is set on the ground.</t>
  </si>
  <si>
    <t>Arms of Hadar</t>
  </si>
  <si>
    <t>Invisibility</t>
  </si>
  <si>
    <t>Major Image</t>
  </si>
  <si>
    <t>Trident</t>
  </si>
  <si>
    <t>Case, map or scroll</t>
  </si>
  <si>
    <t>This cylindrical leather case can hold up to ten rolled-up sheets of paper or five rolled-up sheets of parchment.</t>
  </si>
  <si>
    <t>Pan flute</t>
  </si>
  <si>
    <t>Failure: Tepid emotions. +5% cost, 1 quirk.</t>
  </si>
  <si>
    <t>Mercurial</t>
  </si>
  <si>
    <t>3x damage on critical hit</t>
  </si>
  <si>
    <t>y</t>
  </si>
  <si>
    <t>Sacrificial</t>
  </si>
  <si>
    <t>The item's magical properties are only activated if at least a drop fresh block from the bearer has been applied to it within the past 25 hours.</t>
  </si>
  <si>
    <t>Bane</t>
  </si>
  <si>
    <t>Knock</t>
  </si>
  <si>
    <t>Mass Healing Word</t>
  </si>
  <si>
    <t>War Pick</t>
  </si>
  <si>
    <t>Chain (10 feet)</t>
  </si>
  <si>
    <t>A chain has 10 hit points. It can be burst with a successful DC 20 Strength check.</t>
  </si>
  <si>
    <t>Shawm</t>
  </si>
  <si>
    <t>Critical Failure: Interference from opposing emotions. +10% cost, 1 flaw.</t>
  </si>
  <si>
    <t>Spiked</t>
  </si>
  <si>
    <t>When the bearer is grappled at the start of their turn, they deal 1d4 pierving damage to the creature grappling them</t>
  </si>
  <si>
    <t>Dense</t>
  </si>
  <si>
    <t>The item never gets hot or cold. Providing the bearer with resistance to fire and cold damage types.</t>
  </si>
  <si>
    <t>Bless</t>
  </si>
  <si>
    <t>Lesser Restoration</t>
  </si>
  <si>
    <t>Meld into Stone</t>
  </si>
  <si>
    <t>Warhammer</t>
  </si>
  <si>
    <t>Chalk (1 piece)</t>
  </si>
  <si>
    <t>Viol</t>
  </si>
  <si>
    <t>Critical Success: Overload leveraged. -5% cost, 1 perk.</t>
  </si>
  <si>
    <t>Dueling</t>
  </si>
  <si>
    <t>The weapon is made for a wielder who prefers to fight foes one at a time, a duelist weapon has a balance custom worked for the wielder. When the wielder is only holding one weapon, they  gain a +1 bonus to their AC against attacks of opportunity.</t>
  </si>
  <si>
    <t>The armor is made one who prefers to fight foes one at a time. When the wielder is only holding one weapon, they  gain a +1 bonus to their AC against attacks of opportunity.</t>
  </si>
  <si>
    <t>The item is made one who prefers to fight foes one at a time. When the wielder is only holding one weapon, they  gain a +1 bonus to their AC against attacks of opportunity.</t>
  </si>
  <si>
    <t>Shifting Appearance</t>
  </si>
  <si>
    <t>The items appearance periodically and randomly changes in slight ways. For example armor with a a spiked left pauldron could randomly have spikes on the right shoulder instead, or no spikes at all. The bearer has no control over these minor alterations.</t>
  </si>
  <si>
    <t>Burning Hands</t>
  </si>
  <si>
    <t>Levitate</t>
  </si>
  <si>
    <t>Nondetection</t>
  </si>
  <si>
    <t>Whip</t>
  </si>
  <si>
    <t>Finesse, Reach</t>
  </si>
  <si>
    <t>Chest</t>
  </si>
  <si>
    <t>Navigator’s tools</t>
  </si>
  <si>
    <t>This set of instruments is used for navigation at sea. Proficiency with navigator’s tools lets you chart a ship’s course and follow navigation charts. In addition, these tools allow you to add your proficiency bonus to any ability check you make to avoid getting lost at sea.</t>
  </si>
  <si>
    <t>Success: Overload diverted. 1 quirk.</t>
  </si>
  <si>
    <t>Savage</t>
  </si>
  <si>
    <t>The weapon has a serated edge or clusters of spikes that make it paticularly savage. The bearer's crit range with this weapon is increased by one. (19-20 by default) This stacks with any other effect that expands the bearer's crit range.</t>
  </si>
  <si>
    <t>The armor is inlayed with nasty spikes that make make the wearer appear more intimidating. The wearer has advantage on Intimidation checks.</t>
  </si>
  <si>
    <t>Discomfort</t>
  </si>
  <si>
    <t>The bearer feels clamy and uncomforable while bearing the item. It causes no real effect other than the feeling of discomfort.</t>
  </si>
  <si>
    <t>Charm Person</t>
  </si>
  <si>
    <t>Locate Animals or Plants</t>
  </si>
  <si>
    <t>Phantom Steed</t>
  </si>
  <si>
    <t>Blowgun</t>
  </si>
  <si>
    <t>Martial Ranged Weapons</t>
  </si>
  <si>
    <t>Ammunition (25/100), Loading</t>
  </si>
  <si>
    <t>Climber’s kit</t>
  </si>
  <si>
    <t>A climber’s kit includes special pitons, boot tips, gloves, and a harness. You can use the climber’s kit as an action to anchor yourself; when you do, you can’t fall more than 25 feet from the point where you anchored yourself, and you can’t climb more than 25 feet away from that point without undoing the anchor.</t>
  </si>
  <si>
    <t>Poisoner’s kit</t>
  </si>
  <si>
    <t>A poisoner’s kit includes the vials, chemicals, and other equipment necessary for the creation of poisons. Proficiency with this kit lets you add your proficiency bonus to any ability checks you make to craft or use poisons.</t>
  </si>
  <si>
    <t>Failure: Expensive damage. +10% cost, 1 flaw.</t>
  </si>
  <si>
    <t>The weapon weighs half as much as normal and has the Light attribute</t>
  </si>
  <si>
    <t>The armor weights half as much as normal. Aromor that would usually cause disadvantage to Stealth checks does not do so. Any other armor actually grants a +1 bonus to Stealth checks.</t>
  </si>
  <si>
    <t>Hovering</t>
  </si>
  <si>
    <t>Once between short rests, the bearer can use a bonus action to cause the item to hover up to 10ft off the ground (or above liquids). The effect ends when a creature takes hold of the item or the bearer uses an action to end it.</t>
  </si>
  <si>
    <t>Chromatic Orb</t>
  </si>
  <si>
    <t>Locate Object</t>
  </si>
  <si>
    <t>Plant Growth</t>
  </si>
  <si>
    <t>1 Action/8 Hours</t>
  </si>
  <si>
    <t>Crossbow, Hand</t>
  </si>
  <si>
    <t>Ammunition (30/120), Light, Loading</t>
  </si>
  <si>
    <t>Clothes, common</t>
  </si>
  <si>
    <t>Thieves’ tools</t>
  </si>
  <si>
    <t>This set of tools includes a small file, a set of lock picks, a small mirror mounted on a metal handle, a set of narrow-bladed scissors, and a pair of pliers. Proficiency with these tools lets you add your proficiency bonus to any ability checks you make to disarm traps or open locks.</t>
  </si>
  <si>
    <t>Critical Failure: Eldritch explosion. Creators take 6d6 points of fire damage. Item destroyed. Lose 25% of the item's base creation cost and start over.</t>
  </si>
  <si>
    <t xml:space="preserve">Creators take 6d6 points of fire damage. Item destroyed. </t>
  </si>
  <si>
    <t>Psycic Link</t>
  </si>
  <si>
    <t>The creature to whom the item is attuned can tell which direction the item is located.</t>
  </si>
  <si>
    <t>Color Spray</t>
  </si>
  <si>
    <t>Magic Mouth</t>
  </si>
  <si>
    <t>Protection from Energy</t>
  </si>
  <si>
    <t>Crossbow, Heavy</t>
  </si>
  <si>
    <t>Ammunition (100/400), Heavy, Loading, Two-handed</t>
  </si>
  <si>
    <t>Clothes, costume</t>
  </si>
  <si>
    <t>Critical Success: Perfect specimen. -5% cost, 1 perk.</t>
  </si>
  <si>
    <t>Wit</t>
  </si>
  <si>
    <t>Upon killing an enemy with this item, its bearer gains a bonus to Charisma equal to their proficiency bonus. This bonus does not stack after multiple kills and lasts until a long rest.</t>
  </si>
  <si>
    <t>Command</t>
  </si>
  <si>
    <t>Magic Weapon</t>
  </si>
  <si>
    <t>Remove Curse</t>
  </si>
  <si>
    <t>Longbow</t>
  </si>
  <si>
    <t>Ammunition (150/600), Heavy, Two-handed</t>
  </si>
  <si>
    <t>Clothes, fine</t>
  </si>
  <si>
    <t>Success: Great view from the top. No adjustment.</t>
  </si>
  <si>
    <t>Dwarven Song</t>
  </si>
  <si>
    <t>Once per long rest, the item grants its bearer and those performing with them advantage on their next performance check.</t>
  </si>
  <si>
    <t>Compelled Duel</t>
  </si>
  <si>
    <t>Melf's Acid Arrow</t>
  </si>
  <si>
    <t>Revivify</t>
  </si>
  <si>
    <t>Net</t>
  </si>
  <si>
    <t>Special, Thrown (5/15)</t>
  </si>
  <si>
    <t>Clothes, traveler’s</t>
  </si>
  <si>
    <t>Failure: Wilted lily. 1 quirk.</t>
  </si>
  <si>
    <t>Create or Destroy Water</t>
  </si>
  <si>
    <t>Mirror Image</t>
  </si>
  <si>
    <t>Sending</t>
  </si>
  <si>
    <t>Component pouch</t>
  </si>
  <si>
    <t>A component pouch is a small, watertight leather belt pouch that has compartments to hold all the material components and other special items you need to cast your spells, except for those components that have a specific cost (as indicated in a spell’s description).</t>
  </si>
  <si>
    <t>Critical Failure: Wrong flower. +3 days, 1 flaw.</t>
  </si>
  <si>
    <t>Cure Wounds</t>
  </si>
  <si>
    <t>Misty Step</t>
  </si>
  <si>
    <t>Sleet Storm</t>
  </si>
  <si>
    <t>Comprehend Languages</t>
  </si>
  <si>
    <t>Crowbar</t>
  </si>
  <si>
    <t>Using a crowbar grants advantage to Strength checks where the crowbar’s leverage can be applied.</t>
  </si>
  <si>
    <t>Critical Success: Auspicious convergence. -1 day, 1 perk.</t>
  </si>
  <si>
    <t>Detect Evil and Good</t>
  </si>
  <si>
    <t>Moonbeam</t>
  </si>
  <si>
    <t>Slow</t>
  </si>
  <si>
    <t>Druidic focus</t>
  </si>
  <si>
    <t> </t>
  </si>
  <si>
    <t>A druidic focus might be a sprig of mistletoe or holly, a wand or scepter made of yew or another special wood, a staff drawn whole out of a living tree, or a totem object incorporating feathers, fur, bones, and teeth from sacred animals. A druid can use such an object as a spellcasting focus.</t>
  </si>
  <si>
    <t>Success: Enough time for the ritual. No adjustment.</t>
  </si>
  <si>
    <t>Disguise Self</t>
  </si>
  <si>
    <t>Nystul's Magic Aura</t>
  </si>
  <si>
    <t>Speak with Dead</t>
  </si>
  <si>
    <t>Sprig of mistletoe</t>
  </si>
  <si>
    <t>Failure: Misaligned location. +1 day, 1 quirk.</t>
  </si>
  <si>
    <t>Dissonant Whispers</t>
  </si>
  <si>
    <t>Pass without Trace</t>
  </si>
  <si>
    <t>Speak with Plants</t>
  </si>
  <si>
    <t>Totem</t>
  </si>
  <si>
    <t>Critical Failure: Deleterious convergence. +3 days, 1 flaw.</t>
  </si>
  <si>
    <t>Divine Favor</t>
  </si>
  <si>
    <t>Phantasmal Force</t>
  </si>
  <si>
    <t>Spirit Guardians</t>
  </si>
  <si>
    <t>Detect Magic</t>
  </si>
  <si>
    <t>Wooden staff</t>
  </si>
  <si>
    <t>Critical Success: Flawless components. -10% cost.</t>
  </si>
  <si>
    <t>Ensnaring Strike</t>
  </si>
  <si>
    <t>Prayer of Healing</t>
  </si>
  <si>
    <t>Stinking Cloud</t>
  </si>
  <si>
    <t>Detect Poison and Disease</t>
  </si>
  <si>
    <t>Yew wand</t>
  </si>
  <si>
    <t>Success: Undamaged components. No adjustment.</t>
  </si>
  <si>
    <t>Entangle</t>
  </si>
  <si>
    <t>Protection from Poison</t>
  </si>
  <si>
    <t>Tongues</t>
  </si>
  <si>
    <t>Fishing tackle</t>
  </si>
  <si>
    <t>This kit includes a wooden rod, silken line, corkwood bobbers, steel hooks, lead sinkers, velvet lures, and narrow netting.</t>
  </si>
  <si>
    <t>Failure: Damaged components. +5% cost, +1 day.</t>
  </si>
  <si>
    <t>Expeditious Retreat</t>
  </si>
  <si>
    <t>Ray of Enfeeblement</t>
  </si>
  <si>
    <t>Vampiric Touch</t>
  </si>
  <si>
    <t>Flask or tankard</t>
  </si>
  <si>
    <t>Critical Failure: Item destroyed. Lose 25% of the item's base creation cost and start over.</t>
  </si>
  <si>
    <t xml:space="preserve">Item destroyed. </t>
  </si>
  <si>
    <t>Faerie Fire</t>
  </si>
  <si>
    <t>Rope Trick</t>
  </si>
  <si>
    <t>Water Breathing</t>
  </si>
  <si>
    <t>Grappling hook</t>
  </si>
  <si>
    <t>Critical Success: Sell surplus to a fence. -10% cost.</t>
  </si>
  <si>
    <t>False Life</t>
  </si>
  <si>
    <t>Scorching Ray</t>
  </si>
  <si>
    <t>Water Walk</t>
  </si>
  <si>
    <t>Hammer</t>
  </si>
  <si>
    <t>Success: Found just enough. No adjustment.</t>
  </si>
  <si>
    <t>Feather Fall</t>
  </si>
  <si>
    <t>See Invisibility</t>
  </si>
  <si>
    <t>Wind Wall</t>
  </si>
  <si>
    <t>Hammer, sledge</t>
  </si>
  <si>
    <t>Failure: Failed procurement. +5% cost, +1 day.</t>
  </si>
  <si>
    <t>Fog Cloud</t>
  </si>
  <si>
    <t>Shatter</t>
  </si>
  <si>
    <t>Healer’s kit</t>
  </si>
  <si>
    <t>This kit is a leather pouch containing bandages, salves, and splints. The kit has ten uses. As an action, you can expend one use of the kit to stabilize a creature that has 0 hit points, without needing to make a Wisdom (Medicine) check.</t>
  </si>
  <si>
    <t>Critical Failure: Caught and fined. +10% cost, +3 days.</t>
  </si>
  <si>
    <t>Goodberry</t>
  </si>
  <si>
    <t>Silence</t>
  </si>
  <si>
    <t>Holy symbol</t>
  </si>
  <si>
    <t>A holy symbol is a representation of a god or pantheon. It might be an amulet depicting a symbol representing a deity, the same symbol carefully engraved or inlaid as an emblem on a shield, or a tiny box holding a fragment of a sacred relic. </t>
  </si>
  <si>
    <t>Critical Success: Expedient search. -3 days.</t>
  </si>
  <si>
    <t>Grease</t>
  </si>
  <si>
    <t>Spider Climb</t>
  </si>
  <si>
    <t>Amulet</t>
  </si>
  <si>
    <t>Success: Found it! -1 day.</t>
  </si>
  <si>
    <t>Guiding Bolt</t>
  </si>
  <si>
    <t>Spike Growth</t>
  </si>
  <si>
    <t>Emblem</t>
  </si>
  <si>
    <t>Failure: Lengthy search. +3 days.</t>
  </si>
  <si>
    <t>Hail of Thorns</t>
  </si>
  <si>
    <t>Spiritual Weapon</t>
  </si>
  <si>
    <t>Find Familiar</t>
  </si>
  <si>
    <t>Reliquary</t>
  </si>
  <si>
    <t>Critical Failure: Huge delays and fees. +5% cost, +7 days.</t>
  </si>
  <si>
    <t>Healing Word</t>
  </si>
  <si>
    <t>Suggestion</t>
  </si>
  <si>
    <t>Holy water (flask)</t>
  </si>
  <si>
    <t>As an action, you can splash the contents of this flask onto a creature within 5 feet of you or throw it up to 20 feet, shattering it on impact. In either case, make a ranged attack against a target creature, treating the holy water as an improvised weapon. If the target is a fiend or undead, it takes 2d6 radiant damage. A cleric or paladin may create holy water by performing a special ritual. The ritual takes 1 hour to perform, uses 25 gp worth of powdered silver, and requires the caster to expend a 1st-level spell slot.</t>
  </si>
  <si>
    <t>Critical Success: It actually worked! -5% cost, -1 day, 1 quirk.</t>
  </si>
  <si>
    <t>Hellish Rebuke</t>
  </si>
  <si>
    <t>Warding Bond</t>
  </si>
  <si>
    <t>Hourglass</t>
  </si>
  <si>
    <t>Success: Avoid mischief. No adjustment.</t>
  </si>
  <si>
    <t>Heroism</t>
  </si>
  <si>
    <t>Web</t>
  </si>
  <si>
    <t>Hunting trap</t>
  </si>
  <si>
    <t>When you use your action to set it, this trap forms a saw-toothed steel ring that snaps shut when a creature steps on a pressure plate in the center. The trap is affixed by a heavy chain to an immobile object, such as a tree or a spike driven into the ground. A creature that steps on the plate must succeed on a DC 13 Dexterity saving throw or take 1d4 piercing damage and stop moving. Thereafter, until the creature breaks free of the trap, its movement is limited by the length of the chain (typically 3 feet long). A creature can use its action to make a DC 13 Strength check, freeing itself or another creature within its reach on a success. Each failed check deals 1 piercing damage to the trapped creature.</t>
  </si>
  <si>
    <t>Failure: Not exactly as advertised. +1 day, 1 flaw.</t>
  </si>
  <si>
    <t>Hex</t>
  </si>
  <si>
    <t>Zone of Truth</t>
  </si>
  <si>
    <t>Ink (1 ounce bottle)</t>
  </si>
  <si>
    <t>Critical Failure: Completely duped. +5% cost, +1 day, 1 flaw.</t>
  </si>
  <si>
    <t>Hunter's Mark</t>
  </si>
  <si>
    <t>Ink pen</t>
  </si>
  <si>
    <t>Critical Success: Spirit's boon. -5% cost, 1 perk.</t>
  </si>
  <si>
    <t>Inflict Wounds</t>
  </si>
  <si>
    <t>Jug or pitcher</t>
  </si>
  <si>
    <t>Success: Spirit works with you. -5% cost, 1 quirk.</t>
  </si>
  <si>
    <t>Jump</t>
  </si>
  <si>
    <t>Ladder (10-foot)</t>
  </si>
  <si>
    <t>Failure: Spirit interferes with you. +5% cost, 1 flaw.</t>
  </si>
  <si>
    <t>Longstrider</t>
  </si>
  <si>
    <t>Lamp</t>
  </si>
  <si>
    <t>A lamp casts bright light in a 15-foot radius and dim light for an additional 30 feet. Once lit, it burns for 6 hours on a flask (1 pint) of oil.</t>
  </si>
  <si>
    <t>Critical Failure: Spirit's wrath. Item creation proceeds as normal but it becomes a cursed item.</t>
  </si>
  <si>
    <t>Item creation proceeds as normal but it becomes a cursed item.</t>
  </si>
  <si>
    <t>Mage Armor</t>
  </si>
  <si>
    <t>Lantern, bullseye</t>
  </si>
  <si>
    <t>A bullseye lantern casts bright light in a 60-foot cone and dim light for an additional 60 feet. Once lit, it burns for 6 hours on a flask (1 pint) of oil.</t>
  </si>
  <si>
    <t>Critical Success: Finest powder. -10% cost.</t>
  </si>
  <si>
    <t>Magic Missile</t>
  </si>
  <si>
    <t>Lantern, hooded</t>
  </si>
  <si>
    <t>A hooded lantern casts bright light in a 30-foot radius and dim light for an additional 30 feet. Once lit, it burns for 6 hours on a flask (1 pint) of oil. As an action, you can lower the hood, reducing the light to dim light in a 5-foot radius.</t>
  </si>
  <si>
    <t>Success: Diamond dust. No adjustment.</t>
  </si>
  <si>
    <t>Protection from Evil and Good</t>
  </si>
  <si>
    <t>Identify</t>
  </si>
  <si>
    <t>Lock</t>
  </si>
  <si>
    <t>A key is provided with the lock. Without the key, a creature proficient with thieves’ tools can pick this lock with a successful DC 15 Dexterity check. Your GM may decide that better locks are available for higher prices.</t>
  </si>
  <si>
    <t>Failure: Shattered sapphire. 1 quirk.</t>
  </si>
  <si>
    <t>Ray of Sickness</t>
  </si>
  <si>
    <t>Illusory Script</t>
  </si>
  <si>
    <t>Magnifying glass</t>
  </si>
  <si>
    <t>This lens allows a closer look at small objects. It is also useful as a substitute for flint and steel when starting fires. Lighting a fire with a magnifying glass requires light as bright as sunlight to focus, tinder to ignite, and about 5 minutes for the fire to ignite. A magnifying glass grants advantage on any ability check made to appraise or inspect an item that is small or highly detailed.</t>
  </si>
  <si>
    <t>Critical Failure: Ruined ruby. +10% cost, +1 day.</t>
  </si>
  <si>
    <t>Sanctuary</t>
  </si>
  <si>
    <t>Manacles</t>
  </si>
  <si>
    <t>These metal restraints can bind a Small or Medium creature. Escaping the manacles requires a successful DC 20 Dexterity check. Breaking them requires a successful DC 20 Strength check. Each set of manacles comes with one key. Without the key, a creature proficient with thieves’ tools can pick the manacles’ lock with a successful DC 15 Dexterity check. Manacles have 15 hit points.</t>
  </si>
  <si>
    <t>Critical Success: Item creation proceeds as normal but it becomes an intelligent item of your alignment.</t>
  </si>
  <si>
    <t>Item creation proceeds as normal but it becomes an intelligent item of your alignment.</t>
  </si>
  <si>
    <t>Searing Smite</t>
  </si>
  <si>
    <t>Mess kit</t>
  </si>
  <si>
    <t>This tin box contains a cup and simple cutlery. The box clamps together, and one side can be used as a cooking pan and the other as a plate or shallow bowl.</t>
  </si>
  <si>
    <t>Success: Components work with you. 1 perk.</t>
  </si>
  <si>
    <t>Mirror, steel</t>
  </si>
  <si>
    <t>Failure: Components sabotage the item. +5% cost, 1 flaw.</t>
  </si>
  <si>
    <t>Shield of Faith</t>
  </si>
  <si>
    <t>Oil (flask)</t>
  </si>
  <si>
    <t>Oil usually comes in a clay flask that holds 1 pint. As an action, you can splash the oil in this flask onto a creature within 5 feet of you or throw it up to 20 feet, shattering it on impact. Make a ranged attack against a target creature or object, treating the oil as an improvised weapon. On a hit, the target is covered in oil. If the target takes any fire damage before the oil dries (after 1 minute), the target takes an additional 5 fire damage from the burning oil. You can also pour a flask of oil on the ground to cover a 5-foot-square area, provided that the surface is level. If lit, the oil burns for 2 rounds and deals 5 fire damage to any creature that enters the area or ends its turn in the area. A creature can take this damage only once per turn.</t>
  </si>
  <si>
    <t>Critical Failure: Item creation proceeds as normal but it becomes an intelligent item of a contrary alignment.</t>
  </si>
  <si>
    <t>Item creation proceeds as normal but it becomes an intelligent item of a contrary alignment.</t>
  </si>
  <si>
    <t>Silent Image</t>
  </si>
  <si>
    <t>Paper (one sheet)</t>
  </si>
  <si>
    <t>Critical Success: Master of erudition. -5% cost, -1 day.</t>
  </si>
  <si>
    <t>Sleep</t>
  </si>
  <si>
    <t>Parchment (one sheet)</t>
  </si>
  <si>
    <t>Success: Instructions elucidated. -1 day.</t>
  </si>
  <si>
    <t>Tasha's Hideous Laughter</t>
  </si>
  <si>
    <t>Purify Food and Drink</t>
  </si>
  <si>
    <t>Perfume (vial)</t>
  </si>
  <si>
    <t>Failure: Nonplussed. +3 days.</t>
  </si>
  <si>
    <t>Thunderous Smite</t>
  </si>
  <si>
    <t>Pick, miner’s</t>
  </si>
  <si>
    <t>Critical Failure: Confounded. +5% cost, +3 days.</t>
  </si>
  <si>
    <t>Thunderwave</t>
  </si>
  <si>
    <t>Piton</t>
  </si>
  <si>
    <t>Critical Success: Surprising benefits. -10% cost, +1 day, 1 perk.</t>
  </si>
  <si>
    <t>Witch Bolt</t>
  </si>
  <si>
    <t>Poison, basic (vial)</t>
  </si>
  <si>
    <t>You can use the poison in this vial to coat one slashing or piercing weapon or up to three pieces of ammunition. Applying the poison takes an action. A creature hit by the poisoned weapon or ammunition must make a DC 10 Constitution saving throw or take 1d4 poison damage. Once applied, the poison retains potency for 1 minute before drying.</t>
  </si>
  <si>
    <t>Success: Meticulousness pays off. -5% cost, +1 day.</t>
  </si>
  <si>
    <t>Wrathful Smite</t>
  </si>
  <si>
    <t>Pole (10-foot)</t>
  </si>
  <si>
    <t>Failure: Insurmountable flaw. +5% cost, +3 days.</t>
  </si>
  <si>
    <t>Pot, iron</t>
  </si>
  <si>
    <t>Critical Failure: Item destroyed in repair attempt. Lose 25% of the item's base creation cost and start over.</t>
  </si>
  <si>
    <t xml:space="preserve">Item destroyed in repair attempt. </t>
  </si>
  <si>
    <t>Potion of healing</t>
  </si>
  <si>
    <t>A character who drinks the magical red fluid in this vial regains 2d4 + 2 hit points. Drinking or administering a potion takes an action.</t>
  </si>
  <si>
    <t>Critical Success: Strange result. -5% cost, 1 quirk.</t>
  </si>
  <si>
    <t>Pouch</t>
  </si>
  <si>
    <t>A cloth or leather pouch can hold up to 20 sling bullets or 50 blowgun needles, among other things. </t>
  </si>
  <si>
    <t>Success: Don't do that again. No adjustment.</t>
  </si>
  <si>
    <t>Speak with Animals</t>
  </si>
  <si>
    <t>Quiver</t>
  </si>
  <si>
    <t>A quiver can hold up to 20 arrows.</t>
  </si>
  <si>
    <t>Failure: Limited damage. +5% cost, 1 quirk.</t>
  </si>
  <si>
    <t>Ram, portable</t>
  </si>
  <si>
    <t>You can use a portable ram to break down doors. When doing so, you gain a +4 bonus on the Strength check. One other character can help you use the ram, giving you advantage on this check.</t>
  </si>
  <si>
    <t>Critical Failure: Expensive damage. +10% cost, 1 flaw. Creators take 6d6 points of poison damage.</t>
  </si>
  <si>
    <t>Creators take 6d6 points of poison damage.</t>
  </si>
  <si>
    <t>Tenser's Floating Disk</t>
  </si>
  <si>
    <t>Rations (1 day)</t>
  </si>
  <si>
    <t>Rations consist of dry foods suitable for extended travel, including jerky, dried fruit, hardtack, and nuts.</t>
  </si>
  <si>
    <t>Critical Success: An amazing workaround overcomes the issue. -10% cost.</t>
  </si>
  <si>
    <t>Success: Stumble avoided. No adjustment.</t>
  </si>
  <si>
    <t>Rope, hempen (50 feet)</t>
  </si>
  <si>
    <t>Rope, whether made of hemp or silk, has 2 hit points and can be burst with a DC 17 Strength check.</t>
  </si>
  <si>
    <t>Failure: Doomed to repeat the same mistake. +5% cost, +1 day.</t>
  </si>
  <si>
    <t>Unseen Servant</t>
  </si>
  <si>
    <t>Rope, silk (50 feet)</t>
  </si>
  <si>
    <t>Critical Failure: Mistakes result in disaster. +10% cost, 1 flaw.</t>
  </si>
  <si>
    <t>Sack</t>
  </si>
  <si>
    <t>Scale, merchant’s</t>
  </si>
  <si>
    <t>A scale includes a small balance, pans, and a suitable assortment of weights up to 2 pounds. With it, you can measure the exact weight of small objects, such as raw precious metals or trade goods, to help determine their worth.</t>
  </si>
  <si>
    <t>Sealing wax</t>
  </si>
  <si>
    <t>Shovel</t>
  </si>
  <si>
    <t>Signal whistle</t>
  </si>
  <si>
    <t>Signet ring</t>
  </si>
  <si>
    <t>Soap</t>
  </si>
  <si>
    <t>Spellbook</t>
  </si>
  <si>
    <t>Essential for wizards, a spellbook is a leather-bound tome with 100 blank vellum pages suitable for recording spells.</t>
  </si>
  <si>
    <t>Spikes, iron (10)</t>
  </si>
  <si>
    <t>Spyglass</t>
  </si>
  <si>
    <t>Objects viewed through a spyglass are magnified to twice their size.</t>
  </si>
  <si>
    <t>Tent, two-person</t>
  </si>
  <si>
    <t>A simple and portable canvas shelter, a tent sleeps two.</t>
  </si>
  <si>
    <t>Tinderbox</t>
  </si>
  <si>
    <t>This small container holds flint, fire steel, and tinder (usually dry cloth soaked in light oil) used to kindle a fire. Using it to light a torch—or anything else with abundant, exposed fuel—takes an action. Lighting any other fire takes 1 minute.</t>
  </si>
  <si>
    <t>Torch</t>
  </si>
  <si>
    <t>A torch burns for 1 hour, providing bright light in a 20-foot radius and dim light for an additional 20 feet. If you make a melee attack with a burning torch and hit, it deals 1 fire damage.</t>
  </si>
  <si>
    <t>Vial</t>
  </si>
  <si>
    <t>Waterskin</t>
  </si>
  <si>
    <t>Whetstone</t>
  </si>
  <si>
    <t>Arcane Eye</t>
  </si>
  <si>
    <t>Aura of Life</t>
  </si>
  <si>
    <t>Aura of Purity</t>
  </si>
  <si>
    <t>Banishment</t>
  </si>
  <si>
    <t>Blight</t>
  </si>
  <si>
    <t>Compulsion</t>
  </si>
  <si>
    <t>Confusion</t>
  </si>
  <si>
    <t>Conjure Minor Elementals</t>
  </si>
  <si>
    <t>Conjure Woodland Beings</t>
  </si>
  <si>
    <t>Control Water</t>
  </si>
  <si>
    <t>Death Ward</t>
  </si>
  <si>
    <t>Dimension Door</t>
  </si>
  <si>
    <t>Dominate Beast</t>
  </si>
  <si>
    <t>Evard's Black Tentacles</t>
  </si>
  <si>
    <t>Fabricate</t>
  </si>
  <si>
    <t>Fire Shield</t>
  </si>
  <si>
    <t>Freedom of Movement</t>
  </si>
  <si>
    <t>Giant Insect</t>
  </si>
  <si>
    <t>Grasping Vine</t>
  </si>
  <si>
    <t>Greater Invisibility</t>
  </si>
  <si>
    <t>Guardian of Faith</t>
  </si>
  <si>
    <t>Hallucinatory Terrain</t>
  </si>
  <si>
    <t>Ice Storm</t>
  </si>
  <si>
    <t>Leomund's Secret Chest</t>
  </si>
  <si>
    <t>Locate Creature</t>
  </si>
  <si>
    <t>Mordenkainen's Faithful Hound</t>
  </si>
  <si>
    <t>Mordenkainen's Private Sanctum</t>
  </si>
  <si>
    <t>Otiluke's Resilient Sphere</t>
  </si>
  <si>
    <t>Phantasmal Killer</t>
  </si>
  <si>
    <t>Polymorph</t>
  </si>
  <si>
    <t>Staggering Smite</t>
  </si>
  <si>
    <t>Stone Shape</t>
  </si>
  <si>
    <t>Stoneskin</t>
  </si>
  <si>
    <t>Wall of Fire</t>
  </si>
  <si>
    <t>Animate Objects</t>
  </si>
  <si>
    <t>Antilife Shell</t>
  </si>
  <si>
    <t>Awaken</t>
  </si>
  <si>
    <t>8 Hours</t>
  </si>
  <si>
    <t>Banishing Smite</t>
  </si>
  <si>
    <t>Bigby's Hand</t>
  </si>
  <si>
    <t>Circle of Power</t>
  </si>
  <si>
    <t>Cloudkill</t>
  </si>
  <si>
    <t>Commune</t>
  </si>
  <si>
    <t>Commune with Nature</t>
  </si>
  <si>
    <t>Cone of Cold</t>
  </si>
  <si>
    <t>Conjure Elemental</t>
  </si>
  <si>
    <t>Conjure Volley</t>
  </si>
  <si>
    <t>Contact Other Plane</t>
  </si>
  <si>
    <t>Contagion</t>
  </si>
  <si>
    <t>Creation</t>
  </si>
  <si>
    <t>Destructive Wave</t>
  </si>
  <si>
    <t>Dispel Evil and Good</t>
  </si>
  <si>
    <t>Dominate Person</t>
  </si>
  <si>
    <t>Dream</t>
  </si>
  <si>
    <t>Flame Strike</t>
  </si>
  <si>
    <t>Geas</t>
  </si>
  <si>
    <t>Greater Restoration</t>
  </si>
  <si>
    <t>Hallow</t>
  </si>
  <si>
    <t>24 Hours</t>
  </si>
  <si>
    <t>Hold Monster</t>
  </si>
  <si>
    <t>Insect Plague</t>
  </si>
  <si>
    <t>Legend Lore</t>
  </si>
  <si>
    <t>Mass Cure Wounds</t>
  </si>
  <si>
    <t>Mislead</t>
  </si>
  <si>
    <t>Modify Memory</t>
  </si>
  <si>
    <t>Passwall</t>
  </si>
  <si>
    <t>Planar Binding</t>
  </si>
  <si>
    <t>Raise Dead</t>
  </si>
  <si>
    <t>Rary's Telepathic Bond</t>
  </si>
  <si>
    <t>Reincarnate</t>
  </si>
  <si>
    <t>Scrying</t>
  </si>
  <si>
    <t>Seeming</t>
  </si>
  <si>
    <t>Swift Quiver</t>
  </si>
  <si>
    <t>Telekinesis</t>
  </si>
  <si>
    <t>Teleportation Circle</t>
  </si>
  <si>
    <t>Tree Stride</t>
  </si>
  <si>
    <t>Wall of Force</t>
  </si>
  <si>
    <t>Wall of Stone</t>
  </si>
  <si>
    <t>Arcane Gate</t>
  </si>
  <si>
    <t>Blade Barrier</t>
  </si>
  <si>
    <t>Chain Lightning</t>
  </si>
  <si>
    <t>Circle of Death</t>
  </si>
  <si>
    <t>Conjure Fey</t>
  </si>
  <si>
    <t>Contingency</t>
  </si>
  <si>
    <t>Create Undead</t>
  </si>
  <si>
    <t>Disintegrate</t>
  </si>
  <si>
    <t>Drawmij's Instant Summons</t>
  </si>
  <si>
    <t>Eyebite</t>
  </si>
  <si>
    <t>Find the Path</t>
  </si>
  <si>
    <t>Flesh to Stone</t>
  </si>
  <si>
    <t>Forbiddance</t>
  </si>
  <si>
    <t>Globe of Invulnerability</t>
  </si>
  <si>
    <t>Guards and Wards</t>
  </si>
  <si>
    <t>Harm</t>
  </si>
  <si>
    <t>Heal</t>
  </si>
  <si>
    <t>Heroes' Feast</t>
  </si>
  <si>
    <t>Magic Jar</t>
  </si>
  <si>
    <t>Mass Suggestion</t>
  </si>
  <si>
    <t>Move Earth</t>
  </si>
  <si>
    <t>Otiluke's Freezing Sphere</t>
  </si>
  <si>
    <t>Otto's Irresistible Dance</t>
  </si>
  <si>
    <t>Planar Ally</t>
  </si>
  <si>
    <t>Programmed Illusion</t>
  </si>
  <si>
    <t>Sunbeam</t>
  </si>
  <si>
    <t>Transport via Plants</t>
  </si>
  <si>
    <t>True Seeing</t>
  </si>
  <si>
    <t>Wall of Ice</t>
  </si>
  <si>
    <t>Wall of Thorns</t>
  </si>
  <si>
    <t>Wind Walk</t>
  </si>
  <si>
    <t>Word of Recall</t>
  </si>
  <si>
    <t>Conjure Celestial</t>
  </si>
  <si>
    <t>Delayed Blast Fireball</t>
  </si>
  <si>
    <t>Divine Word</t>
  </si>
  <si>
    <t>Etherealness</t>
  </si>
  <si>
    <t>Finger of Death</t>
  </si>
  <si>
    <t>Fire Storm</t>
  </si>
  <si>
    <t>Forcecage</t>
  </si>
  <si>
    <t>Mirage Arcane</t>
  </si>
  <si>
    <t>Mordenkainen's Magnificent Mansion</t>
  </si>
  <si>
    <t>Mordenkainen's Sword</t>
  </si>
  <si>
    <t>Plane Shift</t>
  </si>
  <si>
    <t>Prismatic Spray</t>
  </si>
  <si>
    <t>Project Image</t>
  </si>
  <si>
    <t>Regenerate</t>
  </si>
  <si>
    <t>Resurrection</t>
  </si>
  <si>
    <t>Reverse Gravity</t>
  </si>
  <si>
    <t>Sequester</t>
  </si>
  <si>
    <t>Simulacrum</t>
  </si>
  <si>
    <t>12 Hours</t>
  </si>
  <si>
    <t>Symbol</t>
  </si>
  <si>
    <t>Teleport</t>
  </si>
  <si>
    <t>Animal Shapes</t>
  </si>
  <si>
    <t>Antimagic Field</t>
  </si>
  <si>
    <t>Antipathy/Sympathy</t>
  </si>
  <si>
    <t>Clone</t>
  </si>
  <si>
    <t>Control Weather</t>
  </si>
  <si>
    <t>Demiplane</t>
  </si>
  <si>
    <t>Dominate Monster</t>
  </si>
  <si>
    <t>Earthquake</t>
  </si>
  <si>
    <t>Feeblemind</t>
  </si>
  <si>
    <t>Glibness</t>
  </si>
  <si>
    <t>Holy Aura</t>
  </si>
  <si>
    <t>Incendiary Cloud</t>
  </si>
  <si>
    <t>Maze</t>
  </si>
  <si>
    <t>Mind Blank</t>
  </si>
  <si>
    <t>Power Word Stun</t>
  </si>
  <si>
    <t>Sunburst</t>
  </si>
  <si>
    <t>Telepathy</t>
  </si>
  <si>
    <t>Trap the Soul</t>
  </si>
  <si>
    <t>????</t>
  </si>
  <si>
    <t>?</t>
  </si>
  <si>
    <t>Tsunami</t>
  </si>
  <si>
    <t>Astral Projection</t>
  </si>
  <si>
    <t>Foresight</t>
  </si>
  <si>
    <t>Gate</t>
  </si>
  <si>
    <t>Imprisonment</t>
  </si>
  <si>
    <t>Mass Heal</t>
  </si>
  <si>
    <t>Meteor Swarm</t>
  </si>
  <si>
    <t>Power Word Heal</t>
  </si>
  <si>
    <t>Power Word Kill</t>
  </si>
  <si>
    <t>Prismatic Wall</t>
  </si>
  <si>
    <t>Shapechange</t>
  </si>
  <si>
    <t>Storm of Vengeance</t>
  </si>
  <si>
    <t>Time Stop</t>
  </si>
  <si>
    <t>True Polymorph</t>
  </si>
  <si>
    <t>True Resurrection</t>
  </si>
  <si>
    <t>Weird</t>
  </si>
  <si>
    <t>Wish</t>
  </si>
  <si>
    <t>Component Name</t>
  </si>
  <si>
    <t>Spells Used in</t>
  </si>
  <si>
    <t>Rarity</t>
  </si>
  <si>
    <t>Steel Bar</t>
  </si>
  <si>
    <t>Iron Bar</t>
  </si>
  <si>
    <t>Mithral Bar</t>
  </si>
  <si>
    <t>Adamantium Bar</t>
  </si>
  <si>
    <t>Deepiron</t>
  </si>
  <si>
    <t>Finimagus</t>
  </si>
  <si>
    <t>Argentium</t>
  </si>
  <si>
    <t>Skyrite</t>
  </si>
  <si>
    <t>Meteoric Iron</t>
  </si>
  <si>
    <t>Erudite</t>
  </si>
  <si>
    <t>Weapon Crafting Effect</t>
  </si>
  <si>
    <t>Armor Crafting Effect</t>
  </si>
  <si>
    <t>Other Items Crafting Effect</t>
  </si>
  <si>
    <t>Gain advantage on saves to maintain Concentration</t>
  </si>
  <si>
    <t>A Critical save against fire type damage grants fire resistance until a short rest</t>
  </si>
  <si>
    <t>Advantage on saves against being frightened</t>
  </si>
  <si>
    <t>When first donned, gain 1 hit die worth of temporary hit points. Lost when doffed. (once/day)</t>
  </si>
  <si>
    <t>Advantage on Constitution saves due to spells</t>
  </si>
  <si>
    <t>Advantage on saves caused by Fey and Celestial creatures</t>
  </si>
  <si>
    <t>Removes a strength requirement from armor or adds +1 to Dexterity in armor that does not have a strength requirement</t>
  </si>
  <si>
    <t>Typical Source</t>
  </si>
  <si>
    <t>Sea</t>
  </si>
  <si>
    <t>A shiny black metal, known as one of the hardest substances in existance</t>
  </si>
  <si>
    <t>Aerocrystal</t>
  </si>
  <si>
    <t>Mined</t>
  </si>
  <si>
    <t>Bought (Blacksmith)</t>
  </si>
  <si>
    <t>A light blue, glass-like crystal known for creating quick, precise weapons.</t>
  </si>
  <si>
    <t>Asmoroch Wood</t>
  </si>
  <si>
    <t>A black scorched wood which is cold to touch</t>
  </si>
  <si>
    <t>Hypogriff Feathers</t>
  </si>
  <si>
    <t>Advantage on Animal Handling checks</t>
  </si>
  <si>
    <t>Giant Eagle feathers</t>
  </si>
  <si>
    <t>Roc Feathers</t>
  </si>
  <si>
    <t>Swim speed increases by 10 ft</t>
  </si>
  <si>
    <t>Giant Crab Chitin</t>
  </si>
  <si>
    <t>The armor's Dexterity bonus is increased by 1 but it's AC is decreased by 1.</t>
  </si>
  <si>
    <t>Cold Iron</t>
  </si>
  <si>
    <t>This iron is worked entirely while cold</t>
  </si>
  <si>
    <t>Resistance to physical damage from Fey creatures</t>
  </si>
  <si>
    <t>Darksteel</t>
  </si>
  <si>
    <t>A darkened blue metal that only forms in areas affected by thunderstorms.</t>
  </si>
  <si>
    <t>Advantage on attacks against Fey creatures</t>
  </si>
  <si>
    <t>Deal additional 1d4 lightning damage</t>
  </si>
  <si>
    <t>Resistance to lightning damage</t>
  </si>
  <si>
    <t>Darkwood</t>
  </si>
  <si>
    <t>This piece of wood is as hard as normal wood but very light.</t>
  </si>
  <si>
    <t>Grants the "Light" attribute to the weapon</t>
  </si>
  <si>
    <t xml:space="preserve">The armor weighs half what it normally would </t>
  </si>
  <si>
    <t>Red Dragon Scales</t>
  </si>
  <si>
    <t>While wearing Red Dragon Scale armor, you have resistance to fire damage.</t>
  </si>
  <si>
    <t>Big scales harvested from a dragon body.</t>
  </si>
  <si>
    <t>Dwarfstone</t>
  </si>
  <si>
    <t xml:space="preserve">These marble-like stones are used by dwarves to create a cerimonial armor for the </t>
  </si>
  <si>
    <t>While wearing dwarfstone Armor you have +2 to AC and +2 to the strength requirement (min 10)</t>
  </si>
  <si>
    <t>Ellond Hide</t>
  </si>
  <si>
    <t>While wearing a cape, clothing or hide armor created with ellond hide, you have resistance against fire damage.</t>
  </si>
  <si>
    <t>This brown-orange hide is harvested from creatures inhabitting desert and other dry areas.</t>
  </si>
  <si>
    <t>Eternal Ice</t>
  </si>
  <si>
    <t>This cold white-blue block of ice  is unable to melt in normal conditions</t>
  </si>
  <si>
    <t>Deal an extra 1d6 cold damage</t>
  </si>
  <si>
    <t>Resistance to cold damage</t>
  </si>
  <si>
    <t>Ignum</t>
  </si>
  <si>
    <t>Within this black semi-translucent stone, glowing lava can be seen flowing though it.</t>
  </si>
  <si>
    <t>The weapon emits a low pulsing and flowing red glow. Deal an extra 1d6 fire damage.</t>
  </si>
  <si>
    <t>Infernal Leather</t>
  </si>
  <si>
    <t>Leather crafted form the hide or skin of a demonic creature</t>
  </si>
  <si>
    <t>Light armors made with infernal leather have a +1 to armor class and resistance against fire damage.</t>
  </si>
  <si>
    <t>Infernal Steel</t>
  </si>
  <si>
    <t>A blood red metal found in the infernal planes.</t>
  </si>
  <si>
    <t>Deal an extra 1d8 fire damage</t>
  </si>
  <si>
    <t>Armor made with Infernal Steel have a +2 to AC and grant resistance to fire damage</t>
  </si>
  <si>
    <t>Obsidian</t>
  </si>
  <si>
    <t>This black to deep purple glass-like stone is known to be very sharp</t>
  </si>
  <si>
    <t>When a creature attempts to grapple you they take 1d4 damage.</t>
  </si>
  <si>
    <t>Piercing or Slashing damage deals an extra 1d4 damage.</t>
  </si>
  <si>
    <t>Orichalcum</t>
  </si>
  <si>
    <t>This bronze orange metal is used to protect against magic, absorbing some part of the magical essence and then unleashing it.</t>
  </si>
  <si>
    <t>When you hit a creature with an orichalcum weapon after having taken damage from a spell, you deal an extra 1d6 force damage.</t>
  </si>
  <si>
    <t>While wearing armor crafted from Orichalcum you have advantage on saving throws against spells and magic effects.</t>
  </si>
  <si>
    <t>Plague Wood</t>
  </si>
  <si>
    <t>When you hit a creature with a weapon crafted from Plague Wood, you deal an extra 1d6 poison damage.</t>
  </si>
  <si>
    <t>This ancient moss-covered wood has small spores floating around it.</t>
  </si>
  <si>
    <t>Shadow Silk</t>
  </si>
  <si>
    <t>This black semi-transparent silk is carefully made by subterrainian spiders.</t>
  </si>
  <si>
    <t>You have advantage on Stealth checks in lightly obscured areas.</t>
  </si>
  <si>
    <t>Shadowfell Linen</t>
  </si>
  <si>
    <t>A dark and purple linen common in the bleak and desolate "echo" of the Prime Material Plane known as the Shadowfell.</t>
  </si>
  <si>
    <t>You have resistance against force and psychic damage.</t>
  </si>
  <si>
    <t>Spiritual Wood</t>
  </si>
  <si>
    <t>This cyan colored wood is an excellent conductor of magical energy.</t>
  </si>
  <si>
    <t>You have advantage on Concentration spell checks to maintain a spell.</t>
  </si>
  <si>
    <t>Weapons made entirely of Spiritual Wood can be used as an arcane focus and deal an extra 1d4 force damage on hit</t>
  </si>
  <si>
    <t>Stellar Iron</t>
  </si>
  <si>
    <t>A white bright metal, soft to the touch but very resistant to breaking. Known for being used by celestial beings.</t>
  </si>
  <si>
    <t>Deal an extra 1d8 radiant damage</t>
  </si>
  <si>
    <t>Armor made with Stellar Iron have a +2 to AC and grant resistance to necrotic damage.</t>
  </si>
  <si>
    <t>A gold coin</t>
  </si>
  <si>
    <t>Jade dust</t>
  </si>
  <si>
    <t>A sliver of glass</t>
  </si>
  <si>
    <t>A piece of aloe</t>
  </si>
  <si>
    <t xml:space="preserve">A tuft of fur or a feather from any beast </t>
  </si>
  <si>
    <t>Bear's fur</t>
  </si>
  <si>
    <t>Bull's hide</t>
  </si>
  <si>
    <t>Big Cat Fur</t>
  </si>
  <si>
    <t>Eagle's feather</t>
  </si>
  <si>
    <t>Fox Fur</t>
  </si>
  <si>
    <t>Owl's feathers</t>
  </si>
  <si>
    <t>A white feather</t>
  </si>
  <si>
    <t>The heart of a hen</t>
  </si>
  <si>
    <t>Bone dust</t>
  </si>
  <si>
    <t>A pinch of graveyard dirt</t>
  </si>
  <si>
    <t>Handful of Mud</t>
  </si>
  <si>
    <t>A Pinch of lime</t>
  </si>
  <si>
    <t>Hand of a Gargoyle</t>
  </si>
  <si>
    <t>Stone Golem Shard</t>
  </si>
  <si>
    <t>Flesh of a Stone Giant</t>
  </si>
  <si>
    <t>Thorny vines wrapped around ranged weapon ammo</t>
  </si>
  <si>
    <t>A piece of iron and a flame</t>
  </si>
  <si>
    <t>The eye of a newt</t>
  </si>
  <si>
    <t xml:space="preserve">the petrified eye of a newt </t>
  </si>
  <si>
    <t>A small leather loop</t>
  </si>
  <si>
    <t>A piece of copper wire bent into the shape of a cup</t>
  </si>
  <si>
    <t>a bit of fur and a rod of amber</t>
  </si>
  <si>
    <t>Crystal or piece of glass</t>
  </si>
  <si>
    <t>A bunch of charcoal</t>
  </si>
  <si>
    <t>Char-cloth</t>
  </si>
  <si>
    <t>Leaves of a Sixfinger plant</t>
  </si>
  <si>
    <t>A bit of sheep’s fleece</t>
  </si>
  <si>
    <t>A short piece of copper wire</t>
  </si>
  <si>
    <t>2 lodestones</t>
  </si>
  <si>
    <t>A piece of mirrored glass the size of a fist</t>
  </si>
  <si>
    <t>A crafted doll representation of the caster</t>
  </si>
  <si>
    <t>Seeds of a moonseed plant</t>
  </si>
  <si>
    <t>A piece of opalescent feldspar</t>
  </si>
  <si>
    <t>Ashes from a burned leaf of mistletoe and a sprig of spruce</t>
  </si>
  <si>
    <t>a pinch of dust and a few drops of water </t>
  </si>
  <si>
    <t>Burning incense</t>
  </si>
  <si>
    <t>Seven sharp thorns or twigs</t>
  </si>
  <si>
    <t>A dried rose with stem</t>
  </si>
  <si>
    <t>A freshly cut rose with stem</t>
  </si>
  <si>
    <t>A feather waved in the air</t>
  </si>
  <si>
    <t>A bit of spiderweb</t>
  </si>
  <si>
    <t>A spider’s leg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</si>
</sst>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9"/>
      <color theme="1"/>
      <name val="Arial"/>
      <family val="2"/>
    </font>
    <font>
      <sz val="10"/>
      <color theme="1"/>
      <name val="Calibri"/>
      <family val="2"/>
      <scheme val="minor"/>
    </font>
    <font>
      <b/>
      <sz val="10"/>
      <color theme="0"/>
      <name val="Calibri"/>
      <family val="2"/>
      <scheme val="minor"/>
    </font>
    <font>
      <b/>
      <sz val="10"/>
      <color theme="1"/>
      <name val="Calibri"/>
      <family val="2"/>
      <scheme val="minor"/>
    </font>
    <font>
      <i/>
      <sz val="10"/>
      <color rgb="FF404040"/>
      <name val="Calibri"/>
      <family val="2"/>
      <scheme val="minor"/>
    </font>
    <font>
      <u/>
      <sz val="12"/>
      <color theme="10"/>
      <name val="Calibri"/>
      <family val="2"/>
      <scheme val="minor"/>
    </font>
    <font>
      <u/>
      <sz val="12"/>
      <color theme="11"/>
      <name val="Calibri"/>
      <family val="2"/>
      <scheme val="minor"/>
    </font>
    <font>
      <sz val="10"/>
      <color theme="1"/>
      <name val="Inconsolata"/>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3">
    <border>
      <left/>
      <right/>
      <top/>
      <bottom/>
      <diagonal/>
    </border>
    <border>
      <left/>
      <right/>
      <top/>
      <bottom style="thin">
        <color theme="1"/>
      </bottom>
      <diagonal/>
    </border>
    <border>
      <left/>
      <right/>
      <top style="thin">
        <color theme="1"/>
      </top>
      <bottom style="thin">
        <color theme="1"/>
      </bottom>
      <diagonal/>
    </border>
  </borders>
  <cellStyleXfs count="5">
    <xf numFmtId="0" fontId="0" fillId="0" borderId="0"/>
    <xf numFmtId="0" fontId="1" fillId="0" borderId="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2" fillId="0" borderId="0" xfId="1" applyFont="1" applyAlignment="1">
      <alignment vertical="top" wrapText="1"/>
    </xf>
    <xf numFmtId="0" fontId="3" fillId="2" borderId="1" xfId="1" applyFont="1" applyFill="1" applyBorder="1" applyAlignment="1">
      <alignment vertical="top" wrapText="1"/>
    </xf>
    <xf numFmtId="0" fontId="2" fillId="0" borderId="0" xfId="1" applyFont="1" applyAlignment="1">
      <alignment horizontal="left" vertical="top" wrapText="1"/>
    </xf>
    <xf numFmtId="0" fontId="2" fillId="0" borderId="0" xfId="1" applyFont="1" applyAlignment="1">
      <alignment horizontal="left" wrapText="1"/>
    </xf>
    <xf numFmtId="0" fontId="2" fillId="0" borderId="0" xfId="1" applyFont="1" applyAlignment="1">
      <alignment wrapText="1"/>
    </xf>
    <xf numFmtId="3" fontId="2" fillId="0" borderId="0" xfId="1" applyNumberFormat="1" applyFont="1" applyAlignment="1">
      <alignment horizontal="left" vertical="top" wrapText="1"/>
    </xf>
    <xf numFmtId="0" fontId="2" fillId="3" borderId="2" xfId="1" applyFont="1" applyFill="1" applyBorder="1" applyAlignment="1">
      <alignment vertical="top" wrapText="1"/>
    </xf>
    <xf numFmtId="9" fontId="2" fillId="0" borderId="0" xfId="2" applyNumberFormat="1" applyFont="1" applyAlignment="1">
      <alignment vertical="top" wrapText="1"/>
    </xf>
    <xf numFmtId="0" fontId="4" fillId="0" borderId="0" xfId="1" applyFont="1" applyAlignment="1">
      <alignment vertical="top" wrapText="1"/>
    </xf>
    <xf numFmtId="0" fontId="2" fillId="0" borderId="0" xfId="1" quotePrefix="1" applyNumberFormat="1" applyFont="1" applyAlignment="1">
      <alignment vertical="top" wrapText="1"/>
    </xf>
    <xf numFmtId="0" fontId="2" fillId="0" borderId="0" xfId="1" applyNumberFormat="1" applyFont="1" applyAlignment="1">
      <alignment vertical="top" wrapText="1"/>
    </xf>
    <xf numFmtId="2" fontId="2" fillId="0" borderId="0" xfId="1" applyNumberFormat="1" applyFont="1" applyAlignment="1">
      <alignment vertical="top" wrapText="1"/>
    </xf>
    <xf numFmtId="0" fontId="2" fillId="0" borderId="0" xfId="1" applyFont="1" applyBorder="1" applyAlignment="1">
      <alignment vertical="top" wrapText="1"/>
    </xf>
    <xf numFmtId="0" fontId="2" fillId="0" borderId="2" xfId="1" applyFont="1" applyBorder="1" applyAlignment="1">
      <alignment vertical="top" wrapText="1"/>
    </xf>
    <xf numFmtId="0" fontId="2" fillId="0" borderId="0" xfId="1" applyNumberFormat="1" applyFont="1" applyAlignment="1">
      <alignment horizontal="left" vertical="top" wrapText="1"/>
    </xf>
    <xf numFmtId="0" fontId="2" fillId="0" borderId="0" xfId="1" applyFont="1" applyFill="1" applyAlignment="1">
      <alignment vertical="top" wrapText="1"/>
    </xf>
    <xf numFmtId="0" fontId="8" fillId="0" borderId="0" xfId="0" applyFont="1"/>
  </cellXfs>
  <cellStyles count="5">
    <cellStyle name="Followed Hyperlink" xfId="4" builtinId="9" hidden="1"/>
    <cellStyle name="Hyperlink" xfId="3" builtinId="8" hidden="1"/>
    <cellStyle name="Normal" xfId="0" builtinId="0"/>
    <cellStyle name="Normal 2" xfId="1"/>
    <cellStyle name="Percent 2" xfId="2"/>
  </cellStyles>
  <dxfs count="167">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2" formatCode="0.00"/>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right/>
        <top style="thin">
          <color theme="1"/>
        </top>
        <bottom style="thin">
          <color theme="1"/>
        </bottom>
      </border>
    </dxf>
    <dxf>
      <border outline="0">
        <top style="thin">
          <color theme="1"/>
        </top>
      </border>
    </dxf>
    <dxf>
      <border outline="0">
        <bottom style="thin">
          <color theme="1"/>
        </bottom>
      </border>
    </dxf>
    <dxf>
      <border outline="0">
        <right style="thin">
          <color theme="1"/>
        </right>
        <top style="thin">
          <color theme="1"/>
        </top>
        <bottom style="thin">
          <color theme="1"/>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i val="0"/>
        <strike val="0"/>
        <condense val="0"/>
        <extend val="0"/>
        <outline val="0"/>
        <shadow val="0"/>
        <u val="none"/>
        <vertAlign val="baseline"/>
        <sz val="10"/>
        <color theme="0"/>
        <name val="Calibri"/>
        <scheme val="minor"/>
      </font>
      <fill>
        <patternFill patternType="solid">
          <fgColor theme="1"/>
          <bgColor theme="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3" formatCode="#,##0"/>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strike val="0"/>
        <outline val="0"/>
        <shadow val="0"/>
        <u val="none"/>
        <vertAlign val="baseline"/>
        <sz val="10"/>
        <name val="Calibri"/>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numFmt numFmtId="13" formatCode="0%"/>
      <alignmen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enerators/Magic%20Item%20Generator%20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Requisition"/>
      <sheetName val="Ceidel's Plate Armor"/>
      <sheetName val="Naivara's Cloak"/>
      <sheetName val="Killigan's Rapier"/>
      <sheetName val="Nala's Shield"/>
      <sheetName val="Shava's Drum"/>
      <sheetName val="Thelen's Hood"/>
      <sheetName val="Thokk's Handaxe"/>
      <sheetName val="Tables"/>
    </sheetNames>
    <sheetDataSet>
      <sheetData sheetId="0">
        <row r="14">
          <cell r="Z14">
            <v>14</v>
          </cell>
          <cell r="AC14" t="str">
            <v xml:space="preserve">Naivara's + 1 Cloak </v>
          </cell>
        </row>
        <row r="15">
          <cell r="Z15" t="str">
            <v/>
          </cell>
        </row>
        <row r="16">
          <cell r="J16" t="str">
            <v>Phandelver Pact</v>
          </cell>
          <cell r="Z16" t="str">
            <v/>
          </cell>
        </row>
        <row r="17">
          <cell r="Z17" t="str">
            <v/>
          </cell>
        </row>
        <row r="18">
          <cell r="E18">
            <v>750</v>
          </cell>
          <cell r="Z18" t="str">
            <v/>
          </cell>
          <cell r="AH18" t="str">
            <v>ArmorShield</v>
          </cell>
        </row>
        <row r="19">
          <cell r="Z19" t="str">
            <v/>
          </cell>
        </row>
        <row r="20">
          <cell r="Z20" t="str">
            <v/>
          </cell>
        </row>
        <row r="21">
          <cell r="J21" t="str">
            <v>Uncommon</v>
          </cell>
          <cell r="Z21" t="str">
            <v/>
          </cell>
        </row>
        <row r="22">
          <cell r="Z22" t="str">
            <v/>
          </cell>
        </row>
        <row r="23">
          <cell r="Z23" t="str">
            <v/>
          </cell>
        </row>
        <row r="24">
          <cell r="Z24" t="str">
            <v/>
          </cell>
        </row>
        <row r="25">
          <cell r="Z25" t="str">
            <v/>
          </cell>
        </row>
        <row r="26">
          <cell r="Z26" t="str">
            <v/>
          </cell>
        </row>
        <row r="27">
          <cell r="Z27" t="str">
            <v/>
          </cell>
        </row>
        <row r="28">
          <cell r="Z28" t="str">
            <v/>
          </cell>
        </row>
        <row r="29">
          <cell r="Z29" t="str">
            <v/>
          </cell>
        </row>
        <row r="30">
          <cell r="Z30" t="str">
            <v/>
          </cell>
        </row>
        <row r="31">
          <cell r="Z31" t="str">
            <v/>
          </cell>
        </row>
        <row r="32">
          <cell r="Z32" t="str">
            <v/>
          </cell>
        </row>
        <row r="33">
          <cell r="Z33" t="str">
            <v/>
          </cell>
        </row>
        <row r="34">
          <cell r="Z34" t="str">
            <v/>
          </cell>
        </row>
        <row r="35">
          <cell r="Z35" t="str">
            <v/>
          </cell>
        </row>
        <row r="36">
          <cell r="Z36" t="str">
            <v/>
          </cell>
        </row>
        <row r="37">
          <cell r="Z37" t="str">
            <v/>
          </cell>
        </row>
        <row r="38">
          <cell r="Z38" t="str">
            <v/>
          </cell>
        </row>
        <row r="39">
          <cell r="Z39" t="str">
            <v/>
          </cell>
        </row>
        <row r="40">
          <cell r="K40" t="str">
            <v/>
          </cell>
          <cell r="Z40" t="str">
            <v/>
          </cell>
        </row>
        <row r="41">
          <cell r="Z41" t="str">
            <v/>
          </cell>
        </row>
        <row r="42">
          <cell r="Z42">
            <v>42</v>
          </cell>
        </row>
        <row r="43">
          <cell r="Z43">
            <v>43</v>
          </cell>
        </row>
        <row r="44">
          <cell r="Z44" t="str">
            <v/>
          </cell>
        </row>
        <row r="45">
          <cell r="Z45" t="str">
            <v/>
          </cell>
        </row>
        <row r="46">
          <cell r="Z46" t="str">
            <v/>
          </cell>
        </row>
        <row r="47">
          <cell r="K47" t="str">
            <v/>
          </cell>
          <cell r="Z47" t="str">
            <v/>
          </cell>
        </row>
        <row r="48">
          <cell r="Z48" t="str">
            <v/>
          </cell>
        </row>
        <row r="49">
          <cell r="Z49" t="str">
            <v/>
          </cell>
        </row>
        <row r="50">
          <cell r="Z50" t="str">
            <v/>
          </cell>
        </row>
        <row r="51">
          <cell r="Z51" t="str">
            <v/>
          </cell>
        </row>
        <row r="52">
          <cell r="Z52" t="str">
            <v/>
          </cell>
        </row>
        <row r="53">
          <cell r="Z53" t="str">
            <v/>
          </cell>
        </row>
        <row r="54">
          <cell r="K54" t="str">
            <v/>
          </cell>
          <cell r="Z54" t="str">
            <v/>
          </cell>
        </row>
        <row r="55">
          <cell r="Z55" t="str">
            <v/>
          </cell>
        </row>
        <row r="56">
          <cell r="Z56" t="str">
            <v/>
          </cell>
        </row>
        <row r="57">
          <cell r="Z57" t="str">
            <v/>
          </cell>
        </row>
        <row r="58">
          <cell r="Z58" t="str">
            <v/>
          </cell>
        </row>
        <row r="59">
          <cell r="Z59" t="str">
            <v/>
          </cell>
        </row>
        <row r="60">
          <cell r="Z60" t="str">
            <v/>
          </cell>
        </row>
        <row r="61">
          <cell r="Z61" t="str">
            <v/>
          </cell>
        </row>
        <row r="62">
          <cell r="Z62" t="str">
            <v/>
          </cell>
        </row>
        <row r="63">
          <cell r="Z63" t="str">
            <v/>
          </cell>
        </row>
        <row r="64">
          <cell r="Z64" t="str">
            <v/>
          </cell>
        </row>
        <row r="65">
          <cell r="Z65" t="str">
            <v/>
          </cell>
        </row>
        <row r="66">
          <cell r="Z66" t="str">
            <v/>
          </cell>
        </row>
        <row r="67">
          <cell r="Z67" t="str">
            <v/>
          </cell>
        </row>
        <row r="68">
          <cell r="Z68" t="str">
            <v/>
          </cell>
        </row>
        <row r="69">
          <cell r="Z69" t="str">
            <v/>
          </cell>
        </row>
        <row r="70">
          <cell r="Z70" t="str">
            <v/>
          </cell>
        </row>
        <row r="71">
          <cell r="Z71" t="str">
            <v/>
          </cell>
        </row>
        <row r="72">
          <cell r="Z72" t="str">
            <v/>
          </cell>
        </row>
        <row r="73">
          <cell r="Z73" t="str">
            <v/>
          </cell>
        </row>
        <row r="74">
          <cell r="Z74" t="str">
            <v/>
          </cell>
        </row>
        <row r="75">
          <cell r="Z75" t="str">
            <v/>
          </cell>
        </row>
        <row r="76">
          <cell r="Z76" t="str">
            <v/>
          </cell>
        </row>
        <row r="77">
          <cell r="Z77" t="str">
            <v/>
          </cell>
        </row>
        <row r="78">
          <cell r="Z78" t="str">
            <v/>
          </cell>
        </row>
        <row r="79">
          <cell r="Z79" t="str">
            <v/>
          </cell>
        </row>
        <row r="80">
          <cell r="Z80" t="str">
            <v/>
          </cell>
        </row>
        <row r="81">
          <cell r="Z81" t="str">
            <v/>
          </cell>
        </row>
        <row r="82">
          <cell r="Z82" t="str">
            <v/>
          </cell>
        </row>
        <row r="83">
          <cell r="Z83" t="str">
            <v/>
          </cell>
        </row>
        <row r="84">
          <cell r="Z84" t="str">
            <v/>
          </cell>
        </row>
        <row r="85">
          <cell r="Z85" t="str">
            <v/>
          </cell>
        </row>
        <row r="86">
          <cell r="Z86" t="str">
            <v/>
          </cell>
        </row>
        <row r="87">
          <cell r="Z87" t="str">
            <v/>
          </cell>
        </row>
        <row r="88">
          <cell r="Z88" t="str">
            <v/>
          </cell>
        </row>
        <row r="89">
          <cell r="Z89" t="str">
            <v/>
          </cell>
        </row>
        <row r="90">
          <cell r="Z90" t="str">
            <v/>
          </cell>
        </row>
        <row r="91">
          <cell r="Z91" t="str">
            <v/>
          </cell>
        </row>
        <row r="92">
          <cell r="Z92" t="str">
            <v/>
          </cell>
        </row>
        <row r="93">
          <cell r="Z93" t="str">
            <v/>
          </cell>
        </row>
        <row r="94">
          <cell r="Z94" t="str">
            <v/>
          </cell>
        </row>
        <row r="95">
          <cell r="Z95" t="str">
            <v/>
          </cell>
        </row>
        <row r="96">
          <cell r="Z96" t="str">
            <v/>
          </cell>
        </row>
        <row r="97">
          <cell r="Z97" t="str">
            <v/>
          </cell>
        </row>
        <row r="98">
          <cell r="Z98" t="str">
            <v/>
          </cell>
        </row>
        <row r="99">
          <cell r="Z99" t="str">
            <v/>
          </cell>
        </row>
        <row r="100">
          <cell r="Z100" t="str">
            <v/>
          </cell>
        </row>
        <row r="101">
          <cell r="Z101" t="str">
            <v/>
          </cell>
        </row>
        <row r="102">
          <cell r="Z102" t="str">
            <v/>
          </cell>
        </row>
        <row r="103">
          <cell r="Z103" t="str">
            <v/>
          </cell>
        </row>
        <row r="104">
          <cell r="Z104" t="str">
            <v/>
          </cell>
        </row>
        <row r="105">
          <cell r="Z105" t="str">
            <v/>
          </cell>
        </row>
        <row r="106">
          <cell r="Z106" t="str">
            <v/>
          </cell>
        </row>
        <row r="107">
          <cell r="Z107" t="str">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ables/table1.xml><?xml version="1.0" encoding="utf-8"?>
<table xmlns="http://schemas.openxmlformats.org/spreadsheetml/2006/main" id="1" name="tblChallengeOutcomes" displayName="tblChallengeOutcomes" ref="Z1:AI89" totalsRowShown="0" headerRowDxfId="166" dataDxfId="165">
  <autoFilter ref="Z1:AI89"/>
  <tableColumns count="10">
    <tableColumn id="3" name="Challenge" dataDxfId="164"/>
    <tableColumn id="10" name="Result" dataDxfId="163"/>
    <tableColumn id="21" name="ResultKey" dataDxfId="162">
      <calculatedColumnFormula>tblChallengeOutcomes[[#This Row],[Challenge]]&amp;tblChallengeOutcomes[[#This Row],[Result]]</calculatedColumnFormula>
    </tableColumn>
    <tableColumn id="11" name="Result Text" dataDxfId="161"/>
    <tableColumn id="4" name="Added Perks" dataDxfId="160"/>
    <tableColumn id="8" name="Added Quirks" dataDxfId="159"/>
    <tableColumn id="9" name="Added Flaws" dataDxfId="158"/>
    <tableColumn id="5" name="Cost Adjustment" dataDxfId="157" dataCellStyle="Percent"/>
    <tableColumn id="6" name="Working Time Adjustment" dataDxfId="156"/>
    <tableColumn id="7" name="Other Adjustment" dataDxfId="155"/>
  </tableColumns>
  <tableStyleInfo name="TableStyleMedium1" showFirstColumn="0" showLastColumn="0" showRowStripes="1" showColumnStripes="0"/>
</table>
</file>

<file path=xl/tables/table10.xml><?xml version="1.0" encoding="utf-8"?>
<table xmlns="http://schemas.openxmlformats.org/spreadsheetml/2006/main" id="10" name="tblItemArmorShield" displayName="tblItemArmorShield" ref="DD1:DI17" totalsRowShown="0" headerRowDxfId="83" dataDxfId="82">
  <autoFilter ref="DD1:DI17"/>
  <tableColumns count="6">
    <tableColumn id="1" name="Item Name" dataDxfId="81"/>
    <tableColumn id="2" name="Type" dataDxfId="80"/>
    <tableColumn id="3" name="Cost (in Gold)" dataDxfId="79"/>
    <tableColumn id="4" name="Armor Class (AC)" dataDxfId="78"/>
    <tableColumn id="5" name="Attributes" dataDxfId="77"/>
    <tableColumn id="7" name="Weight" dataDxfId="76"/>
  </tableColumns>
  <tableStyleInfo name="TableStyleMedium1" showFirstColumn="0" showLastColumn="0" showRowStripes="1" showColumnStripes="0"/>
</table>
</file>

<file path=xl/tables/table11.xml><?xml version="1.0" encoding="utf-8"?>
<table xmlns="http://schemas.openxmlformats.org/spreadsheetml/2006/main" id="11" name="tblItemClasses" displayName="tblItemClasses" ref="DB1:DB5" totalsRowShown="0" headerRowDxfId="75" dataDxfId="74">
  <autoFilter ref="DB1:DB5"/>
  <tableColumns count="1">
    <tableColumn id="1" name="Item Class" dataDxfId="73"/>
  </tableColumns>
  <tableStyleInfo name="TableStyleMedium1" showFirstColumn="0" showLastColumn="0" showRowStripes="1" showColumnStripes="0"/>
</table>
</file>

<file path=xl/tables/table12.xml><?xml version="1.0" encoding="utf-8"?>
<table xmlns="http://schemas.openxmlformats.org/spreadsheetml/2006/main" id="12" name="tblItemWeapons" displayName="tblItemWeapons" ref="DK1:DR39" totalsRowShown="0" headerRowDxfId="72" dataDxfId="71">
  <autoFilter ref="DK1:DR39"/>
  <tableColumns count="8">
    <tableColumn id="1" name="Item Name" dataDxfId="70"/>
    <tableColumn id="2" name="Type" dataDxfId="69"/>
    <tableColumn id="6" name="Cost (in Gold)" dataDxfId="68"/>
    <tableColumn id="3" name="Damage" dataDxfId="67"/>
    <tableColumn id="4" name="Damage Type" dataDxfId="66"/>
    <tableColumn id="7" name="Weight" dataDxfId="65"/>
    <tableColumn id="5" name="Attributes" dataDxfId="64"/>
    <tableColumn id="8" name="Special" dataDxfId="63"/>
  </tableColumns>
  <tableStyleInfo name="TableStyleMedium1" showFirstColumn="0" showLastColumn="0" showRowStripes="1" showColumnStripes="0"/>
</table>
</file>

<file path=xl/tables/table13.xml><?xml version="1.0" encoding="utf-8"?>
<table xmlns="http://schemas.openxmlformats.org/spreadsheetml/2006/main" id="13" name="tblSelectALvl1Spell" displayName="tblSelectALvl1Spell" ref="BT1:CA90" totalsRowShown="0" headerRowDxfId="62" dataDxfId="61">
  <autoFilter ref="BT1:CA90"/>
  <tableColumns count="8">
    <tableColumn id="1" name="Option" dataDxfId="60"/>
    <tableColumn id="7" name="Min" dataDxfId="59">
      <calculatedColumnFormula>tblSelectALvl1Spell[[#This Row],[Max]]-TRUNC(100/COUNTA(tblSelectALvl1Spell[Option]),0)+1</calculatedColumnFormula>
    </tableColumn>
    <tableColumn id="8" name="Max" dataDxfId="58">
      <calculatedColumnFormula>TRUNC(100/COUNTA(tblSelectALvl1Spell[Option])*(ROW(tblSelectALvl1Spell[#This Row])-ROW(tblSelectALvl1Spell[Option])+1),0)</calculatedColumnFormula>
    </tableColumn>
    <tableColumn id="2" name="Level" dataDxfId="57"/>
    <tableColumn id="3" name="School" dataDxfId="56"/>
    <tableColumn id="4" name="Ritual" dataDxfId="55"/>
    <tableColumn id="5" name="Concentration" dataDxfId="54"/>
    <tableColumn id="6" name="Cast Time" dataDxfId="53"/>
  </tableColumns>
  <tableStyleInfo name="TableStyleMedium1" showFirstColumn="0" showLastColumn="0" showRowStripes="1" showColumnStripes="0"/>
</table>
</file>

<file path=xl/tables/table14.xml><?xml version="1.0" encoding="utf-8"?>
<table xmlns="http://schemas.openxmlformats.org/spreadsheetml/2006/main" id="14" name="tblItemAdventuringGear" displayName="tblItemAdventuringGear" ref="DT1:DW104" totalsRowShown="0" headerRowDxfId="52" dataDxfId="51">
  <autoFilter ref="DT1:DW104"/>
  <tableColumns count="4">
    <tableColumn id="1" name="Item Name" dataDxfId="50"/>
    <tableColumn id="2" name="Cost (in gold)" dataDxfId="49"/>
    <tableColumn id="3" name="Weight" dataDxfId="48"/>
    <tableColumn id="4" name="Description" dataDxfId="47"/>
  </tableColumns>
  <tableStyleInfo name="TableStyleMedium1" showFirstColumn="0" showLastColumn="0" showRowStripes="1" showColumnStripes="0"/>
</table>
</file>

<file path=xl/tables/table15.xml><?xml version="1.0" encoding="utf-8"?>
<table xmlns="http://schemas.openxmlformats.org/spreadsheetml/2006/main" id="15" name="tblItemTools" displayName="tblItemTools" ref="DY1:EC36" totalsRowShown="0" headerRowDxfId="46" dataDxfId="45">
  <autoFilter ref="DY1:EC36"/>
  <tableColumns count="5">
    <tableColumn id="1" name="Item Name" dataDxfId="44"/>
    <tableColumn id="2" name="Type" dataDxfId="43"/>
    <tableColumn id="3" name="Cost (in Gold)" dataDxfId="42"/>
    <tableColumn id="4" name="Weight" dataDxfId="41"/>
    <tableColumn id="5" name="Description" dataDxfId="40"/>
  </tableColumns>
  <tableStyleInfo name="TableStyleMedium1" showFirstColumn="0" showLastColumn="0" showRowStripes="1" showColumnStripes="0"/>
</table>
</file>

<file path=xl/tables/table16.xml><?xml version="1.0" encoding="utf-8"?>
<table xmlns="http://schemas.openxmlformats.org/spreadsheetml/2006/main" id="16" name="tblSelectALvl2Spell" displayName="tblSelectALvl2Spell" ref="CC1:CJ60" totalsRowShown="0" headerRowDxfId="39" dataDxfId="38">
  <autoFilter ref="CC1:CJ60"/>
  <tableColumns count="8">
    <tableColumn id="1" name="Option" dataDxfId="37"/>
    <tableColumn id="7" name="Min" dataDxfId="36">
      <calculatedColumnFormula>tblSelectALvl2Spell[[#This Row],[Max]]-TRUNC(100/COUNTA(tblSelectALvl2Spell[Option]),0)+1</calculatedColumnFormula>
    </tableColumn>
    <tableColumn id="8" name="Max" dataDxfId="35">
      <calculatedColumnFormula>TRUNC(100/COUNTA(tblSelectALvl2Spell[Option])*(ROW(tblSelectALvl2Spell[#This Row])-ROW(tblSelectALvl2Spell[Option])+1),0)</calculatedColumnFormula>
    </tableColumn>
    <tableColumn id="2" name="Level" dataDxfId="34"/>
    <tableColumn id="3" name="School" dataDxfId="33"/>
    <tableColumn id="4" name="Ritual" dataDxfId="32"/>
    <tableColumn id="5" name="Concentration" dataDxfId="31"/>
    <tableColumn id="6" name="Cast Time" dataDxfId="30"/>
  </tableColumns>
  <tableStyleInfo name="TableStyleMedium1" showFirstColumn="0" showLastColumn="0" showRowStripes="1" showColumnStripes="0"/>
</table>
</file>

<file path=xl/tables/table17.xml><?xml version="1.0" encoding="utf-8"?>
<table xmlns="http://schemas.openxmlformats.org/spreadsheetml/2006/main" id="17" name="tblSelectALvl3Spell" displayName="tblSelectALvl3Spell" ref="CL1:CS51" totalsRowShown="0" headerRowDxfId="29" dataDxfId="28">
  <autoFilter ref="CL1:CS51"/>
  <sortState ref="CL2:CS51">
    <sortCondition ref="CO1:CO51"/>
  </sortState>
  <tableColumns count="8">
    <tableColumn id="1" name="Option" dataDxfId="27"/>
    <tableColumn id="7" name="Min" dataDxfId="26">
      <calculatedColumnFormula>tblSelectALvl3Spell[[#This Row],[Max]]-TRUNC(100/COUNTA(tblSelectALvl3Spell[Option]),0)+1</calculatedColumnFormula>
    </tableColumn>
    <tableColumn id="8" name="Max" dataDxfId="25">
      <calculatedColumnFormula>TRUNC(100/COUNTA(tblSelectALvl3Spell[Option])*(ROW(tblSelectALvl3Spell[#This Row])-ROW(tblSelectALvl3Spell[Option])+1),0)</calculatedColumnFormula>
    </tableColumn>
    <tableColumn id="2" name="Level" dataDxfId="24"/>
    <tableColumn id="3" name="School" dataDxfId="23"/>
    <tableColumn id="4" name="Ritual" dataDxfId="22"/>
    <tableColumn id="5" name="Concentration" dataDxfId="21"/>
    <tableColumn id="6" name="Cast Time" dataDxfId="20"/>
  </tableColumns>
  <tableStyleInfo name="TableStyleMedium1" showFirstColumn="0" showLastColumn="0" showRowStripes="1" showColumnStripes="0"/>
</table>
</file>

<file path=xl/tables/table18.xml><?xml version="1.0" encoding="utf-8"?>
<table xmlns="http://schemas.openxmlformats.org/spreadsheetml/2006/main" id="18" name="tblSpells303132" displayName="tblSpells303132" ref="CU1:CZ363" totalsRowShown="0" headerRowDxfId="19" dataDxfId="18">
  <autoFilter ref="CU1:CZ363"/>
  <sortState ref="CU2:CZ199">
    <sortCondition ref="CV1:CV199"/>
  </sortState>
  <tableColumns count="6">
    <tableColumn id="1" name="Spell" dataDxfId="17"/>
    <tableColumn id="2" name="Level" dataDxfId="16"/>
    <tableColumn id="3" name="School" dataDxfId="15"/>
    <tableColumn id="4" name="Ritual" dataDxfId="14"/>
    <tableColumn id="5" name="Concentration" dataDxfId="13"/>
    <tableColumn id="6" name="Cast Time" dataDxfId="12"/>
  </tableColumns>
  <tableStyleInfo name="TableStyleMedium1" showFirstColumn="0" showLastColumn="0" showRowStripes="1" showColumnStripes="0"/>
</table>
</file>

<file path=xl/tables/table19.xml><?xml version="1.0" encoding="utf-8"?>
<table xmlns="http://schemas.openxmlformats.org/spreadsheetml/2006/main" id="19" name="tblComponents" displayName="tblComponents" ref="EE1:EN82" totalsRowShown="0" headerRowDxfId="11" dataDxfId="10" headerRowCellStyle="Normal 2" dataCellStyle="Normal 2">
  <autoFilter ref="EE1:EN82"/>
  <tableColumns count="10">
    <tableColumn id="1" name="Min" dataDxfId="9" dataCellStyle="Normal 2">
      <calculatedColumnFormula>tblComponents[[#This Row],[Max]]-TRUNC(100/COUNTA(tblComponents[Component Name]),0)+1</calculatedColumnFormula>
    </tableColumn>
    <tableColumn id="2" name="Max" dataDxfId="8" dataCellStyle="Normal 2">
      <calculatedColumnFormula>TRUNC(100/COUNTA(tblComponents[Component Name])*(ROW(tblComponents[#This Row])-ROW(tblComponents[Component Name])+1),0)</calculatedColumnFormula>
    </tableColumn>
    <tableColumn id="3" name="Component Name" dataDxfId="7" dataCellStyle="Normal 2"/>
    <tableColumn id="10" name="Typical Source" dataDxfId="6" dataCellStyle="Normal 2"/>
    <tableColumn id="7" name="Description" dataDxfId="5" dataCellStyle="Normal 2"/>
    <tableColumn id="4" name="Rarity" dataDxfId="4" dataCellStyle="Normal 2"/>
    <tableColumn id="5" name="Spells Used in" dataDxfId="3" dataCellStyle="Normal 2"/>
    <tableColumn id="6" name="Weapon Crafting Effect" dataDxfId="2" dataCellStyle="Normal 2"/>
    <tableColumn id="8" name="Armor Crafting Effect" dataDxfId="1" dataCellStyle="Normal 2"/>
    <tableColumn id="9" name="Other Items Crafting Effect" dataDxfId="0" dataCellStyle="Normal 2"/>
  </tableColumns>
  <tableStyleInfo name="TableStyleMedium8" showFirstColumn="0" showLastColumn="0" showRowStripes="1" showColumnStripes="0"/>
</table>
</file>

<file path=xl/tables/table2.xml><?xml version="1.0" encoding="utf-8"?>
<table xmlns="http://schemas.openxmlformats.org/spreadsheetml/2006/main" id="2" name="tblPerks" displayName="tblPerks" ref="AK1:AZ39" totalsRowShown="0" headerRowDxfId="154" dataDxfId="153">
  <autoFilter ref="AK1:AZ39"/>
  <tableColumns count="16">
    <tableColumn id="1" name="Min" dataDxfId="152">
      <calculatedColumnFormula>tblPerks[[#This Row],[Max]]-TRUNC(100/COUNTA(tblPerks[Perk]),0)+1</calculatedColumnFormula>
    </tableColumn>
    <tableColumn id="2" name="Max" dataDxfId="151">
      <calculatedColumnFormula>TRUNC(100/COUNTA(tblPerks[Perk])*(ROW(tblPerks[#This Row])-ROW(tblPerks[Perk])+1),0)</calculatedColumnFormula>
    </tableColumn>
    <tableColumn id="3" name="Perk" dataDxfId="150"/>
    <tableColumn id="14" name="Stackable" dataDxfId="149"/>
    <tableColumn id="19" name="Secondary Choice" dataDxfId="148"/>
    <tableColumn id="20" name="Choice Made" dataDxfId="147">
      <calculatedColumnFormula>_xlfn.IFNA(VLOOKUP(tblPerks[[#This Row],[Secondary Choice]],'[1]Item Requisition'!$K$40:$M$55,3,FALSE),"")</calculatedColumnFormula>
    </tableColumn>
    <tableColumn id="17" name="Perk Type" dataDxfId="146"/>
    <tableColumn id="18" name="Pre/Post Noun" dataDxfId="145"/>
    <tableColumn id="21" name="Description" dataDxfId="144">
      <calculatedColumnFormula>INDEX(tblPerks[],ROW()-1,COLUMN(INDIRECT("tblPerks["&amp;'[1]Item Requisition'!$AH$18&amp;" Description]"))-COLUMN(tblPerks[Min])+1)</calculatedColumnFormula>
    </tableColumn>
    <tableColumn id="4" name="Weapons Description" dataDxfId="143"/>
    <tableColumn id="11" name="ArmorShield Description" dataDxfId="142"/>
    <tableColumn id="12" name="AdventuringGear Description" dataDxfId="141"/>
    <tableColumn id="13" name="Tools Description" dataDxfId="140"/>
    <tableColumn id="8" name="Requires Attunement" dataDxfId="139"/>
    <tableColumn id="10" name="Cost (in Gold)" dataDxfId="138"/>
    <tableColumn id="15" name="Power Bonus" dataDxfId="137"/>
  </tableColumns>
  <tableStyleInfo name="TableStyleMedium1" showFirstColumn="0" showLastColumn="0" showRowStripes="1" showColumnStripes="0"/>
</table>
</file>

<file path=xl/tables/table3.xml><?xml version="1.0" encoding="utf-8"?>
<table xmlns="http://schemas.openxmlformats.org/spreadsheetml/2006/main" id="3" name="tblQuirks" displayName="tblQuirks" ref="BB1:BF36" totalsRowShown="0" headerRowDxfId="136" dataDxfId="135">
  <autoFilter ref="BB1:BF36"/>
  <tableColumns count="5">
    <tableColumn id="1" name="Min" dataDxfId="134">
      <calculatedColumnFormula>tblQuirks[[#This Row],[Max]]-TRUNC(100/COUNTA(tblQuirks[Quirk]),0)+1</calculatedColumnFormula>
    </tableColumn>
    <tableColumn id="2" name="Max" dataDxfId="133">
      <calculatedColumnFormula>TRUNC(100/COUNTA(tblQuirks[Quirk])*(ROW(tblQuirks[#This Row])-ROW(tblQuirks[Quirk])+1),0)</calculatedColumnFormula>
    </tableColumn>
    <tableColumn id="3" name="Quirk" dataDxfId="132"/>
    <tableColumn id="5" name="Pre/Post Noun" dataDxfId="131"/>
    <tableColumn id="4" name="Description" dataDxfId="130"/>
  </tableColumns>
  <tableStyleInfo name="TableStyleMedium1" showFirstColumn="0" showLastColumn="0" showRowStripes="1" showColumnStripes="0"/>
</table>
</file>

<file path=xl/tables/table4.xml><?xml version="1.0" encoding="utf-8"?>
<table xmlns="http://schemas.openxmlformats.org/spreadsheetml/2006/main" id="4" name="tblFlaws" displayName="tblFlaws" ref="BH1:BL20" totalsRowShown="0" headerRowDxfId="129" dataDxfId="128">
  <autoFilter ref="BH1:BL20"/>
  <tableColumns count="5">
    <tableColumn id="1" name="Min" dataDxfId="127">
      <calculatedColumnFormula>tblFlaws[[#This Row],[Max]]-TRUNC(100/COUNTA(tblFlaws[Flaw]),0)+1</calculatedColumnFormula>
    </tableColumn>
    <tableColumn id="2" name="Max" dataDxfId="126">
      <calculatedColumnFormula>TRUNC(100/COUNTA(tblFlaws[Flaw])*(ROW(tblFlaws[#This Row])-ROW(tblFlaws[Flaw])+1),0)</calculatedColumnFormula>
    </tableColumn>
    <tableColumn id="3" name="Flaw" dataDxfId="125"/>
    <tableColumn id="5" name="Pre/Post Noun" dataDxfId="124"/>
    <tableColumn id="4" name="Description" dataDxfId="123"/>
  </tableColumns>
  <tableStyleInfo name="TableStyleMedium1" showFirstColumn="0" showLastColumn="0" showRowStripes="1" showColumnStripes="0"/>
</table>
</file>

<file path=xl/tables/table5.xml><?xml version="1.0" encoding="utf-8"?>
<table xmlns="http://schemas.openxmlformats.org/spreadsheetml/2006/main" id="5" name="tblBaseRequirements" displayName="tblBaseRequirements" ref="A1:L6" totalsRowShown="0" headerRowDxfId="122" dataDxfId="121">
  <autoFilter ref="A1:L6"/>
  <tableColumns count="12">
    <tableColumn id="1" name="Item Rarity" dataDxfId="120"/>
    <tableColumn id="2" name="Min Level to Use" dataDxfId="119"/>
    <tableColumn id="3" name="Shop Price (in gold)" dataDxfId="118">
      <calculatedColumnFormula>tblBaseRequirements[[#This Row],[Cost to Craft]]*2</calculatedColumnFormula>
    </tableColumn>
    <tableColumn id="4" name="Min Level to Craft" dataDxfId="117"/>
    <tableColumn id="5" name="Cost to Craft" dataDxfId="116"/>
    <tableColumn id="6" name="Components" dataDxfId="115"/>
    <tableColumn id="7" name="Working time (in days)" dataDxfId="114"/>
    <tableColumn id="8" name="Random Challenges" dataDxfId="113"/>
    <tableColumn id="9" name="Task DC Adjustment" dataDxfId="112"/>
    <tableColumn id="10" name="Perks" dataDxfId="111"/>
    <tableColumn id="11" name="Quirks" dataDxfId="110"/>
    <tableColumn id="12" name="Flaws" dataDxfId="109"/>
  </tableColumns>
  <tableStyleInfo name="TableStyleMedium1" showFirstColumn="0" showLastColumn="0" showRowStripes="1" showColumnStripes="0"/>
</table>
</file>

<file path=xl/tables/table6.xml><?xml version="1.0" encoding="utf-8"?>
<table xmlns="http://schemas.openxmlformats.org/spreadsheetml/2006/main" id="6" name="tblTaskResults" displayName="tblTaskResults" ref="BN1:BO5" totalsRowShown="0" headerRowDxfId="108" dataDxfId="107">
  <autoFilter ref="BN1:BO5"/>
  <tableColumns count="2">
    <tableColumn id="1" name="Task Results" dataDxfId="106"/>
    <tableColumn id="2" name="RowIndex" dataDxfId="105"/>
  </tableColumns>
  <tableStyleInfo name="TableStyleMedium1" showFirstColumn="0" showLastColumn="0" showRowStripes="1" showColumnStripes="0"/>
</table>
</file>

<file path=xl/tables/table7.xml><?xml version="1.0" encoding="utf-8"?>
<table xmlns="http://schemas.openxmlformats.org/spreadsheetml/2006/main" id="7" name="tblCrafters" displayName="tblCrafters" ref="BQ1:BR3" totalsRowShown="0" headerRowDxfId="104" dataDxfId="103">
  <autoFilter ref="BQ1:BR3"/>
  <tableColumns count="2">
    <tableColumn id="1" name="Crafter" dataDxfId="102"/>
    <tableColumn id="2" name="Workers" dataDxfId="101"/>
  </tableColumns>
  <tableStyleInfo name="TableStyleMedium1" showFirstColumn="0" showLastColumn="0" showRowStripes="1" showColumnStripes="0"/>
</table>
</file>

<file path=xl/tables/table8.xml><?xml version="1.0" encoding="utf-8"?>
<table xmlns="http://schemas.openxmlformats.org/spreadsheetml/2006/main" id="8" name="tblRandChals" displayName="tblRandChals" ref="N1:S21" totalsRowShown="0" headerRowDxfId="100" dataDxfId="99">
  <autoFilter ref="N1:S21"/>
  <tableColumns count="6">
    <tableColumn id="1" name="Min" dataDxfId="98">
      <calculatedColumnFormula>tblRandChals[[#This Row],[Max]]-TRUNC(100/COUNTA(tblRandChals[Challenge]),0)+1</calculatedColumnFormula>
    </tableColumn>
    <tableColumn id="2" name="Max" dataDxfId="97">
      <calculatedColumnFormula>TRUNC(100/COUNTA(tblRandChals[Challenge])*(ROW(tblRandChals[#This Row])-ROW(tblRandChals[Challenge])+1),0)</calculatedColumnFormula>
    </tableColumn>
    <tableColumn id="3" name="Challenge" dataDxfId="96"/>
    <tableColumn id="4" name="Description" dataDxfId="95"/>
    <tableColumn id="5" name="Task A" dataDxfId="94"/>
    <tableColumn id="6" name="Task B" dataDxfId="93"/>
  </tableColumns>
  <tableStyleInfo name="TableStyleMedium1" showFirstColumn="0" showLastColumn="0" showRowStripes="1" showColumnStripes="0"/>
</table>
</file>

<file path=xl/tables/table9.xml><?xml version="1.0" encoding="utf-8"?>
<table xmlns="http://schemas.openxmlformats.org/spreadsheetml/2006/main" id="9" name="tblStdChals" displayName="tblStdChals" ref="U1:X3" totalsRowShown="0" headerRowDxfId="92" dataDxfId="91" headerRowBorderDxfId="89" tableBorderDxfId="90" totalsRowBorderDxfId="88">
  <autoFilter ref="U1:X3"/>
  <tableColumns count="4">
    <tableColumn id="1" name="Challenge" dataDxfId="87"/>
    <tableColumn id="2" name="Description" dataDxfId="86"/>
    <tableColumn id="3" name="Task A" dataDxfId="85"/>
    <tableColumn id="4" name="Task B" dataDxfId="8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9" Type="http://schemas.openxmlformats.org/officeDocument/2006/relationships/table" Target="../tables/table8.xml"/><Relationship Id="rId20" Type="http://schemas.openxmlformats.org/officeDocument/2006/relationships/table" Target="../tables/table19.xml"/><Relationship Id="rId10" Type="http://schemas.openxmlformats.org/officeDocument/2006/relationships/table" Target="../tables/table9.xml"/><Relationship Id="rId11" Type="http://schemas.openxmlformats.org/officeDocument/2006/relationships/table" Target="../tables/table10.xml"/><Relationship Id="rId12" Type="http://schemas.openxmlformats.org/officeDocument/2006/relationships/table" Target="../tables/table11.xml"/><Relationship Id="rId13" Type="http://schemas.openxmlformats.org/officeDocument/2006/relationships/table" Target="../tables/table12.xml"/><Relationship Id="rId14" Type="http://schemas.openxmlformats.org/officeDocument/2006/relationships/table" Target="../tables/table13.xml"/><Relationship Id="rId15" Type="http://schemas.openxmlformats.org/officeDocument/2006/relationships/table" Target="../tables/table14.xml"/><Relationship Id="rId16" Type="http://schemas.openxmlformats.org/officeDocument/2006/relationships/table" Target="../tables/table15.xml"/><Relationship Id="rId17" Type="http://schemas.openxmlformats.org/officeDocument/2006/relationships/table" Target="../tables/table16.xml"/><Relationship Id="rId18" Type="http://schemas.openxmlformats.org/officeDocument/2006/relationships/table" Target="../tables/table17.xml"/><Relationship Id="rId19" Type="http://schemas.openxmlformats.org/officeDocument/2006/relationships/table" Target="../tables/table18.xml"/><Relationship Id="rId1" Type="http://schemas.openxmlformats.org/officeDocument/2006/relationships/printerSettings" Target="../printerSettings/printerSettings1.bin"/><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 Id="rId8"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N363"/>
  <sheetViews>
    <sheetView tabSelected="1" topLeftCell="EC1" workbookViewId="0">
      <selection activeCell="EL89" sqref="EL89"/>
    </sheetView>
  </sheetViews>
  <sheetFormatPr baseColWidth="10" defaultColWidth="7.5" defaultRowHeight="14.25" customHeight="1" outlineLevelCol="1" x14ac:dyDescent="0.2"/>
  <cols>
    <col min="1" max="5" width="9.83203125" style="1" hidden="1" customWidth="1" outlineLevel="1"/>
    <col min="6" max="6" width="16.5" style="1" hidden="1" customWidth="1" outlineLevel="1"/>
    <col min="7" max="7" width="11.6640625" style="1" hidden="1" customWidth="1" outlineLevel="1"/>
    <col min="8" max="12" width="11" style="1" hidden="1" customWidth="1" outlineLevel="1"/>
    <col min="13" max="13" width="4.1640625" style="1" customWidth="1" collapsed="1"/>
    <col min="14" max="15" width="5.1640625" style="1" customWidth="1" outlineLevel="1"/>
    <col min="16" max="16" width="23" style="1" customWidth="1" outlineLevel="1"/>
    <col min="17" max="19" width="9.6640625" style="1" customWidth="1" outlineLevel="1"/>
    <col min="20" max="20" width="2.33203125" style="1" customWidth="1"/>
    <col min="21" max="21" width="10" style="1" customWidth="1" outlineLevel="1"/>
    <col min="22" max="22" width="11.6640625" style="1" customWidth="1" outlineLevel="1"/>
    <col min="23" max="24" width="9.6640625" style="1" customWidth="1" outlineLevel="1"/>
    <col min="25" max="25" width="2.33203125" style="1" customWidth="1"/>
    <col min="26" max="26" width="23" style="3" customWidth="1" outlineLevel="1"/>
    <col min="27" max="27" width="14.33203125" style="3" customWidth="1" outlineLevel="1"/>
    <col min="28" max="28" width="23" style="1" customWidth="1" outlineLevel="1"/>
    <col min="29" max="29" width="17.33203125" style="1" customWidth="1" outlineLevel="1"/>
    <col min="30" max="31" width="8" style="1" customWidth="1" outlineLevel="1"/>
    <col min="32" max="35" width="10.1640625" style="1" customWidth="1" outlineLevel="1"/>
    <col min="36" max="36" width="3.6640625" style="1" customWidth="1"/>
    <col min="37" max="38" width="5.1640625" style="1" customWidth="1" outlineLevel="1"/>
    <col min="39" max="39" width="17.5" style="1" customWidth="1" outlineLevel="1"/>
    <col min="40" max="40" width="8.6640625" style="1" customWidth="1" outlineLevel="1"/>
    <col min="41" max="41" width="12.83203125" style="1" customWidth="1" outlineLevel="1"/>
    <col min="42" max="42" width="8.6640625" style="1" customWidth="1" outlineLevel="1"/>
    <col min="43" max="43" width="13.1640625" style="1" customWidth="1" outlineLevel="1"/>
    <col min="44" max="44" width="12.33203125" style="1" customWidth="1" outlineLevel="1"/>
    <col min="45" max="45" width="11.5" style="1" customWidth="1" outlineLevel="1"/>
    <col min="46" max="46" width="19.6640625" style="1" customWidth="1" outlineLevel="1"/>
    <col min="47" max="47" width="23.1640625" style="1" customWidth="1" outlineLevel="1"/>
    <col min="48" max="49" width="21.83203125" style="1" customWidth="1" outlineLevel="1"/>
    <col min="50" max="50" width="10.83203125" style="1" customWidth="1" outlineLevel="1"/>
    <col min="51" max="52" width="9.33203125" style="1" customWidth="1" outlineLevel="1"/>
    <col min="53" max="53" width="4" style="1" customWidth="1"/>
    <col min="54" max="55" width="5.1640625" style="1" customWidth="1" outlineLevel="1"/>
    <col min="56" max="56" width="16.83203125" style="1" customWidth="1" outlineLevel="1"/>
    <col min="57" max="57" width="6.6640625" style="1" customWidth="1" outlineLevel="1"/>
    <col min="58" max="58" width="58.83203125" style="1" customWidth="1" outlineLevel="1"/>
    <col min="59" max="59" width="3.33203125" style="1" customWidth="1"/>
    <col min="60" max="61" width="5.1640625" style="1" customWidth="1" outlineLevel="1"/>
    <col min="62" max="62" width="12.6640625" style="1" customWidth="1" outlineLevel="1"/>
    <col min="63" max="63" width="8.5" style="1" customWidth="1" outlineLevel="1"/>
    <col min="64" max="64" width="19.33203125" style="1" customWidth="1" outlineLevel="1"/>
    <col min="65" max="65" width="3.5" style="1" customWidth="1"/>
    <col min="66" max="66" width="14.33203125" style="1" customWidth="1" outlineLevel="1"/>
    <col min="67" max="67" width="9.33203125" style="1" customWidth="1" outlineLevel="1"/>
    <col min="68" max="68" width="3" style="1" customWidth="1"/>
    <col min="69" max="69" width="13.5" style="1" customWidth="1" outlineLevel="1"/>
    <col min="70" max="70" width="8.5" style="1" customWidth="1" outlineLevel="1"/>
    <col min="71" max="71" width="3.1640625" style="1" customWidth="1"/>
    <col min="72" max="72" width="29.83203125" style="1" customWidth="1" outlineLevel="1"/>
    <col min="73" max="73" width="5.1640625" style="1" customWidth="1" outlineLevel="1"/>
    <col min="74" max="74" width="5.33203125" style="1" customWidth="1" outlineLevel="1"/>
    <col min="75" max="75" width="6.83203125" style="1" customWidth="1" outlineLevel="1"/>
    <col min="76" max="76" width="11.83203125" style="1" customWidth="1" outlineLevel="1"/>
    <col min="77" max="77" width="7.6640625" style="1" customWidth="1" outlineLevel="1"/>
    <col min="78" max="78" width="13.5" style="1" customWidth="1" outlineLevel="1"/>
    <col min="79" max="79" width="14.33203125" style="1" customWidth="1" outlineLevel="1"/>
    <col min="80" max="80" width="7.5" style="1"/>
    <col min="81" max="81" width="29.83203125" style="1" customWidth="1" outlineLevel="1"/>
    <col min="82" max="82" width="5.1640625" style="1" customWidth="1" outlineLevel="1"/>
    <col min="83" max="83" width="5.33203125" style="1" customWidth="1" outlineLevel="1"/>
    <col min="84" max="84" width="6.83203125" style="1" customWidth="1" outlineLevel="1"/>
    <col min="85" max="85" width="11.83203125" style="1" customWidth="1" outlineLevel="1"/>
    <col min="86" max="86" width="7.6640625" style="1" customWidth="1" outlineLevel="1"/>
    <col min="87" max="87" width="13.5" style="1" customWidth="1" outlineLevel="1"/>
    <col min="88" max="88" width="14.33203125" style="1" customWidth="1" outlineLevel="1"/>
    <col min="89" max="89" width="7.5" style="1"/>
    <col min="90" max="90" width="29.83203125" style="1" customWidth="1" outlineLevel="1"/>
    <col min="91" max="91" width="5.1640625" style="1" customWidth="1" outlineLevel="1"/>
    <col min="92" max="92" width="5.33203125" style="1" customWidth="1" outlineLevel="1"/>
    <col min="93" max="93" width="6.83203125" style="1" customWidth="1" outlineLevel="1"/>
    <col min="94" max="94" width="11.83203125" style="1" customWidth="1" outlineLevel="1"/>
    <col min="95" max="95" width="7.6640625" style="1" customWidth="1" outlineLevel="1"/>
    <col min="96" max="96" width="13.5" style="1" customWidth="1" outlineLevel="1"/>
    <col min="97" max="97" width="14.33203125" style="1" customWidth="1" outlineLevel="1"/>
    <col min="98" max="98" width="7.5" style="1"/>
    <col min="99" max="99" width="29.83203125" style="1" customWidth="1" outlineLevel="1"/>
    <col min="100" max="100" width="6.83203125" style="1" customWidth="1" outlineLevel="1"/>
    <col min="101" max="101" width="11.83203125" style="1" customWidth="1" outlineLevel="1"/>
    <col min="102" max="102" width="7.6640625" style="1" customWidth="1" outlineLevel="1"/>
    <col min="103" max="103" width="13.5" style="1" customWidth="1" outlineLevel="1"/>
    <col min="104" max="104" width="14.33203125" style="1" customWidth="1" outlineLevel="1"/>
    <col min="105" max="105" width="7.5" style="1"/>
    <col min="106" max="106" width="10" style="1" customWidth="1" outlineLevel="1"/>
    <col min="107" max="107" width="3.5" style="1" customWidth="1"/>
    <col min="108" max="108" width="15.83203125" style="1" customWidth="1" outlineLevel="1" collapsed="1"/>
    <col min="109" max="109" width="10.6640625" style="1" customWidth="1" outlineLevel="1"/>
    <col min="110" max="110" width="6" style="1" customWidth="1" outlineLevel="1"/>
    <col min="111" max="111" width="9.33203125" style="1" customWidth="1" outlineLevel="1"/>
    <col min="112" max="112" width="10.33203125" style="1" customWidth="1" outlineLevel="1"/>
    <col min="113" max="113" width="7.6640625" style="1" customWidth="1" outlineLevel="1"/>
    <col min="114" max="114" width="7.5" style="1"/>
    <col min="115" max="115" width="13.5" style="1" customWidth="1" outlineLevel="1"/>
    <col min="116" max="116" width="14" style="1" customWidth="1" outlineLevel="1"/>
    <col min="117" max="117" width="9.33203125" style="1" customWidth="1" outlineLevel="1"/>
    <col min="118" max="118" width="7.6640625" style="1" customWidth="1" outlineLevel="1"/>
    <col min="119" max="119" width="10" style="1" customWidth="1" outlineLevel="1"/>
    <col min="120" max="120" width="7.6640625" style="1" customWidth="1" outlineLevel="1"/>
    <col min="121" max="121" width="42" style="1" customWidth="1" outlineLevel="1"/>
    <col min="122" max="122" width="11.1640625" style="1" customWidth="1" outlineLevel="1"/>
    <col min="123" max="123" width="7.5" style="1"/>
    <col min="124" max="124" width="24.83203125" style="1" customWidth="1" outlineLevel="1"/>
    <col min="125" max="126" width="7.6640625" style="1" customWidth="1" outlineLevel="1"/>
    <col min="127" max="127" width="11.83203125" style="1" customWidth="1" outlineLevel="1"/>
    <col min="128" max="128" width="7.5" style="1"/>
    <col min="129" max="129" width="21.33203125" style="1" customWidth="1" outlineLevel="1"/>
    <col min="130" max="130" width="16" style="1" customWidth="1" outlineLevel="1"/>
    <col min="131" max="132" width="7.6640625" style="1" customWidth="1" outlineLevel="1"/>
    <col min="133" max="133" width="30.5" style="1" customWidth="1" outlineLevel="1"/>
    <col min="134" max="134" width="7.5" style="1"/>
    <col min="135" max="136" width="13.5" style="1" bestFit="1" customWidth="1" outlineLevel="1"/>
    <col min="137" max="138" width="16.33203125" style="1" customWidth="1" outlineLevel="1"/>
    <col min="139" max="139" width="11.6640625" style="1" bestFit="1" customWidth="1" outlineLevel="1"/>
    <col min="140" max="140" width="13.1640625" style="1" customWidth="1" outlineLevel="1"/>
    <col min="141" max="141" width="13.5" style="1" customWidth="1" outlineLevel="1"/>
    <col min="142" max="142" width="11" style="1" customWidth="1"/>
    <col min="143" max="143" width="21" style="1" customWidth="1"/>
    <col min="144" max="144" width="11" style="1" customWidth="1"/>
    <col min="145" max="16384" width="7.5" style="1"/>
  </cols>
  <sheetData>
    <row r="1" spans="1:144" ht="36" customHeight="1" x14ac:dyDescent="0.2">
      <c r="A1" s="1" t="s">
        <v>0</v>
      </c>
      <c r="B1" s="1" t="s">
        <v>1</v>
      </c>
      <c r="C1" s="1" t="s">
        <v>2</v>
      </c>
      <c r="D1" s="1" t="s">
        <v>3</v>
      </c>
      <c r="E1" s="1" t="s">
        <v>4</v>
      </c>
      <c r="F1" s="1" t="s">
        <v>5</v>
      </c>
      <c r="G1" s="1" t="s">
        <v>6</v>
      </c>
      <c r="H1" s="1" t="s">
        <v>7</v>
      </c>
      <c r="I1" s="1" t="s">
        <v>8</v>
      </c>
      <c r="J1" s="1" t="s">
        <v>9</v>
      </c>
      <c r="K1" s="1" t="s">
        <v>10</v>
      </c>
      <c r="L1" s="1" t="s">
        <v>11</v>
      </c>
      <c r="N1" s="1" t="s">
        <v>12</v>
      </c>
      <c r="O1" s="1" t="s">
        <v>13</v>
      </c>
      <c r="P1" s="1" t="s">
        <v>14</v>
      </c>
      <c r="Q1" s="1" t="s">
        <v>15</v>
      </c>
      <c r="R1" s="1" t="s">
        <v>16</v>
      </c>
      <c r="S1" s="1" t="s">
        <v>17</v>
      </c>
      <c r="U1" s="2" t="s">
        <v>14</v>
      </c>
      <c r="V1" s="2" t="s">
        <v>15</v>
      </c>
      <c r="W1" s="2" t="s">
        <v>16</v>
      </c>
      <c r="X1" s="2" t="s">
        <v>17</v>
      </c>
      <c r="Z1" s="1" t="s">
        <v>14</v>
      </c>
      <c r="AA1" s="1" t="s">
        <v>18</v>
      </c>
      <c r="AB1" s="1" t="s">
        <v>19</v>
      </c>
      <c r="AC1" s="1" t="s">
        <v>20</v>
      </c>
      <c r="AD1" s="1" t="s">
        <v>21</v>
      </c>
      <c r="AE1" s="1" t="s">
        <v>22</v>
      </c>
      <c r="AF1" s="1" t="s">
        <v>23</v>
      </c>
      <c r="AG1" s="1" t="s">
        <v>24</v>
      </c>
      <c r="AH1" s="1" t="s">
        <v>25</v>
      </c>
      <c r="AI1" s="1" t="s">
        <v>26</v>
      </c>
      <c r="AK1" s="1" t="s">
        <v>12</v>
      </c>
      <c r="AL1" s="1" t="s">
        <v>13</v>
      </c>
      <c r="AM1" s="1" t="s">
        <v>27</v>
      </c>
      <c r="AN1" s="1" t="s">
        <v>28</v>
      </c>
      <c r="AO1" s="1" t="s">
        <v>29</v>
      </c>
      <c r="AP1" s="1" t="s">
        <v>30</v>
      </c>
      <c r="AQ1" s="1" t="s">
        <v>31</v>
      </c>
      <c r="AR1" s="1" t="s">
        <v>32</v>
      </c>
      <c r="AS1" s="1" t="s">
        <v>15</v>
      </c>
      <c r="AT1" s="1" t="s">
        <v>33</v>
      </c>
      <c r="AU1" s="1" t="s">
        <v>34</v>
      </c>
      <c r="AV1" s="1" t="s">
        <v>35</v>
      </c>
      <c r="AW1" s="1" t="s">
        <v>36</v>
      </c>
      <c r="AX1" s="1" t="s">
        <v>37</v>
      </c>
      <c r="AY1" s="1" t="s">
        <v>38</v>
      </c>
      <c r="AZ1" s="1" t="s">
        <v>39</v>
      </c>
      <c r="BB1" s="3" t="s">
        <v>12</v>
      </c>
      <c r="BC1" s="3" t="s">
        <v>13</v>
      </c>
      <c r="BD1" s="3" t="s">
        <v>40</v>
      </c>
      <c r="BE1" s="3" t="s">
        <v>32</v>
      </c>
      <c r="BF1" s="3" t="s">
        <v>15</v>
      </c>
      <c r="BH1" s="1" t="s">
        <v>12</v>
      </c>
      <c r="BI1" s="1" t="s">
        <v>13</v>
      </c>
      <c r="BJ1" s="1" t="s">
        <v>41</v>
      </c>
      <c r="BK1" s="1" t="s">
        <v>32</v>
      </c>
      <c r="BL1" s="1" t="s">
        <v>15</v>
      </c>
      <c r="BN1" s="1" t="s">
        <v>42</v>
      </c>
      <c r="BO1" s="1" t="s">
        <v>43</v>
      </c>
      <c r="BQ1" s="1" t="s">
        <v>44</v>
      </c>
      <c r="BR1" s="1" t="s">
        <v>45</v>
      </c>
      <c r="BT1" s="1" t="s">
        <v>46</v>
      </c>
      <c r="BU1" s="1" t="s">
        <v>12</v>
      </c>
      <c r="BV1" s="1" t="s">
        <v>13</v>
      </c>
      <c r="BW1" s="1" t="s">
        <v>47</v>
      </c>
      <c r="BX1" s="1" t="s">
        <v>48</v>
      </c>
      <c r="BY1" s="1" t="s">
        <v>49</v>
      </c>
      <c r="BZ1" s="1" t="s">
        <v>50</v>
      </c>
      <c r="CA1" s="1" t="s">
        <v>51</v>
      </c>
      <c r="CC1" s="1" t="s">
        <v>46</v>
      </c>
      <c r="CD1" s="1" t="s">
        <v>12</v>
      </c>
      <c r="CE1" s="1" t="s">
        <v>13</v>
      </c>
      <c r="CF1" s="1" t="s">
        <v>47</v>
      </c>
      <c r="CG1" s="1" t="s">
        <v>48</v>
      </c>
      <c r="CH1" s="1" t="s">
        <v>49</v>
      </c>
      <c r="CI1" s="1" t="s">
        <v>50</v>
      </c>
      <c r="CJ1" s="1" t="s">
        <v>51</v>
      </c>
      <c r="CL1" s="1" t="s">
        <v>46</v>
      </c>
      <c r="CM1" s="1" t="s">
        <v>12</v>
      </c>
      <c r="CN1" s="1" t="s">
        <v>13</v>
      </c>
      <c r="CO1" s="1" t="s">
        <v>47</v>
      </c>
      <c r="CP1" s="1" t="s">
        <v>48</v>
      </c>
      <c r="CQ1" s="1" t="s">
        <v>49</v>
      </c>
      <c r="CR1" s="1" t="s">
        <v>50</v>
      </c>
      <c r="CS1" s="1" t="s">
        <v>51</v>
      </c>
      <c r="CU1" s="1" t="s">
        <v>52</v>
      </c>
      <c r="CV1" s="1" t="s">
        <v>47</v>
      </c>
      <c r="CW1" s="1" t="s">
        <v>48</v>
      </c>
      <c r="CX1" s="1" t="s">
        <v>49</v>
      </c>
      <c r="CY1" s="1" t="s">
        <v>50</v>
      </c>
      <c r="CZ1" s="1" t="s">
        <v>51</v>
      </c>
      <c r="DB1" s="1" t="s">
        <v>53</v>
      </c>
      <c r="DD1" s="4" t="s">
        <v>54</v>
      </c>
      <c r="DE1" s="4" t="s">
        <v>55</v>
      </c>
      <c r="DF1" s="4" t="s">
        <v>38</v>
      </c>
      <c r="DG1" s="4" t="s">
        <v>56</v>
      </c>
      <c r="DH1" s="4" t="s">
        <v>57</v>
      </c>
      <c r="DI1" s="4" t="s">
        <v>58</v>
      </c>
      <c r="DK1" s="4" t="s">
        <v>54</v>
      </c>
      <c r="DL1" s="5" t="s">
        <v>55</v>
      </c>
      <c r="DM1" s="5" t="s">
        <v>38</v>
      </c>
      <c r="DN1" s="5" t="s">
        <v>59</v>
      </c>
      <c r="DO1" s="5" t="s">
        <v>60</v>
      </c>
      <c r="DP1" s="5" t="s">
        <v>58</v>
      </c>
      <c r="DQ1" s="5" t="s">
        <v>57</v>
      </c>
      <c r="DR1" s="5" t="s">
        <v>61</v>
      </c>
      <c r="DT1" s="4" t="s">
        <v>54</v>
      </c>
      <c r="DU1" s="5" t="s">
        <v>62</v>
      </c>
      <c r="DV1" s="5" t="s">
        <v>58</v>
      </c>
      <c r="DW1" s="5" t="s">
        <v>15</v>
      </c>
      <c r="DY1" s="4" t="s">
        <v>54</v>
      </c>
      <c r="DZ1" s="5" t="s">
        <v>55</v>
      </c>
      <c r="EA1" s="5" t="s">
        <v>38</v>
      </c>
      <c r="EB1" s="5" t="s">
        <v>58</v>
      </c>
      <c r="EC1" s="5" t="s">
        <v>15</v>
      </c>
      <c r="EE1" s="1" t="s">
        <v>12</v>
      </c>
      <c r="EF1" s="1" t="s">
        <v>13</v>
      </c>
      <c r="EG1" s="1" t="s">
        <v>1162</v>
      </c>
      <c r="EH1" s="1" t="s">
        <v>1185</v>
      </c>
      <c r="EI1" s="1" t="s">
        <v>15</v>
      </c>
      <c r="EJ1" s="1" t="s">
        <v>1164</v>
      </c>
      <c r="EK1" s="1" t="s">
        <v>1163</v>
      </c>
      <c r="EL1" s="1" t="s">
        <v>1175</v>
      </c>
      <c r="EM1" s="16" t="s">
        <v>1176</v>
      </c>
      <c r="EN1" s="16" t="s">
        <v>1177</v>
      </c>
    </row>
    <row r="2" spans="1:144" ht="14.25" customHeight="1" x14ac:dyDescent="0.2">
      <c r="A2" s="3" t="s">
        <v>63</v>
      </c>
      <c r="B2" s="3" t="s">
        <v>64</v>
      </c>
      <c r="C2" s="6">
        <f>tblBaseRequirements[[#This Row],[Cost to Craft]]*2</f>
        <v>500000</v>
      </c>
      <c r="D2" s="3" t="s">
        <v>65</v>
      </c>
      <c r="E2" s="6">
        <v>250000</v>
      </c>
      <c r="F2" s="3" t="s">
        <v>66</v>
      </c>
      <c r="G2" s="6">
        <v>70</v>
      </c>
      <c r="H2" s="3">
        <v>8</v>
      </c>
      <c r="I2" s="3">
        <v>8</v>
      </c>
      <c r="J2" s="3">
        <v>2</v>
      </c>
      <c r="K2" s="3">
        <v>0</v>
      </c>
      <c r="L2" s="3">
        <v>0</v>
      </c>
      <c r="N2" s="3">
        <f>tblRandChals[[#This Row],[Max]]-TRUNC(100/COUNTA(tblRandChals[Challenge]),0)+1</f>
        <v>1</v>
      </c>
      <c r="O2" s="3">
        <f>TRUNC(100/COUNTA(tblRandChals[Challenge])*(ROW(tblRandChals[#This Row])-ROW(tblRandChals[Challenge])+1),0)</f>
        <v>5</v>
      </c>
      <c r="P2" s="1" t="s">
        <v>67</v>
      </c>
      <c r="Q2" s="1" t="s">
        <v>68</v>
      </c>
      <c r="R2" s="1" t="s">
        <v>69</v>
      </c>
      <c r="S2" s="1" t="s">
        <v>70</v>
      </c>
      <c r="U2" s="7" t="s">
        <v>71</v>
      </c>
      <c r="V2" s="7" t="s">
        <v>72</v>
      </c>
      <c r="W2" s="7" t="s">
        <v>73</v>
      </c>
      <c r="X2" s="7" t="s">
        <v>74</v>
      </c>
      <c r="Z2" s="1" t="s">
        <v>71</v>
      </c>
      <c r="AA2" s="1" t="s">
        <v>75</v>
      </c>
      <c r="AB2" s="1" t="str">
        <f>tblChallengeOutcomes[[#This Row],[Challenge]]&amp;tblChallengeOutcomes[[#This Row],[Result]]</f>
        <v>Prepare the VesselCritical Success</v>
      </c>
      <c r="AC2" s="1" t="s">
        <v>76</v>
      </c>
      <c r="AG2" s="8">
        <v>-0.25</v>
      </c>
      <c r="AH2" s="1">
        <v>-3</v>
      </c>
      <c r="AK2" s="3">
        <f>tblPerks[[#This Row],[Max]]-TRUNC(100/COUNTA(tblPerks[Perk]),0)+1</f>
        <v>1</v>
      </c>
      <c r="AL2" s="3">
        <f>TRUNC(100/COUNTA(tblPerks[Perk])*(ROW(tblPerks[#This Row])-ROW(tblPerks[Perk])+1),0)</f>
        <v>2</v>
      </c>
      <c r="AM2" s="1" t="s">
        <v>77</v>
      </c>
      <c r="AP2" s="1" t="str">
        <f>_xlfn.IFNA(VLOOKUP(tblPerks[[#This Row],[Secondary Choice]],'[1]Item Requisition'!$K$40:$M$55,3,FALSE),"")</f>
        <v/>
      </c>
      <c r="AQ2" s="1" t="s">
        <v>78</v>
      </c>
      <c r="AR2" s="1">
        <v>0</v>
      </c>
      <c r="AS2" s="1" t="str">
        <f ca="1">INDEX(tblPerks[],ROW()-1,COLUMN(INDIRECT("tblPerks["&amp;'[1]Item Requisition'!$AH$18&amp;" Description]"))-COLUMN(tblPerks[Min])+1)</f>
        <v>The bearer of this item can expend 1 hit die for free when any magical effect that causes him/her to regain hit points.</v>
      </c>
      <c r="AT2" s="1" t="s">
        <v>79</v>
      </c>
      <c r="AU2" s="1" t="s">
        <v>79</v>
      </c>
      <c r="AX2" s="1" t="s">
        <v>80</v>
      </c>
      <c r="AY2" s="1">
        <v>10000</v>
      </c>
      <c r="BB2" s="3">
        <f>tblQuirks[[#This Row],[Max]]-TRUNC(100/COUNTA(tblQuirks[Quirk]),0)+1</f>
        <v>1</v>
      </c>
      <c r="BC2" s="3">
        <f>TRUNC(100/COUNTA(tblQuirks[Quirk])*(ROW(tblQuirks[#This Row])-ROW(tblQuirks[Quirk])+1),0)</f>
        <v>2</v>
      </c>
      <c r="BD2" s="3" t="s">
        <v>81</v>
      </c>
      <c r="BE2" s="3">
        <v>0</v>
      </c>
      <c r="BF2" s="3" t="s">
        <v>82</v>
      </c>
      <c r="BH2" s="3">
        <f>tblFlaws[[#This Row],[Max]]-TRUNC(100/COUNTA(tblFlaws[Flaw]),0)+1</f>
        <v>1</v>
      </c>
      <c r="BI2" s="3">
        <f>TRUNC(100/COUNTA(tblFlaws[Flaw])*(ROW(tblFlaws[#This Row])-ROW(tblFlaws[Flaw])+1),0)</f>
        <v>5</v>
      </c>
      <c r="BJ2" s="1" t="s">
        <v>83</v>
      </c>
      <c r="BK2" s="9">
        <v>0</v>
      </c>
      <c r="BL2" s="1" t="s">
        <v>84</v>
      </c>
      <c r="BN2" s="10" t="s">
        <v>75</v>
      </c>
      <c r="BO2" s="11">
        <v>7</v>
      </c>
      <c r="BQ2" s="1" t="s">
        <v>85</v>
      </c>
      <c r="BR2" s="1">
        <v>1</v>
      </c>
      <c r="BT2" s="1" t="s">
        <v>86</v>
      </c>
      <c r="BU2" s="3">
        <f>tblSelectALvl1Spell[[#This Row],[Max]]-TRUNC(100/COUNTA(tblSelectALvl1Spell[Option]),0)+1</f>
        <v>1</v>
      </c>
      <c r="BV2" s="3">
        <f>TRUNC(100/COUNTA(tblSelectALvl1Spell[Option])*(ROW(tblSelectALvl1Spell[#This Row])-ROW(tblSelectALvl1Spell[Option])+1),0)</f>
        <v>1</v>
      </c>
      <c r="BW2" s="1">
        <v>0</v>
      </c>
      <c r="BX2" s="1" t="s">
        <v>87</v>
      </c>
      <c r="BY2" s="1" t="s">
        <v>88</v>
      </c>
      <c r="BZ2" s="1" t="s">
        <v>88</v>
      </c>
      <c r="CA2" s="1" t="s">
        <v>89</v>
      </c>
      <c r="CC2" s="1" t="s">
        <v>90</v>
      </c>
      <c r="CD2" s="3">
        <f>tblSelectALvl2Spell[[#This Row],[Max]]-TRUNC(100/COUNTA(tblSelectALvl2Spell[Option]),0)+1</f>
        <v>1</v>
      </c>
      <c r="CE2" s="3">
        <f>TRUNC(100/COUNTA(tblSelectALvl2Spell[Option])*(ROW(tblSelectALvl2Spell[#This Row])-ROW(tblSelectALvl2Spell[Option])+1),0)</f>
        <v>1</v>
      </c>
      <c r="CF2" s="1">
        <v>2</v>
      </c>
      <c r="CG2" s="1" t="s">
        <v>91</v>
      </c>
      <c r="CH2" s="1" t="s">
        <v>88</v>
      </c>
      <c r="CI2" s="1" t="s">
        <v>88</v>
      </c>
      <c r="CJ2" s="1" t="s">
        <v>89</v>
      </c>
      <c r="CL2" s="1" t="s">
        <v>92</v>
      </c>
      <c r="CM2" s="3">
        <f>tblSelectALvl3Spell[[#This Row],[Max]]-TRUNC(100/COUNTA(tblSelectALvl3Spell[Option]),0)+1</f>
        <v>1</v>
      </c>
      <c r="CN2" s="3">
        <f>TRUNC(100/COUNTA(tblSelectALvl3Spell[Option])*(ROW(tblSelectALvl3Spell[#This Row])-ROW(tblSelectALvl3Spell[Option])+1),0)</f>
        <v>2</v>
      </c>
      <c r="CO2" s="1">
        <v>3</v>
      </c>
      <c r="CP2" s="1" t="s">
        <v>93</v>
      </c>
      <c r="CQ2" s="1" t="s">
        <v>88</v>
      </c>
      <c r="CR2" s="1" t="s">
        <v>88</v>
      </c>
      <c r="CS2" s="1" t="s">
        <v>94</v>
      </c>
      <c r="CU2" s="1" t="s">
        <v>86</v>
      </c>
      <c r="CV2" s="1">
        <v>0</v>
      </c>
      <c r="CW2" s="1" t="s">
        <v>87</v>
      </c>
      <c r="CX2" s="1" t="s">
        <v>88</v>
      </c>
      <c r="CY2" s="1" t="s">
        <v>88</v>
      </c>
      <c r="CZ2" s="1" t="s">
        <v>89</v>
      </c>
      <c r="DB2" s="1" t="s">
        <v>95</v>
      </c>
      <c r="DD2" s="4" t="s">
        <v>96</v>
      </c>
      <c r="DE2" s="3" t="s">
        <v>97</v>
      </c>
      <c r="DF2" s="3">
        <v>0.5</v>
      </c>
      <c r="DG2" s="3">
        <v>0</v>
      </c>
      <c r="DH2" s="3"/>
      <c r="DI2" s="3">
        <v>2</v>
      </c>
      <c r="DK2" s="1" t="s">
        <v>98</v>
      </c>
      <c r="DL2" s="1" t="s">
        <v>99</v>
      </c>
      <c r="DM2" s="12">
        <v>0.1</v>
      </c>
      <c r="DN2" s="3" t="s">
        <v>100</v>
      </c>
      <c r="DO2" s="1" t="s">
        <v>101</v>
      </c>
      <c r="DP2" s="1">
        <v>2</v>
      </c>
      <c r="DQ2" s="1" t="s">
        <v>102</v>
      </c>
      <c r="DT2" s="1" t="s">
        <v>103</v>
      </c>
      <c r="DU2" s="1">
        <v>2</v>
      </c>
      <c r="DV2" s="1">
        <v>2</v>
      </c>
      <c r="DY2" s="1" t="s">
        <v>104</v>
      </c>
      <c r="DZ2" s="13" t="s">
        <v>105</v>
      </c>
      <c r="EA2" s="1">
        <v>50</v>
      </c>
      <c r="EB2" s="1">
        <v>8</v>
      </c>
      <c r="EC2" s="1" t="s">
        <v>106</v>
      </c>
      <c r="EE2" s="1">
        <f>tblComponents[[#This Row],[Max]]-TRUNC(100/COUNTA(tblComponents[Component Name]),0)+1</f>
        <v>1</v>
      </c>
      <c r="EF2" s="1">
        <f>TRUNC(100/COUNTA(tblComponents[Component Name])*(ROW(tblComponents[#This Row])-ROW(tblComponents[Component Name])+1),0)</f>
        <v>1</v>
      </c>
      <c r="EG2" s="1" t="s">
        <v>1165</v>
      </c>
      <c r="EH2" s="16" t="s">
        <v>1190</v>
      </c>
      <c r="EJ2" s="1" t="s">
        <v>203</v>
      </c>
      <c r="EM2" s="16"/>
      <c r="EN2" s="16"/>
    </row>
    <row r="3" spans="1:144" ht="14.25" customHeight="1" x14ac:dyDescent="0.2">
      <c r="A3" s="3" t="s">
        <v>107</v>
      </c>
      <c r="B3" s="3" t="s">
        <v>108</v>
      </c>
      <c r="C3" s="6">
        <f>tblBaseRequirements[[#This Row],[Cost to Craft]]*2</f>
        <v>50000</v>
      </c>
      <c r="D3" s="3" t="s">
        <v>109</v>
      </c>
      <c r="E3" s="6">
        <v>25000</v>
      </c>
      <c r="F3" s="3" t="s">
        <v>110</v>
      </c>
      <c r="G3" s="6">
        <v>21</v>
      </c>
      <c r="H3" s="3">
        <v>4</v>
      </c>
      <c r="I3" s="3">
        <v>6</v>
      </c>
      <c r="J3" s="3">
        <v>2</v>
      </c>
      <c r="K3" s="3">
        <v>0</v>
      </c>
      <c r="L3" s="3">
        <v>0</v>
      </c>
      <c r="N3" s="3">
        <f>tblRandChals[[#This Row],[Max]]-TRUNC(100/COUNTA(tblRandChals[Challenge]),0)+1</f>
        <v>6</v>
      </c>
      <c r="O3" s="3">
        <f>TRUNC(100/COUNTA(tblRandChals[Challenge])*(ROW(tblRandChals[#This Row])-ROW(tblRandChals[Challenge])+1),0)</f>
        <v>10</v>
      </c>
      <c r="P3" s="1" t="s">
        <v>111</v>
      </c>
      <c r="Q3" s="1" t="s">
        <v>112</v>
      </c>
      <c r="R3" s="1" t="s">
        <v>113</v>
      </c>
      <c r="S3" s="1" t="s">
        <v>114</v>
      </c>
      <c r="U3" s="14" t="s">
        <v>115</v>
      </c>
      <c r="V3" s="14" t="s">
        <v>116</v>
      </c>
      <c r="W3" s="14" t="s">
        <v>117</v>
      </c>
      <c r="X3" s="14" t="s">
        <v>118</v>
      </c>
      <c r="Z3" s="1" t="s">
        <v>71</v>
      </c>
      <c r="AA3" s="1" t="s">
        <v>119</v>
      </c>
      <c r="AB3" s="1" t="str">
        <f>tblChallengeOutcomes[[#This Row],[Challenge]]&amp;tblChallengeOutcomes[[#This Row],[Result]]</f>
        <v>Prepare the VesselSuccess</v>
      </c>
      <c r="AC3" s="1" t="s">
        <v>120</v>
      </c>
      <c r="AG3" s="8">
        <v>-0.15</v>
      </c>
      <c r="AK3" s="15">
        <f>tblPerks[[#This Row],[Max]]-TRUNC(100/COUNTA(tblPerks[Perk]),0)+1</f>
        <v>4</v>
      </c>
      <c r="AL3" s="15">
        <f>TRUNC(100/COUNTA(tblPerks[Perk])*(ROW(tblPerks[#This Row])-ROW(tblPerks[Perk])+1),0)</f>
        <v>5</v>
      </c>
      <c r="AM3" s="11" t="s">
        <v>121</v>
      </c>
      <c r="AP3" s="1" t="str">
        <f>_xlfn.IFNA(VLOOKUP(tblPerks[[#This Row],[Secondary Choice]],'[1]Item Requisition'!$K$40:$M$55,3,FALSE),"")</f>
        <v/>
      </c>
      <c r="AQ3" s="11" t="s">
        <v>122</v>
      </c>
      <c r="AR3" s="11">
        <v>1</v>
      </c>
      <c r="AS3" s="11" t="str">
        <f ca="1">INDEX(tblPerks[],ROW()-1,COLUMN(INDIRECT("tblPerks["&amp;'[1]Item Requisition'!$AH$18&amp;" Description]"))-COLUMN(tblPerks[Min])+1)</f>
        <v>The item grants Darkvision to the bearer. If the bearer already has darkvision by other means, the item grants Superior Darkvision.</v>
      </c>
      <c r="AT3" s="11" t="s">
        <v>123</v>
      </c>
      <c r="AU3" s="11" t="s">
        <v>123</v>
      </c>
      <c r="AY3" s="1">
        <v>500</v>
      </c>
      <c r="BB3" s="3">
        <f>tblQuirks[[#This Row],[Max]]-TRUNC(100/COUNTA(tblQuirks[Quirk]),0)+1</f>
        <v>4</v>
      </c>
      <c r="BC3" s="3">
        <f>TRUNC(100/COUNTA(tblQuirks[Quirk])*(ROW(tblQuirks[#This Row])-ROW(tblQuirks[Quirk])+1),0)</f>
        <v>5</v>
      </c>
      <c r="BD3" s="3" t="s">
        <v>124</v>
      </c>
      <c r="BE3" s="3">
        <v>1</v>
      </c>
      <c r="BF3" s="3" t="s">
        <v>125</v>
      </c>
      <c r="BH3" s="3">
        <f>tblFlaws[[#This Row],[Max]]-TRUNC(100/COUNTA(tblFlaws[Flaw]),0)+1</f>
        <v>6</v>
      </c>
      <c r="BI3" s="3">
        <f>TRUNC(100/COUNTA(tblFlaws[Flaw])*(ROW(tblFlaws[#This Row])-ROW(tblFlaws[Flaw])+1),0)</f>
        <v>10</v>
      </c>
      <c r="BJ3" s="1" t="s">
        <v>126</v>
      </c>
      <c r="BK3" s="9">
        <v>0</v>
      </c>
      <c r="BL3" s="1" t="s">
        <v>127</v>
      </c>
      <c r="BN3" s="10" t="s">
        <v>119</v>
      </c>
      <c r="BO3" s="11">
        <v>8</v>
      </c>
      <c r="BQ3" s="1" t="s">
        <v>128</v>
      </c>
      <c r="BR3" s="1">
        <v>5</v>
      </c>
      <c r="BT3" s="1" t="s">
        <v>129</v>
      </c>
      <c r="BU3" s="3">
        <f>tblSelectALvl1Spell[[#This Row],[Max]]-TRUNC(100/COUNTA(tblSelectALvl1Spell[Option]),0)+1</f>
        <v>2</v>
      </c>
      <c r="BV3" s="3">
        <f>TRUNC(100/COUNTA(tblSelectALvl1Spell[Option])*(ROW(tblSelectALvl1Spell[#This Row])-ROW(tblSelectALvl1Spell[Option])+1),0)</f>
        <v>2</v>
      </c>
      <c r="BW3" s="1">
        <v>0</v>
      </c>
      <c r="BX3" s="1" t="s">
        <v>91</v>
      </c>
      <c r="BY3" s="1" t="s">
        <v>88</v>
      </c>
      <c r="BZ3" s="1" t="s">
        <v>88</v>
      </c>
      <c r="CA3" s="1" t="s">
        <v>89</v>
      </c>
      <c r="CC3" s="1" t="s">
        <v>130</v>
      </c>
      <c r="CD3" s="3">
        <f>tblSelectALvl2Spell[[#This Row],[Max]]-TRUNC(100/COUNTA(tblSelectALvl2Spell[Option]),0)+1</f>
        <v>3</v>
      </c>
      <c r="CE3" s="3">
        <f>TRUNC(100/COUNTA(tblSelectALvl2Spell[Option])*(ROW(tblSelectALvl2Spell[#This Row])-ROW(tblSelectALvl2Spell[Option])+1),0)</f>
        <v>3</v>
      </c>
      <c r="CF3" s="1">
        <v>2</v>
      </c>
      <c r="CG3" s="1" t="s">
        <v>131</v>
      </c>
      <c r="CH3" s="1" t="s">
        <v>88</v>
      </c>
      <c r="CI3" s="1" t="s">
        <v>80</v>
      </c>
      <c r="CJ3" s="1" t="s">
        <v>89</v>
      </c>
      <c r="CL3" s="1" t="s">
        <v>132</v>
      </c>
      <c r="CM3" s="3">
        <f>tblSelectALvl3Spell[[#This Row],[Max]]-TRUNC(100/COUNTA(tblSelectALvl3Spell[Option]),0)+1</f>
        <v>3</v>
      </c>
      <c r="CN3" s="3">
        <f>TRUNC(100/COUNTA(tblSelectALvl3Spell[Option])*(ROW(tblSelectALvl3Spell[#This Row])-ROW(tblSelectALvl3Spell[Option])+1),0)</f>
        <v>4</v>
      </c>
      <c r="CO3" s="1">
        <v>3</v>
      </c>
      <c r="CP3" s="1" t="s">
        <v>133</v>
      </c>
      <c r="CQ3" s="1" t="s">
        <v>88</v>
      </c>
      <c r="CR3" s="1" t="s">
        <v>80</v>
      </c>
      <c r="CS3" s="1" t="s">
        <v>89</v>
      </c>
      <c r="CU3" s="1" t="s">
        <v>129</v>
      </c>
      <c r="CV3" s="1">
        <v>0</v>
      </c>
      <c r="CW3" s="1" t="s">
        <v>91</v>
      </c>
      <c r="CX3" s="1" t="s">
        <v>88</v>
      </c>
      <c r="CY3" s="1" t="s">
        <v>88</v>
      </c>
      <c r="CZ3" s="1" t="s">
        <v>89</v>
      </c>
      <c r="DB3" s="1" t="s">
        <v>134</v>
      </c>
      <c r="DD3" s="4" t="s">
        <v>135</v>
      </c>
      <c r="DE3" s="3" t="s">
        <v>97</v>
      </c>
      <c r="DF3" s="3">
        <v>0.5</v>
      </c>
      <c r="DG3" s="3">
        <v>0</v>
      </c>
      <c r="DH3" s="3"/>
      <c r="DI3" s="3">
        <v>0.5</v>
      </c>
      <c r="DK3" s="1" t="s">
        <v>136</v>
      </c>
      <c r="DL3" s="1" t="s">
        <v>99</v>
      </c>
      <c r="DM3" s="12">
        <v>2</v>
      </c>
      <c r="DN3" s="3" t="s">
        <v>100</v>
      </c>
      <c r="DO3" s="1" t="s">
        <v>137</v>
      </c>
      <c r="DP3" s="1">
        <v>1</v>
      </c>
      <c r="DQ3" s="1" t="s">
        <v>138</v>
      </c>
      <c r="DT3" s="1" t="s">
        <v>139</v>
      </c>
      <c r="DU3" s="1">
        <v>25</v>
      </c>
      <c r="DV3" s="1">
        <v>1</v>
      </c>
      <c r="DW3" s="1" t="s">
        <v>140</v>
      </c>
      <c r="DY3" s="1" t="s">
        <v>141</v>
      </c>
      <c r="DZ3" s="13" t="s">
        <v>105</v>
      </c>
      <c r="EA3" s="1">
        <v>20</v>
      </c>
      <c r="EB3" s="1">
        <v>9</v>
      </c>
      <c r="EC3" s="1" t="s">
        <v>106</v>
      </c>
      <c r="EE3" s="16">
        <f>tblComponents[[#This Row],[Max]]-TRUNC(100/COUNTA(tblComponents[Component Name]),0)+1</f>
        <v>2</v>
      </c>
      <c r="EF3" s="16">
        <f>TRUNC(100/COUNTA(tblComponents[Component Name])*(ROW(tblComponents[#This Row])-ROW(tblComponents[Component Name])+1),0)</f>
        <v>2</v>
      </c>
      <c r="EG3" s="16" t="s">
        <v>1166</v>
      </c>
      <c r="EH3" s="16" t="s">
        <v>1190</v>
      </c>
      <c r="EI3" s="16"/>
      <c r="EJ3" s="16" t="s">
        <v>203</v>
      </c>
      <c r="EK3" s="16"/>
      <c r="EL3" s="16"/>
      <c r="EM3" s="16"/>
      <c r="EN3" s="16"/>
    </row>
    <row r="4" spans="1:144" ht="14.25" customHeight="1" x14ac:dyDescent="0.2">
      <c r="A4" s="3" t="s">
        <v>142</v>
      </c>
      <c r="B4" s="3" t="s">
        <v>143</v>
      </c>
      <c r="C4" s="6">
        <f>tblBaseRequirements[[#This Row],[Cost to Craft]]*2</f>
        <v>5000</v>
      </c>
      <c r="D4" s="3" t="s">
        <v>144</v>
      </c>
      <c r="E4" s="6">
        <v>2500</v>
      </c>
      <c r="F4" s="3" t="s">
        <v>145</v>
      </c>
      <c r="G4" s="3">
        <v>7</v>
      </c>
      <c r="H4" s="3">
        <v>2</v>
      </c>
      <c r="I4" s="3">
        <v>4</v>
      </c>
      <c r="J4" s="3">
        <v>1</v>
      </c>
      <c r="K4" s="3">
        <v>0</v>
      </c>
      <c r="L4" s="3">
        <v>0</v>
      </c>
      <c r="N4" s="3">
        <f>tblRandChals[[#This Row],[Max]]-TRUNC(100/COUNTA(tblRandChals[Challenge]),0)+1</f>
        <v>11</v>
      </c>
      <c r="O4" s="3">
        <f>TRUNC(100/COUNTA(tblRandChals[Challenge])*(ROW(tblRandChals[#This Row])-ROW(tblRandChals[Challenge])+1),0)</f>
        <v>15</v>
      </c>
      <c r="P4" s="1" t="s">
        <v>146</v>
      </c>
      <c r="Q4" s="1" t="s">
        <v>147</v>
      </c>
      <c r="R4" s="1" t="s">
        <v>148</v>
      </c>
      <c r="S4" s="1" t="s">
        <v>149</v>
      </c>
      <c r="Z4" s="1" t="s">
        <v>71</v>
      </c>
      <c r="AA4" s="1" t="s">
        <v>150</v>
      </c>
      <c r="AB4" s="1" t="str">
        <f>tblChallengeOutcomes[[#This Row],[Challenge]]&amp;tblChallengeOutcomes[[#This Row],[Result]]</f>
        <v>Prepare the VesselFailure</v>
      </c>
      <c r="AC4" s="1" t="s">
        <v>151</v>
      </c>
      <c r="AG4" s="8">
        <v>0</v>
      </c>
      <c r="AK4" s="15">
        <f>tblPerks[[#This Row],[Max]]-TRUNC(100/COUNTA(tblPerks[Perk]),0)+1</f>
        <v>6</v>
      </c>
      <c r="AL4" s="15">
        <f>TRUNC(100/COUNTA(tblPerks[Perk])*(ROW(tblPerks[#This Row])-ROW(tblPerks[Perk])+1),0)</f>
        <v>7</v>
      </c>
      <c r="AM4" s="11" t="s">
        <v>152</v>
      </c>
      <c r="AN4" s="11"/>
      <c r="AO4" s="11"/>
      <c r="AP4" s="11" t="str">
        <f>_xlfn.IFNA(VLOOKUP(tblPerks[[#This Row],[Secondary Choice]],'[1]Item Requisition'!$K$40:$M$55,3,FALSE),"")</f>
        <v/>
      </c>
      <c r="AQ4" s="11" t="s">
        <v>153</v>
      </c>
      <c r="AR4" s="1">
        <v>0</v>
      </c>
      <c r="AS4" s="1" t="str">
        <f ca="1">INDEX(tblPerks[],ROW()-1,COLUMN(INDIRECT("tblPerks["&amp;'[1]Item Requisition'!$AH$18&amp;" Description]"))-COLUMN(tblPerks[Min])+1)</f>
        <v>The item is imbued with elemental Fire properties and provideds the bearer with Resistance against all Fire type attacks.</v>
      </c>
      <c r="AT4" s="11" t="s">
        <v>154</v>
      </c>
      <c r="AU4" s="11" t="s">
        <v>155</v>
      </c>
      <c r="AV4" s="11"/>
      <c r="AW4" s="11"/>
      <c r="AX4" s="11"/>
      <c r="AY4" s="1">
        <v>1000</v>
      </c>
      <c r="BB4" s="3">
        <f>tblQuirks[[#This Row],[Max]]-TRUNC(100/COUNTA(tblQuirks[Quirk]),0)+1</f>
        <v>7</v>
      </c>
      <c r="BC4" s="3">
        <f>TRUNC(100/COUNTA(tblQuirks[Quirk])*(ROW(tblQuirks[#This Row])-ROW(tblQuirks[Quirk])+1),0)</f>
        <v>8</v>
      </c>
      <c r="BD4" s="3" t="s">
        <v>156</v>
      </c>
      <c r="BE4" s="3">
        <v>1</v>
      </c>
      <c r="BF4" s="3" t="s">
        <v>157</v>
      </c>
      <c r="BH4" s="3">
        <f>tblFlaws[[#This Row],[Max]]-TRUNC(100/COUNTA(tblFlaws[Flaw]),0)+1</f>
        <v>11</v>
      </c>
      <c r="BI4" s="3">
        <f>TRUNC(100/COUNTA(tblFlaws[Flaw])*(ROW(tblFlaws[#This Row])-ROW(tblFlaws[Flaw])+1),0)</f>
        <v>15</v>
      </c>
      <c r="BJ4" s="1" t="s">
        <v>158</v>
      </c>
      <c r="BK4" s="9">
        <v>0</v>
      </c>
      <c r="BL4" s="1" t="s">
        <v>159</v>
      </c>
      <c r="BN4" s="10" t="s">
        <v>150</v>
      </c>
      <c r="BO4" s="11">
        <v>9</v>
      </c>
      <c r="BT4" s="1" t="s">
        <v>160</v>
      </c>
      <c r="BU4" s="3">
        <f>tblSelectALvl1Spell[[#This Row],[Max]]-TRUNC(100/COUNTA(tblSelectALvl1Spell[Option]),0)+1</f>
        <v>3</v>
      </c>
      <c r="BV4" s="3">
        <f>TRUNC(100/COUNTA(tblSelectALvl1Spell[Option])*(ROW(tblSelectALvl1Spell[#This Row])-ROW(tblSelectALvl1Spell[Option])+1),0)</f>
        <v>3</v>
      </c>
      <c r="BW4" s="1">
        <v>0</v>
      </c>
      <c r="BX4" s="1" t="s">
        <v>93</v>
      </c>
      <c r="BY4" s="1" t="s">
        <v>88</v>
      </c>
      <c r="BZ4" s="1" t="s">
        <v>88</v>
      </c>
      <c r="CA4" s="1" t="s">
        <v>89</v>
      </c>
      <c r="CC4" s="1" t="s">
        <v>161</v>
      </c>
      <c r="CD4" s="3">
        <f>tblSelectALvl2Spell[[#This Row],[Max]]-TRUNC(100/COUNTA(tblSelectALvl2Spell[Option]),0)+1</f>
        <v>5</v>
      </c>
      <c r="CE4" s="3">
        <f>TRUNC(100/COUNTA(tblSelectALvl2Spell[Option])*(ROW(tblSelectALvl2Spell[#This Row])-ROW(tblSelectALvl2Spell[Option])+1),0)</f>
        <v>5</v>
      </c>
      <c r="CF4" s="1">
        <v>2</v>
      </c>
      <c r="CG4" s="1" t="s">
        <v>162</v>
      </c>
      <c r="CH4" s="1" t="s">
        <v>80</v>
      </c>
      <c r="CI4" s="1" t="s">
        <v>88</v>
      </c>
      <c r="CJ4" s="1" t="s">
        <v>89</v>
      </c>
      <c r="CL4" s="1" t="s">
        <v>163</v>
      </c>
      <c r="CM4" s="3">
        <f>tblSelectALvl3Spell[[#This Row],[Max]]-TRUNC(100/COUNTA(tblSelectALvl3Spell[Option]),0)+1</f>
        <v>5</v>
      </c>
      <c r="CN4" s="3">
        <f>TRUNC(100/COUNTA(tblSelectALvl3Spell[Option])*(ROW(tblSelectALvl3Spell[#This Row])-ROW(tblSelectALvl3Spell[Option])+1),0)</f>
        <v>6</v>
      </c>
      <c r="CO4" s="1">
        <v>3</v>
      </c>
      <c r="CP4" s="1" t="s">
        <v>91</v>
      </c>
      <c r="CQ4" s="1" t="s">
        <v>88</v>
      </c>
      <c r="CR4" s="1" t="s">
        <v>80</v>
      </c>
      <c r="CS4" s="1" t="s">
        <v>89</v>
      </c>
      <c r="CU4" s="1" t="s">
        <v>160</v>
      </c>
      <c r="CV4" s="1">
        <v>0</v>
      </c>
      <c r="CW4" s="1" t="s">
        <v>93</v>
      </c>
      <c r="CX4" s="1" t="s">
        <v>88</v>
      </c>
      <c r="CY4" s="1" t="s">
        <v>88</v>
      </c>
      <c r="CZ4" s="1" t="s">
        <v>89</v>
      </c>
      <c r="DB4" s="1" t="s">
        <v>164</v>
      </c>
      <c r="DD4" s="4" t="s">
        <v>165</v>
      </c>
      <c r="DE4" s="3" t="s">
        <v>97</v>
      </c>
      <c r="DF4" s="3">
        <v>0.5</v>
      </c>
      <c r="DG4" s="3">
        <v>0</v>
      </c>
      <c r="DH4" s="3"/>
      <c r="DI4" s="3">
        <v>1</v>
      </c>
      <c r="DK4" s="1" t="s">
        <v>166</v>
      </c>
      <c r="DL4" s="1" t="s">
        <v>99</v>
      </c>
      <c r="DM4" s="12">
        <v>0.2</v>
      </c>
      <c r="DN4" s="3" t="s">
        <v>167</v>
      </c>
      <c r="DO4" s="1" t="s">
        <v>101</v>
      </c>
      <c r="DP4" s="1">
        <v>10</v>
      </c>
      <c r="DQ4" s="1" t="s">
        <v>168</v>
      </c>
      <c r="DT4" s="1" t="s">
        <v>169</v>
      </c>
      <c r="DU4" s="1">
        <v>50</v>
      </c>
      <c r="DV4" s="1">
        <v>1</v>
      </c>
      <c r="DW4" s="1" t="s">
        <v>170</v>
      </c>
      <c r="DY4" s="1" t="s">
        <v>171</v>
      </c>
      <c r="DZ4" s="13" t="s">
        <v>105</v>
      </c>
      <c r="EA4" s="1">
        <v>10</v>
      </c>
      <c r="EB4" s="1">
        <v>5</v>
      </c>
      <c r="EC4" s="1" t="s">
        <v>106</v>
      </c>
      <c r="EE4" s="16">
        <f>tblComponents[[#This Row],[Max]]-TRUNC(100/COUNTA(tblComponents[Component Name]),0)+1</f>
        <v>3</v>
      </c>
      <c r="EF4" s="16">
        <f>TRUNC(100/COUNTA(tblComponents[Component Name])*(ROW(tblComponents[#This Row])-ROW(tblComponents[Component Name])+1),0)</f>
        <v>3</v>
      </c>
      <c r="EG4" s="16" t="s">
        <v>1167</v>
      </c>
      <c r="EH4" s="16" t="s">
        <v>1190</v>
      </c>
      <c r="EI4" s="16"/>
      <c r="EJ4" s="16" t="s">
        <v>172</v>
      </c>
      <c r="EK4" s="16"/>
      <c r="EL4" s="16"/>
      <c r="EM4" s="16" t="s">
        <v>1184</v>
      </c>
      <c r="EN4" s="16"/>
    </row>
    <row r="5" spans="1:144" ht="14.25" customHeight="1" x14ac:dyDescent="0.2">
      <c r="A5" s="3" t="s">
        <v>172</v>
      </c>
      <c r="B5" s="3" t="s">
        <v>173</v>
      </c>
      <c r="C5" s="3">
        <f>tblBaseRequirements[[#This Row],[Cost to Craft]]*2</f>
        <v>500</v>
      </c>
      <c r="D5" s="3" t="s">
        <v>143</v>
      </c>
      <c r="E5" s="3">
        <v>250</v>
      </c>
      <c r="F5" s="3" t="s">
        <v>174</v>
      </c>
      <c r="G5" s="3">
        <v>3</v>
      </c>
      <c r="H5" s="3">
        <v>1</v>
      </c>
      <c r="I5" s="3">
        <v>2</v>
      </c>
      <c r="J5" s="3">
        <v>1</v>
      </c>
      <c r="K5" s="3">
        <v>0</v>
      </c>
      <c r="L5" s="3">
        <v>0</v>
      </c>
      <c r="N5" s="3">
        <f>tblRandChals[[#This Row],[Max]]-TRUNC(100/COUNTA(tblRandChals[Challenge]),0)+1</f>
        <v>16</v>
      </c>
      <c r="O5" s="3">
        <f>TRUNC(100/COUNTA(tblRandChals[Challenge])*(ROW(tblRandChals[#This Row])-ROW(tblRandChals[Challenge])+1),0)</f>
        <v>20</v>
      </c>
      <c r="P5" s="1" t="s">
        <v>175</v>
      </c>
      <c r="Q5" s="1" t="s">
        <v>176</v>
      </c>
      <c r="R5" s="1" t="s">
        <v>177</v>
      </c>
      <c r="S5" s="1" t="s">
        <v>178</v>
      </c>
      <c r="Z5" s="1" t="s">
        <v>71</v>
      </c>
      <c r="AA5" s="1" t="s">
        <v>179</v>
      </c>
      <c r="AB5" s="1" t="str">
        <f>tblChallengeOutcomes[[#This Row],[Challenge]]&amp;tblChallengeOutcomes[[#This Row],[Result]]</f>
        <v>Prepare the VesselCritical Failure</v>
      </c>
      <c r="AC5" s="1" t="s">
        <v>180</v>
      </c>
      <c r="AG5" s="8">
        <v>-0.75</v>
      </c>
      <c r="AI5" s="1" t="s">
        <v>181</v>
      </c>
      <c r="AK5" s="15">
        <f>tblPerks[[#This Row],[Max]]-TRUNC(100/COUNTA(tblPerks[Perk]),0)+1</f>
        <v>9</v>
      </c>
      <c r="AL5" s="15">
        <f>TRUNC(100/COUNTA(tblPerks[Perk])*(ROW(tblPerks[#This Row])-ROW(tblPerks[Perk])+1),0)</f>
        <v>10</v>
      </c>
      <c r="AM5" s="11" t="s">
        <v>182</v>
      </c>
      <c r="AP5" s="1" t="str">
        <f>_xlfn.IFNA(VLOOKUP(tblPerks[[#This Row],[Secondary Choice]],'[1]Item Requisition'!$K$40:$M$55,3,FALSE),"")</f>
        <v/>
      </c>
      <c r="AQ5" s="11" t="s">
        <v>153</v>
      </c>
      <c r="AR5" s="1">
        <v>0</v>
      </c>
      <c r="AS5" s="1" t="str">
        <f ca="1">INDEX(tblPerks[],ROW()-1,COLUMN(INDIRECT("tblPerks["&amp;'[1]Item Requisition'!$AH$18&amp;" Description]"))-COLUMN(tblPerks[Min])+1)</f>
        <v>The item is imbued with elemental Cold properties and provideds the bearer with Resistance against all Cold type attacks.</v>
      </c>
      <c r="AT5" s="11" t="s">
        <v>183</v>
      </c>
      <c r="AU5" s="11" t="s">
        <v>184</v>
      </c>
      <c r="AV5" s="11"/>
      <c r="AW5" s="11"/>
      <c r="AX5" s="11"/>
      <c r="AY5" s="1">
        <v>1000</v>
      </c>
      <c r="BB5" s="3">
        <f>tblQuirks[[#This Row],[Max]]-TRUNC(100/COUNTA(tblQuirks[Quirk]),0)+1</f>
        <v>10</v>
      </c>
      <c r="BC5" s="3">
        <f>TRUNC(100/COUNTA(tblQuirks[Quirk])*(ROW(tblQuirks[#This Row])-ROW(tblQuirks[Quirk])+1),0)</f>
        <v>11</v>
      </c>
      <c r="BD5" s="3" t="s">
        <v>185</v>
      </c>
      <c r="BE5" s="3">
        <v>0</v>
      </c>
      <c r="BF5" s="3" t="s">
        <v>186</v>
      </c>
      <c r="BH5" s="3">
        <f>tblFlaws[[#This Row],[Max]]-TRUNC(100/COUNTA(tblFlaws[Flaw]),0)+1</f>
        <v>17</v>
      </c>
      <c r="BI5" s="3">
        <f>TRUNC(100/COUNTA(tblFlaws[Flaw])*(ROW(tblFlaws[#This Row])-ROW(tblFlaws[Flaw])+1),0)</f>
        <v>21</v>
      </c>
      <c r="BJ5" s="1" t="s">
        <v>187</v>
      </c>
      <c r="BK5" s="9">
        <v>0</v>
      </c>
      <c r="BL5" s="1" t="s">
        <v>188</v>
      </c>
      <c r="BN5" s="10" t="s">
        <v>179</v>
      </c>
      <c r="BO5" s="11">
        <v>10</v>
      </c>
      <c r="BT5" s="1" t="s">
        <v>189</v>
      </c>
      <c r="BU5" s="3">
        <f>tblSelectALvl1Spell[[#This Row],[Max]]-TRUNC(100/COUNTA(tblSelectALvl1Spell[Option]),0)+1</f>
        <v>4</v>
      </c>
      <c r="BV5" s="3">
        <f>TRUNC(100/COUNTA(tblSelectALvl1Spell[Option])*(ROW(tblSelectALvl1Spell[#This Row])-ROW(tblSelectALvl1Spell[Option])+1),0)</f>
        <v>4</v>
      </c>
      <c r="BW5" s="1">
        <v>0</v>
      </c>
      <c r="BX5" s="1" t="s">
        <v>133</v>
      </c>
      <c r="BY5" s="1" t="s">
        <v>88</v>
      </c>
      <c r="BZ5" s="1" t="s">
        <v>80</v>
      </c>
      <c r="CA5" s="1" t="s">
        <v>89</v>
      </c>
      <c r="CC5" s="1" t="s">
        <v>190</v>
      </c>
      <c r="CD5" s="3">
        <f>tblSelectALvl2Spell[[#This Row],[Max]]-TRUNC(100/COUNTA(tblSelectALvl2Spell[Option]),0)+1</f>
        <v>6</v>
      </c>
      <c r="CE5" s="3">
        <f>TRUNC(100/COUNTA(tblSelectALvl2Spell[Option])*(ROW(tblSelectALvl2Spell[#This Row])-ROW(tblSelectALvl2Spell[Option])+1),0)</f>
        <v>6</v>
      </c>
      <c r="CF5" s="1">
        <v>2</v>
      </c>
      <c r="CG5" s="1" t="s">
        <v>91</v>
      </c>
      <c r="CH5" s="1" t="s">
        <v>88</v>
      </c>
      <c r="CI5" s="1" t="s">
        <v>88</v>
      </c>
      <c r="CJ5" s="1" t="s">
        <v>89</v>
      </c>
      <c r="CL5" s="1" t="s">
        <v>191</v>
      </c>
      <c r="CM5" s="3">
        <f>tblSelectALvl3Spell[[#This Row],[Max]]-TRUNC(100/COUNTA(tblSelectALvl3Spell[Option]),0)+1</f>
        <v>7</v>
      </c>
      <c r="CN5" s="3">
        <f>TRUNC(100/COUNTA(tblSelectALvl3Spell[Option])*(ROW(tblSelectALvl3Spell[#This Row])-ROW(tblSelectALvl3Spell[Option])+1),0)</f>
        <v>8</v>
      </c>
      <c r="CO5" s="1">
        <v>3</v>
      </c>
      <c r="CP5" s="1" t="s">
        <v>93</v>
      </c>
      <c r="CQ5" s="1" t="s">
        <v>88</v>
      </c>
      <c r="CR5" s="1" t="s">
        <v>80</v>
      </c>
      <c r="CS5" s="1" t="s">
        <v>89</v>
      </c>
      <c r="CU5" s="1" t="s">
        <v>189</v>
      </c>
      <c r="CV5" s="1">
        <v>0</v>
      </c>
      <c r="CW5" s="1" t="s">
        <v>133</v>
      </c>
      <c r="CX5" s="1" t="s">
        <v>88</v>
      </c>
      <c r="CY5" s="1" t="s">
        <v>80</v>
      </c>
      <c r="CZ5" s="1" t="s">
        <v>89</v>
      </c>
      <c r="DB5" s="1" t="s">
        <v>192</v>
      </c>
      <c r="DD5" s="4" t="s">
        <v>193</v>
      </c>
      <c r="DE5" s="3" t="s">
        <v>194</v>
      </c>
      <c r="DF5" s="3">
        <v>5</v>
      </c>
      <c r="DG5" s="3" t="s">
        <v>195</v>
      </c>
      <c r="DH5" s="3" t="s">
        <v>196</v>
      </c>
      <c r="DI5" s="3">
        <v>8</v>
      </c>
      <c r="DK5" s="1" t="s">
        <v>197</v>
      </c>
      <c r="DL5" s="1" t="s">
        <v>99</v>
      </c>
      <c r="DM5" s="12">
        <v>5</v>
      </c>
      <c r="DN5" s="3" t="s">
        <v>198</v>
      </c>
      <c r="DO5" s="1" t="s">
        <v>199</v>
      </c>
      <c r="DP5" s="1">
        <v>2</v>
      </c>
      <c r="DQ5" s="1" t="s">
        <v>200</v>
      </c>
      <c r="DT5" s="13" t="s">
        <v>201</v>
      </c>
      <c r="DU5" s="1">
        <v>0</v>
      </c>
      <c r="DV5" s="1">
        <v>0</v>
      </c>
      <c r="DY5" s="1" t="s">
        <v>202</v>
      </c>
      <c r="DZ5" s="13" t="s">
        <v>105</v>
      </c>
      <c r="EA5" s="1">
        <v>8</v>
      </c>
      <c r="EB5" s="1">
        <v>6</v>
      </c>
      <c r="EC5" s="1" t="s">
        <v>106</v>
      </c>
      <c r="EE5" s="16">
        <f>tblComponents[[#This Row],[Max]]-TRUNC(100/COUNTA(tblComponents[Component Name]),0)+1</f>
        <v>4</v>
      </c>
      <c r="EF5" s="16">
        <f>TRUNC(100/COUNTA(tblComponents[Component Name])*(ROW(tblComponents[#This Row])-ROW(tblComponents[Component Name])+1),0)</f>
        <v>4</v>
      </c>
      <c r="EG5" s="16" t="s">
        <v>1168</v>
      </c>
      <c r="EH5" s="16" t="s">
        <v>1190</v>
      </c>
      <c r="EI5" s="16" t="s">
        <v>1187</v>
      </c>
      <c r="EJ5" s="16" t="s">
        <v>142</v>
      </c>
      <c r="EK5" s="16"/>
      <c r="EL5" s="16"/>
      <c r="EM5" s="16"/>
      <c r="EN5" s="16"/>
    </row>
    <row r="6" spans="1:144" ht="14.25" customHeight="1" x14ac:dyDescent="0.2">
      <c r="A6" s="3" t="s">
        <v>203</v>
      </c>
      <c r="B6" s="3" t="s">
        <v>173</v>
      </c>
      <c r="C6" s="3">
        <f>tblBaseRequirements[[#This Row],[Cost to Craft]]*2</f>
        <v>200</v>
      </c>
      <c r="D6" s="3" t="s">
        <v>143</v>
      </c>
      <c r="E6" s="3">
        <v>100</v>
      </c>
      <c r="F6" s="3" t="s">
        <v>204</v>
      </c>
      <c r="G6" s="3">
        <v>1</v>
      </c>
      <c r="H6" s="3">
        <v>1</v>
      </c>
      <c r="I6" s="3">
        <v>0</v>
      </c>
      <c r="J6" s="3">
        <v>1</v>
      </c>
      <c r="K6" s="3">
        <v>0</v>
      </c>
      <c r="L6" s="3">
        <v>0</v>
      </c>
      <c r="N6" s="3">
        <f>tblRandChals[[#This Row],[Max]]-TRUNC(100/COUNTA(tblRandChals[Challenge]),0)+1</f>
        <v>21</v>
      </c>
      <c r="O6" s="3">
        <f>TRUNC(100/COUNTA(tblRandChals[Challenge])*(ROW(tblRandChals[#This Row])-ROW(tblRandChals[Challenge])+1),0)</f>
        <v>25</v>
      </c>
      <c r="P6" s="1" t="s">
        <v>205</v>
      </c>
      <c r="Q6" s="1" t="s">
        <v>206</v>
      </c>
      <c r="R6" s="1" t="s">
        <v>207</v>
      </c>
      <c r="S6" s="1" t="s">
        <v>208</v>
      </c>
      <c r="Z6" s="1" t="s">
        <v>115</v>
      </c>
      <c r="AA6" s="1" t="s">
        <v>75</v>
      </c>
      <c r="AB6" s="1" t="str">
        <f>tblChallengeOutcomes[[#This Row],[Challenge]]&amp;tblChallengeOutcomes[[#This Row],[Result]]</f>
        <v>Complete the ItemCritical Success</v>
      </c>
      <c r="AC6" s="1" t="s">
        <v>209</v>
      </c>
      <c r="AD6" s="1">
        <v>1</v>
      </c>
      <c r="AG6" s="8">
        <v>-0.1</v>
      </c>
      <c r="AK6" s="3">
        <f>tblPerks[[#This Row],[Max]]-TRUNC(100/COUNTA(tblPerks[Perk]),0)+1</f>
        <v>12</v>
      </c>
      <c r="AL6" s="3">
        <f>TRUNC(100/COUNTA(tblPerks[Perk])*(ROW(tblPerks[#This Row])-ROW(tblPerks[Perk])+1),0)</f>
        <v>13</v>
      </c>
      <c r="AM6" s="1" t="s">
        <v>210</v>
      </c>
      <c r="AP6" s="1" t="str">
        <f>_xlfn.IFNA(VLOOKUP(tblPerks[[#This Row],[Secondary Choice]],'[1]Item Requisition'!$K$40:$M$55,3,FALSE),"")</f>
        <v/>
      </c>
      <c r="AQ6" s="1" t="s">
        <v>211</v>
      </c>
      <c r="AR6" s="1">
        <v>0</v>
      </c>
      <c r="AS6" s="1" t="str">
        <f ca="1">INDEX(tblPerks[],ROW()-1,COLUMN(INDIRECT("tblPerks["&amp;'[1]Item Requisition'!$AH$18&amp;" Description]"))-COLUMN(tblPerks[Min])+1)</f>
        <v>Physical attacks by draconic creatures have Disadvantage when made against the bearer.</v>
      </c>
      <c r="AT6" s="1" t="s">
        <v>212</v>
      </c>
      <c r="AU6" s="1" t="s">
        <v>213</v>
      </c>
      <c r="AY6" s="1">
        <v>200</v>
      </c>
      <c r="BB6" s="3">
        <f>tblQuirks[[#This Row],[Max]]-TRUNC(100/COUNTA(tblQuirks[Quirk]),0)+1</f>
        <v>13</v>
      </c>
      <c r="BC6" s="3">
        <f>TRUNC(100/COUNTA(tblQuirks[Quirk])*(ROW(tblQuirks[#This Row])-ROW(tblQuirks[Quirk])+1),0)</f>
        <v>14</v>
      </c>
      <c r="BD6" s="3" t="s">
        <v>214</v>
      </c>
      <c r="BE6" s="3">
        <v>0</v>
      </c>
      <c r="BF6" s="3" t="s">
        <v>215</v>
      </c>
      <c r="BH6" s="3">
        <f>tblFlaws[[#This Row],[Max]]-TRUNC(100/COUNTA(tblFlaws[Flaw]),0)+1</f>
        <v>22</v>
      </c>
      <c r="BI6" s="3">
        <f>TRUNC(100/COUNTA(tblFlaws[Flaw])*(ROW(tblFlaws[#This Row])-ROW(tblFlaws[Flaw])+1),0)</f>
        <v>26</v>
      </c>
      <c r="BJ6" s="1" t="s">
        <v>216</v>
      </c>
      <c r="BK6" s="9">
        <v>0</v>
      </c>
      <c r="BL6" s="1" t="s">
        <v>217</v>
      </c>
      <c r="BN6" s="10"/>
      <c r="BT6" s="1" t="s">
        <v>218</v>
      </c>
      <c r="BU6" s="3">
        <f>tblSelectALvl1Spell[[#This Row],[Max]]-TRUNC(100/COUNTA(tblSelectALvl1Spell[Option]),0)+1</f>
        <v>5</v>
      </c>
      <c r="BV6" s="3">
        <f>TRUNC(100/COUNTA(tblSelectALvl1Spell[Option])*(ROW(tblSelectALvl1Spell[#This Row])-ROW(tblSelectALvl1Spell[Option])+1),0)</f>
        <v>5</v>
      </c>
      <c r="BW6" s="1">
        <v>0</v>
      </c>
      <c r="BX6" s="1" t="s">
        <v>131</v>
      </c>
      <c r="BY6" s="1" t="s">
        <v>88</v>
      </c>
      <c r="BZ6" s="1" t="s">
        <v>88</v>
      </c>
      <c r="CA6" s="1" t="s">
        <v>89</v>
      </c>
      <c r="CC6" s="1" t="s">
        <v>219</v>
      </c>
      <c r="CD6" s="3">
        <f>tblSelectALvl2Spell[[#This Row],[Max]]-TRUNC(100/COUNTA(tblSelectALvl2Spell[Option]),0)+1</f>
        <v>8</v>
      </c>
      <c r="CE6" s="3">
        <f>TRUNC(100/COUNTA(tblSelectALvl2Spell[Option])*(ROW(tblSelectALvl2Spell[#This Row])-ROW(tblSelectALvl2Spell[Option])+1),0)</f>
        <v>8</v>
      </c>
      <c r="CF6" s="1">
        <v>2</v>
      </c>
      <c r="CG6" s="1" t="s">
        <v>220</v>
      </c>
      <c r="CH6" s="1" t="s">
        <v>88</v>
      </c>
      <c r="CI6" s="1" t="s">
        <v>88</v>
      </c>
      <c r="CJ6" s="1" t="s">
        <v>94</v>
      </c>
      <c r="CL6" s="1" t="s">
        <v>221</v>
      </c>
      <c r="CM6" s="3">
        <f>tblSelectALvl3Spell[[#This Row],[Max]]-TRUNC(100/COUNTA(tblSelectALvl3Spell[Option]),0)+1</f>
        <v>9</v>
      </c>
      <c r="CN6" s="3">
        <f>TRUNC(100/COUNTA(tblSelectALvl3Spell[Option])*(ROW(tblSelectALvl3Spell[#This Row])-ROW(tblSelectALvl3Spell[Option])+1),0)</f>
        <v>10</v>
      </c>
      <c r="CO6" s="1">
        <v>3</v>
      </c>
      <c r="CP6" s="1" t="s">
        <v>133</v>
      </c>
      <c r="CQ6" s="1" t="s">
        <v>88</v>
      </c>
      <c r="CR6" s="1" t="s">
        <v>80</v>
      </c>
      <c r="CS6" s="1" t="s">
        <v>222</v>
      </c>
      <c r="CU6" s="1" t="s">
        <v>218</v>
      </c>
      <c r="CV6" s="1">
        <v>0</v>
      </c>
      <c r="CW6" s="1" t="s">
        <v>131</v>
      </c>
      <c r="CX6" s="1" t="s">
        <v>88</v>
      </c>
      <c r="CY6" s="1" t="s">
        <v>88</v>
      </c>
      <c r="CZ6" s="1" t="s">
        <v>89</v>
      </c>
      <c r="DD6" s="4" t="s">
        <v>223</v>
      </c>
      <c r="DE6" s="3" t="s">
        <v>194</v>
      </c>
      <c r="DF6" s="3">
        <v>10</v>
      </c>
      <c r="DG6" s="3" t="s">
        <v>195</v>
      </c>
      <c r="DH6" s="3"/>
      <c r="DI6" s="3">
        <v>10</v>
      </c>
      <c r="DK6" s="1" t="s">
        <v>224</v>
      </c>
      <c r="DL6" s="1" t="s">
        <v>99</v>
      </c>
      <c r="DM6" s="12">
        <v>0.5</v>
      </c>
      <c r="DN6" s="3" t="s">
        <v>198</v>
      </c>
      <c r="DO6" s="1" t="s">
        <v>137</v>
      </c>
      <c r="DP6" s="1">
        <v>2</v>
      </c>
      <c r="DQ6" s="1" t="s">
        <v>225</v>
      </c>
      <c r="DT6" s="1" t="s">
        <v>226</v>
      </c>
      <c r="DU6" s="1">
        <v>1</v>
      </c>
      <c r="DV6" s="1">
        <v>1</v>
      </c>
      <c r="DY6" s="1" t="s">
        <v>227</v>
      </c>
      <c r="DZ6" s="13" t="s">
        <v>105</v>
      </c>
      <c r="EA6" s="1">
        <v>15</v>
      </c>
      <c r="EB6" s="1">
        <v>6</v>
      </c>
      <c r="EC6" s="1" t="s">
        <v>106</v>
      </c>
      <c r="EE6" s="16">
        <f>tblComponents[[#This Row],[Max]]-TRUNC(100/COUNTA(tblComponents[Component Name]),0)+1</f>
        <v>6</v>
      </c>
      <c r="EF6" s="16">
        <f>TRUNC(100/COUNTA(tblComponents[Component Name])*(ROW(tblComponents[#This Row])-ROW(tblComponents[Component Name])+1),0)</f>
        <v>6</v>
      </c>
      <c r="EG6" s="16" t="s">
        <v>1169</v>
      </c>
      <c r="EH6" s="16" t="s">
        <v>1189</v>
      </c>
      <c r="EI6" s="16"/>
      <c r="EJ6" s="16" t="s">
        <v>142</v>
      </c>
      <c r="EK6" s="16"/>
      <c r="EL6" s="16"/>
      <c r="EM6" s="16" t="s">
        <v>1183</v>
      </c>
      <c r="EN6" s="16"/>
    </row>
    <row r="7" spans="1:144" ht="14.25" customHeight="1" x14ac:dyDescent="0.2">
      <c r="N7" s="3">
        <f>tblRandChals[[#This Row],[Max]]-TRUNC(100/COUNTA(tblRandChals[Challenge]),0)+1</f>
        <v>26</v>
      </c>
      <c r="O7" s="3">
        <f>TRUNC(100/COUNTA(tblRandChals[Challenge])*(ROW(tblRandChals[#This Row])-ROW(tblRandChals[Challenge])+1),0)</f>
        <v>30</v>
      </c>
      <c r="P7" s="1" t="s">
        <v>228</v>
      </c>
      <c r="Q7" s="1" t="s">
        <v>229</v>
      </c>
      <c r="R7" s="1" t="s">
        <v>230</v>
      </c>
      <c r="S7" s="1" t="s">
        <v>231</v>
      </c>
      <c r="Z7" s="1" t="s">
        <v>115</v>
      </c>
      <c r="AA7" s="1" t="s">
        <v>119</v>
      </c>
      <c r="AB7" s="1" t="str">
        <f>tblChallengeOutcomes[[#This Row],[Challenge]]&amp;tblChallengeOutcomes[[#This Row],[Result]]</f>
        <v>Complete the ItemSuccess</v>
      </c>
      <c r="AC7" s="1" t="s">
        <v>232</v>
      </c>
      <c r="AG7" s="8"/>
      <c r="AK7" s="3">
        <f>tblPerks[[#This Row],[Max]]-TRUNC(100/COUNTA(tblPerks[Perk]),0)+1</f>
        <v>14</v>
      </c>
      <c r="AL7" s="3">
        <f>TRUNC(100/COUNTA(tblPerks[Perk])*(ROW(tblPerks[#This Row])-ROW(tblPerks[Perk])+1),0)</f>
        <v>15</v>
      </c>
      <c r="AM7" s="1" t="s">
        <v>233</v>
      </c>
      <c r="AP7" s="1" t="str">
        <f>_xlfn.IFNA(VLOOKUP(tblPerks[[#This Row],[Secondary Choice]],'[1]Item Requisition'!$K$40:$M$55,3,FALSE),"")</f>
        <v/>
      </c>
      <c r="AQ7" s="1" t="s">
        <v>211</v>
      </c>
      <c r="AR7" s="1">
        <v>0</v>
      </c>
      <c r="AS7" s="1" t="str">
        <f ca="1">INDEX(tblPerks[],ROW()-1,COLUMN(INDIRECT("tblPerks["&amp;'[1]Item Requisition'!$AH$18&amp;" Description]"))-COLUMN(tblPerks[Min])+1)</f>
        <v>Physical attacks by giant creatures have Disadvantage when made against the bearer.</v>
      </c>
      <c r="AT7" s="1" t="s">
        <v>234</v>
      </c>
      <c r="AU7" s="1" t="s">
        <v>235</v>
      </c>
      <c r="AY7" s="1">
        <v>200</v>
      </c>
      <c r="BB7" s="3">
        <f>tblQuirks[[#This Row],[Max]]-TRUNC(100/COUNTA(tblQuirks[Quirk]),0)+1</f>
        <v>16</v>
      </c>
      <c r="BC7" s="3">
        <f>TRUNC(100/COUNTA(tblQuirks[Quirk])*(ROW(tblQuirks[#This Row])-ROW(tblQuirks[Quirk])+1),0)</f>
        <v>17</v>
      </c>
      <c r="BD7" s="3" t="s">
        <v>236</v>
      </c>
      <c r="BE7" s="3">
        <v>0</v>
      </c>
      <c r="BF7" s="3" t="s">
        <v>237</v>
      </c>
      <c r="BH7" s="3">
        <f>tblFlaws[[#This Row],[Max]]-TRUNC(100/COUNTA(tblFlaws[Flaw]),0)+1</f>
        <v>27</v>
      </c>
      <c r="BI7" s="3">
        <f>TRUNC(100/COUNTA(tblFlaws[Flaw])*(ROW(tblFlaws[#This Row])-ROW(tblFlaws[Flaw])+1),0)</f>
        <v>31</v>
      </c>
      <c r="BJ7" s="1" t="s">
        <v>238</v>
      </c>
      <c r="BK7" s="9">
        <v>0</v>
      </c>
      <c r="BL7" s="1" t="s">
        <v>239</v>
      </c>
      <c r="BN7" s="10"/>
      <c r="BT7" s="1" t="s">
        <v>240</v>
      </c>
      <c r="BU7" s="3">
        <f>tblSelectALvl1Spell[[#This Row],[Max]]-TRUNC(100/COUNTA(tblSelectALvl1Spell[Option]),0)+1</f>
        <v>6</v>
      </c>
      <c r="BV7" s="3">
        <f>TRUNC(100/COUNTA(tblSelectALvl1Spell[Option])*(ROW(tblSelectALvl1Spell[#This Row])-ROW(tblSelectALvl1Spell[Option])+1),0)</f>
        <v>6</v>
      </c>
      <c r="BW7" s="1">
        <v>0</v>
      </c>
      <c r="BX7" s="1" t="s">
        <v>133</v>
      </c>
      <c r="BY7" s="1" t="s">
        <v>88</v>
      </c>
      <c r="BZ7" s="1" t="s">
        <v>88</v>
      </c>
      <c r="CA7" s="1" t="s">
        <v>89</v>
      </c>
      <c r="CC7" s="1" t="s">
        <v>241</v>
      </c>
      <c r="CD7" s="3">
        <f>tblSelectALvl2Spell[[#This Row],[Max]]-TRUNC(100/COUNTA(tblSelectALvl2Spell[Option]),0)+1</f>
        <v>10</v>
      </c>
      <c r="CE7" s="3">
        <f>TRUNC(100/COUNTA(tblSelectALvl2Spell[Option])*(ROW(tblSelectALvl2Spell[#This Row])-ROW(tblSelectALvl2Spell[Option])+1),0)</f>
        <v>10</v>
      </c>
      <c r="CF7" s="1">
        <v>2</v>
      </c>
      <c r="CG7" s="1" t="s">
        <v>131</v>
      </c>
      <c r="CH7" s="1" t="s">
        <v>88</v>
      </c>
      <c r="CI7" s="1" t="s">
        <v>80</v>
      </c>
      <c r="CJ7" s="1" t="s">
        <v>89</v>
      </c>
      <c r="CL7" s="1" t="s">
        <v>242</v>
      </c>
      <c r="CM7" s="3">
        <f>tblSelectALvl3Spell[[#This Row],[Max]]-TRUNC(100/COUNTA(tblSelectALvl3Spell[Option]),0)+1</f>
        <v>11</v>
      </c>
      <c r="CN7" s="3">
        <f>TRUNC(100/COUNTA(tblSelectALvl3Spell[Option])*(ROW(tblSelectALvl3Spell[#This Row])-ROW(tblSelectALvl3Spell[Option])+1),0)</f>
        <v>12</v>
      </c>
      <c r="CO7" s="1">
        <v>3</v>
      </c>
      <c r="CP7" s="1" t="s">
        <v>131</v>
      </c>
      <c r="CQ7" s="1" t="s">
        <v>88</v>
      </c>
      <c r="CR7" s="1" t="s">
        <v>88</v>
      </c>
      <c r="CS7" s="1" t="s">
        <v>89</v>
      </c>
      <c r="CU7" s="1" t="s">
        <v>240</v>
      </c>
      <c r="CV7" s="1">
        <v>0</v>
      </c>
      <c r="CW7" s="1" t="s">
        <v>133</v>
      </c>
      <c r="CX7" s="1" t="s">
        <v>88</v>
      </c>
      <c r="CY7" s="1" t="s">
        <v>88</v>
      </c>
      <c r="CZ7" s="1" t="s">
        <v>89</v>
      </c>
      <c r="DD7" s="4" t="s">
        <v>243</v>
      </c>
      <c r="DE7" s="3" t="s">
        <v>194</v>
      </c>
      <c r="DF7" s="3">
        <v>45</v>
      </c>
      <c r="DG7" s="3" t="s">
        <v>244</v>
      </c>
      <c r="DH7" s="3"/>
      <c r="DI7" s="3">
        <v>13</v>
      </c>
      <c r="DK7" s="1" t="s">
        <v>245</v>
      </c>
      <c r="DL7" s="1" t="s">
        <v>99</v>
      </c>
      <c r="DM7" s="12">
        <v>2</v>
      </c>
      <c r="DN7" s="3" t="s">
        <v>100</v>
      </c>
      <c r="DO7" s="1" t="s">
        <v>101</v>
      </c>
      <c r="DP7" s="1">
        <v>2</v>
      </c>
      <c r="DQ7" s="1" t="s">
        <v>200</v>
      </c>
      <c r="DT7" s="1" t="s">
        <v>246</v>
      </c>
      <c r="DU7" s="1">
        <v>1</v>
      </c>
      <c r="DV7" s="1">
        <v>1</v>
      </c>
      <c r="DY7" s="1" t="s">
        <v>247</v>
      </c>
      <c r="DZ7" s="13" t="s">
        <v>105</v>
      </c>
      <c r="EA7" s="1">
        <v>5</v>
      </c>
      <c r="EB7" s="1">
        <v>5</v>
      </c>
      <c r="EC7" s="1" t="s">
        <v>106</v>
      </c>
      <c r="EE7" s="16">
        <f>tblComponents[[#This Row],[Max]]-TRUNC(100/COUNTA(tblComponents[Component Name]),0)+1</f>
        <v>7</v>
      </c>
      <c r="EF7" s="16">
        <f>TRUNC(100/COUNTA(tblComponents[Component Name])*(ROW(tblComponents[#This Row])-ROW(tblComponents[Component Name])+1),0)</f>
        <v>7</v>
      </c>
      <c r="EG7" s="16" t="s">
        <v>1170</v>
      </c>
      <c r="EH7" s="16" t="s">
        <v>1189</v>
      </c>
      <c r="EI7" s="16"/>
      <c r="EJ7" s="16" t="s">
        <v>107</v>
      </c>
      <c r="EK7" s="16"/>
      <c r="EL7" s="16"/>
      <c r="EM7" s="16" t="s">
        <v>1182</v>
      </c>
      <c r="EN7" s="16"/>
    </row>
    <row r="8" spans="1:144" ht="14.25" customHeight="1" x14ac:dyDescent="0.2">
      <c r="N8" s="3">
        <f>tblRandChals[[#This Row],[Max]]-TRUNC(100/COUNTA(tblRandChals[Challenge]),0)+1</f>
        <v>31</v>
      </c>
      <c r="O8" s="3">
        <f>TRUNC(100/COUNTA(tblRandChals[Challenge])*(ROW(tblRandChals[#This Row])-ROW(tblRandChals[Challenge])+1),0)</f>
        <v>35</v>
      </c>
      <c r="P8" s="1" t="s">
        <v>248</v>
      </c>
      <c r="Q8" s="1" t="s">
        <v>249</v>
      </c>
      <c r="R8" s="1" t="s">
        <v>250</v>
      </c>
      <c r="S8" s="1" t="s">
        <v>251</v>
      </c>
      <c r="Z8" s="1" t="s">
        <v>115</v>
      </c>
      <c r="AA8" s="1" t="s">
        <v>150</v>
      </c>
      <c r="AB8" s="1" t="str">
        <f>tblChallengeOutcomes[[#This Row],[Challenge]]&amp;tblChallengeOutcomes[[#This Row],[Result]]</f>
        <v>Complete the ItemFailure</v>
      </c>
      <c r="AC8" s="1" t="s">
        <v>252</v>
      </c>
      <c r="AG8" s="8">
        <v>-0.75</v>
      </c>
      <c r="AI8" s="1" t="s">
        <v>181</v>
      </c>
      <c r="AK8" s="3">
        <f>tblPerks[[#This Row],[Max]]-TRUNC(100/COUNTA(tblPerks[Perk]),0)+1</f>
        <v>17</v>
      </c>
      <c r="AL8" s="3">
        <f>TRUNC(100/COUNTA(tblPerks[Perk])*(ROW(tblPerks[#This Row])-ROW(tblPerks[Perk])+1),0)</f>
        <v>18</v>
      </c>
      <c r="AM8" s="1" t="s">
        <v>253</v>
      </c>
      <c r="AP8" s="1" t="str">
        <f>_xlfn.IFNA(VLOOKUP(tblPerks[[#This Row],[Secondary Choice]],'[1]Item Requisition'!$K$40:$M$55,3,FALSE),"")</f>
        <v/>
      </c>
      <c r="AQ8" s="1" t="s">
        <v>211</v>
      </c>
      <c r="AR8" s="11">
        <v>1</v>
      </c>
      <c r="AS8" s="11" t="str">
        <f ca="1">INDEX(tblPerks[],ROW()-1,COLUMN(INDIRECT("tblPerks["&amp;'[1]Item Requisition'!$AH$18&amp;" Description]"))-COLUMN(tblPerks[Min])+1)</f>
        <v>When facing undead creatures the item grants a +1 bonus to armor class and saving throws against all attacks (physical or non-physical).</v>
      </c>
      <c r="AT8" s="1" t="s">
        <v>254</v>
      </c>
      <c r="AU8" s="1" t="s">
        <v>255</v>
      </c>
      <c r="AY8" s="1">
        <v>1000</v>
      </c>
      <c r="BB8" s="3">
        <f>tblQuirks[[#This Row],[Max]]-TRUNC(100/COUNTA(tblQuirks[Quirk]),0)+1</f>
        <v>19</v>
      </c>
      <c r="BC8" s="3">
        <f>TRUNC(100/COUNTA(tblQuirks[Quirk])*(ROW(tblQuirks[#This Row])-ROW(tblQuirks[Quirk])+1),0)</f>
        <v>20</v>
      </c>
      <c r="BD8" s="3" t="s">
        <v>256</v>
      </c>
      <c r="BE8" s="3">
        <v>0</v>
      </c>
      <c r="BF8" s="3" t="s">
        <v>257</v>
      </c>
      <c r="BH8" s="3">
        <f>tblFlaws[[#This Row],[Max]]-TRUNC(100/COUNTA(tblFlaws[Flaw]),0)+1</f>
        <v>32</v>
      </c>
      <c r="BI8" s="3">
        <f>TRUNC(100/COUNTA(tblFlaws[Flaw])*(ROW(tblFlaws[#This Row])-ROW(tblFlaws[Flaw])+1),0)</f>
        <v>36</v>
      </c>
      <c r="BJ8" s="1" t="s">
        <v>258</v>
      </c>
      <c r="BK8" s="9">
        <v>0</v>
      </c>
      <c r="BL8" s="1" t="s">
        <v>259</v>
      </c>
      <c r="BN8" s="10"/>
      <c r="BT8" s="1" t="s">
        <v>260</v>
      </c>
      <c r="BU8" s="3">
        <f>tblSelectALvl1Spell[[#This Row],[Max]]-TRUNC(100/COUNTA(tblSelectALvl1Spell[Option]),0)+1</f>
        <v>7</v>
      </c>
      <c r="BV8" s="3">
        <f>TRUNC(100/COUNTA(tblSelectALvl1Spell[Option])*(ROW(tblSelectALvl1Spell[#This Row])-ROW(tblSelectALvl1Spell[Option])+1),0)</f>
        <v>7</v>
      </c>
      <c r="BW8" s="1">
        <v>0</v>
      </c>
      <c r="BX8" s="1" t="s">
        <v>133</v>
      </c>
      <c r="BY8" s="1" t="s">
        <v>88</v>
      </c>
      <c r="BZ8" s="1" t="s">
        <v>88</v>
      </c>
      <c r="CA8" s="1" t="s">
        <v>89</v>
      </c>
      <c r="CC8" s="1" t="s">
        <v>261</v>
      </c>
      <c r="CD8" s="3">
        <f>tblSelectALvl2Spell[[#This Row],[Max]]-TRUNC(100/COUNTA(tblSelectALvl2Spell[Option]),0)+1</f>
        <v>11</v>
      </c>
      <c r="CE8" s="3">
        <f>TRUNC(100/COUNTA(tblSelectALvl2Spell[Option])*(ROW(tblSelectALvl2Spell[#This Row])-ROW(tblSelectALvl2Spell[Option])+1),0)</f>
        <v>11</v>
      </c>
      <c r="CF8" s="1">
        <v>2</v>
      </c>
      <c r="CG8" s="1" t="s">
        <v>220</v>
      </c>
      <c r="CH8" s="1" t="s">
        <v>80</v>
      </c>
      <c r="CI8" s="1" t="s">
        <v>80</v>
      </c>
      <c r="CJ8" s="1" t="s">
        <v>89</v>
      </c>
      <c r="CL8" s="1" t="s">
        <v>262</v>
      </c>
      <c r="CM8" s="3">
        <f>tblSelectALvl3Spell[[#This Row],[Max]]-TRUNC(100/COUNTA(tblSelectALvl3Spell[Option]),0)+1</f>
        <v>13</v>
      </c>
      <c r="CN8" s="3">
        <f>TRUNC(100/COUNTA(tblSelectALvl3Spell[Option])*(ROW(tblSelectALvl3Spell[#This Row])-ROW(tblSelectALvl3Spell[Option])+1),0)</f>
        <v>14</v>
      </c>
      <c r="CO8" s="1">
        <v>3</v>
      </c>
      <c r="CP8" s="1" t="s">
        <v>87</v>
      </c>
      <c r="CQ8" s="1" t="s">
        <v>88</v>
      </c>
      <c r="CR8" s="1" t="s">
        <v>80</v>
      </c>
      <c r="CS8" s="1" t="s">
        <v>89</v>
      </c>
      <c r="CU8" s="1" t="s">
        <v>260</v>
      </c>
      <c r="CV8" s="1">
        <v>0</v>
      </c>
      <c r="CW8" s="1" t="s">
        <v>133</v>
      </c>
      <c r="CX8" s="1" t="s">
        <v>88</v>
      </c>
      <c r="CY8" s="1" t="s">
        <v>88</v>
      </c>
      <c r="CZ8" s="1" t="s">
        <v>89</v>
      </c>
      <c r="DD8" s="4" t="s">
        <v>263</v>
      </c>
      <c r="DE8" s="3" t="s">
        <v>264</v>
      </c>
      <c r="DF8" s="3">
        <v>10</v>
      </c>
      <c r="DG8" s="3" t="s">
        <v>244</v>
      </c>
      <c r="DH8" s="3"/>
      <c r="DI8" s="3">
        <v>12</v>
      </c>
      <c r="DK8" s="1" t="s">
        <v>265</v>
      </c>
      <c r="DL8" s="1" t="s">
        <v>99</v>
      </c>
      <c r="DM8" s="12">
        <v>5</v>
      </c>
      <c r="DN8" s="3" t="s">
        <v>198</v>
      </c>
      <c r="DO8" s="1" t="s">
        <v>101</v>
      </c>
      <c r="DP8" s="1">
        <v>4</v>
      </c>
      <c r="DQ8" s="1" t="s">
        <v>266</v>
      </c>
      <c r="DT8" s="1" t="s">
        <v>267</v>
      </c>
      <c r="DU8" s="1">
        <v>1</v>
      </c>
      <c r="DV8" s="1">
        <v>1.5</v>
      </c>
      <c r="DY8" s="1" t="s">
        <v>268</v>
      </c>
      <c r="DZ8" s="13" t="s">
        <v>105</v>
      </c>
      <c r="EA8" s="1">
        <v>1</v>
      </c>
      <c r="EB8" s="1">
        <v>8</v>
      </c>
      <c r="EC8" s="1" t="s">
        <v>106</v>
      </c>
      <c r="EE8" s="16">
        <f>tblComponents[[#This Row],[Max]]-TRUNC(100/COUNTA(tblComponents[Component Name]),0)+1</f>
        <v>8</v>
      </c>
      <c r="EF8" s="16">
        <f>TRUNC(100/COUNTA(tblComponents[Component Name])*(ROW(tblComponents[#This Row])-ROW(tblComponents[Component Name])+1),0)</f>
        <v>8</v>
      </c>
      <c r="EG8" s="16" t="s">
        <v>1171</v>
      </c>
      <c r="EH8" s="16" t="s">
        <v>1189</v>
      </c>
      <c r="EI8" s="16"/>
      <c r="EJ8" s="16" t="s">
        <v>107</v>
      </c>
      <c r="EK8" s="16"/>
      <c r="EL8" s="16"/>
      <c r="EM8" s="16" t="s">
        <v>1181</v>
      </c>
      <c r="EN8" s="16"/>
    </row>
    <row r="9" spans="1:144" ht="14.25" customHeight="1" x14ac:dyDescent="0.2">
      <c r="N9" s="3">
        <f>tblRandChals[[#This Row],[Max]]-TRUNC(100/COUNTA(tblRandChals[Challenge]),0)+1</f>
        <v>36</v>
      </c>
      <c r="O9" s="3">
        <f>TRUNC(100/COUNTA(tblRandChals[Challenge])*(ROW(tblRandChals[#This Row])-ROW(tblRandChals[Challenge])+1),0)</f>
        <v>40</v>
      </c>
      <c r="P9" s="1" t="s">
        <v>269</v>
      </c>
      <c r="Q9" s="1" t="s">
        <v>270</v>
      </c>
      <c r="R9" s="1" t="s">
        <v>271</v>
      </c>
      <c r="S9" s="1" t="s">
        <v>272</v>
      </c>
      <c r="Z9" s="1" t="s">
        <v>115</v>
      </c>
      <c r="AA9" s="1" t="s">
        <v>179</v>
      </c>
      <c r="AB9" s="1" t="str">
        <f>tblChallengeOutcomes[[#This Row],[Challenge]]&amp;tblChallengeOutcomes[[#This Row],[Result]]</f>
        <v>Complete the ItemCritical Failure</v>
      </c>
      <c r="AC9" s="1" t="s">
        <v>273</v>
      </c>
      <c r="AG9" s="8">
        <v>-0.75</v>
      </c>
      <c r="AI9" s="1" t="s">
        <v>181</v>
      </c>
      <c r="AK9" s="3">
        <f>tblPerks[[#This Row],[Max]]-TRUNC(100/COUNTA(tblPerks[Perk]),0)+1</f>
        <v>20</v>
      </c>
      <c r="AL9" s="3">
        <f>TRUNC(100/COUNTA(tblPerks[Perk])*(ROW(tblPerks[#This Row])-ROW(tblPerks[Perk])+1),0)</f>
        <v>21</v>
      </c>
      <c r="AM9" s="1" t="s">
        <v>274</v>
      </c>
      <c r="AP9" s="1" t="str">
        <f>_xlfn.IFNA(VLOOKUP(tblPerks[[#This Row],[Secondary Choice]],'[1]Item Requisition'!$K$40:$M$55,3,FALSE),"")</f>
        <v/>
      </c>
      <c r="AQ9" s="1" t="s">
        <v>211</v>
      </c>
      <c r="AR9" s="1">
        <v>0</v>
      </c>
      <c r="AS9" s="1" t="str">
        <f ca="1">INDEX(tblPerks[],ROW()-1,COLUMN(INDIRECT("tblPerks["&amp;'[1]Item Requisition'!$AH$18&amp;" Description]"))-COLUMN(tblPerks[Min])+1)</f>
        <v>Physical attacks by undead creatures have Disadvantage when made against the bearer.</v>
      </c>
      <c r="AT9" s="1" t="s">
        <v>275</v>
      </c>
      <c r="AU9" s="1" t="s">
        <v>276</v>
      </c>
      <c r="AY9" s="1">
        <v>1000</v>
      </c>
      <c r="BB9" s="3">
        <f>tblQuirks[[#This Row],[Max]]-TRUNC(100/COUNTA(tblQuirks[Quirk]),0)+1</f>
        <v>21</v>
      </c>
      <c r="BC9" s="3">
        <f>TRUNC(100/COUNTA(tblQuirks[Quirk])*(ROW(tblQuirks[#This Row])-ROW(tblQuirks[Quirk])+1),0)</f>
        <v>22</v>
      </c>
      <c r="BD9" s="3" t="s">
        <v>277</v>
      </c>
      <c r="BE9" s="3">
        <v>0</v>
      </c>
      <c r="BF9" s="3" t="s">
        <v>278</v>
      </c>
      <c r="BH9" s="3">
        <f>tblFlaws[[#This Row],[Max]]-TRUNC(100/COUNTA(tblFlaws[Flaw]),0)+1</f>
        <v>38</v>
      </c>
      <c r="BI9" s="3">
        <f>TRUNC(100/COUNTA(tblFlaws[Flaw])*(ROW(tblFlaws[#This Row])-ROW(tblFlaws[Flaw])+1),0)</f>
        <v>42</v>
      </c>
      <c r="BJ9" s="1" t="s">
        <v>279</v>
      </c>
      <c r="BK9" s="9">
        <v>0</v>
      </c>
      <c r="BL9" s="1" t="s">
        <v>280</v>
      </c>
      <c r="BN9" s="10"/>
      <c r="BT9" s="1" t="s">
        <v>281</v>
      </c>
      <c r="BU9" s="3">
        <f>tblSelectALvl1Spell[[#This Row],[Max]]-TRUNC(100/COUNTA(tblSelectALvl1Spell[Option]),0)+1</f>
        <v>8</v>
      </c>
      <c r="BV9" s="3">
        <f>TRUNC(100/COUNTA(tblSelectALvl1Spell[Option])*(ROW(tblSelectALvl1Spell[#This Row])-ROW(tblSelectALvl1Spell[Option])+1),0)</f>
        <v>8</v>
      </c>
      <c r="BW9" s="1">
        <v>0</v>
      </c>
      <c r="BX9" s="1" t="s">
        <v>162</v>
      </c>
      <c r="BY9" s="1" t="s">
        <v>88</v>
      </c>
      <c r="BZ9" s="1" t="s">
        <v>80</v>
      </c>
      <c r="CA9" s="1" t="s">
        <v>89</v>
      </c>
      <c r="CC9" s="1" t="s">
        <v>282</v>
      </c>
      <c r="CD9" s="3">
        <f>tblSelectALvl2Spell[[#This Row],[Max]]-TRUNC(100/COUNTA(tblSelectALvl2Spell[Option]),0)+1</f>
        <v>13</v>
      </c>
      <c r="CE9" s="3">
        <f>TRUNC(100/COUNTA(tblSelectALvl2Spell[Option])*(ROW(tblSelectALvl2Spell[#This Row])-ROW(tblSelectALvl2Spell[Option])+1),0)</f>
        <v>13</v>
      </c>
      <c r="CF9" s="1">
        <v>2</v>
      </c>
      <c r="CG9" s="1" t="s">
        <v>93</v>
      </c>
      <c r="CH9" s="1" t="s">
        <v>88</v>
      </c>
      <c r="CI9" s="1" t="s">
        <v>88</v>
      </c>
      <c r="CJ9" s="1" t="s">
        <v>89</v>
      </c>
      <c r="CL9" s="1" t="s">
        <v>283</v>
      </c>
      <c r="CM9" s="3">
        <f>tblSelectALvl3Spell[[#This Row],[Max]]-TRUNC(100/COUNTA(tblSelectALvl3Spell[Option]),0)+1</f>
        <v>15</v>
      </c>
      <c r="CN9" s="3">
        <f>TRUNC(100/COUNTA(tblSelectALvl3Spell[Option])*(ROW(tblSelectALvl3Spell[#This Row])-ROW(tblSelectALvl3Spell[Option])+1),0)</f>
        <v>16</v>
      </c>
      <c r="CO9" s="1">
        <v>3</v>
      </c>
      <c r="CP9" s="1" t="s">
        <v>220</v>
      </c>
      <c r="CQ9" s="1" t="s">
        <v>88</v>
      </c>
      <c r="CR9" s="1" t="s">
        <v>80</v>
      </c>
      <c r="CS9" s="1" t="s">
        <v>284</v>
      </c>
      <c r="CU9" s="1" t="s">
        <v>281</v>
      </c>
      <c r="CV9" s="1">
        <v>0</v>
      </c>
      <c r="CW9" s="1" t="s">
        <v>162</v>
      </c>
      <c r="CX9" s="1" t="s">
        <v>88</v>
      </c>
      <c r="CY9" s="1" t="s">
        <v>80</v>
      </c>
      <c r="CZ9" s="1" t="s">
        <v>89</v>
      </c>
      <c r="DD9" s="4" t="s">
        <v>285</v>
      </c>
      <c r="DE9" s="3" t="s">
        <v>264</v>
      </c>
      <c r="DF9" s="3">
        <v>50</v>
      </c>
      <c r="DG9" s="3" t="s">
        <v>286</v>
      </c>
      <c r="DH9" s="3"/>
      <c r="DI9" s="3">
        <v>20</v>
      </c>
      <c r="DK9" s="1" t="s">
        <v>287</v>
      </c>
      <c r="DL9" s="1" t="s">
        <v>99</v>
      </c>
      <c r="DM9" s="12">
        <v>0.2</v>
      </c>
      <c r="DN9" s="3" t="s">
        <v>198</v>
      </c>
      <c r="DO9" s="1" t="s">
        <v>101</v>
      </c>
      <c r="DP9" s="1">
        <v>4</v>
      </c>
      <c r="DQ9" s="1" t="s">
        <v>288</v>
      </c>
      <c r="DT9" s="1" t="s">
        <v>289</v>
      </c>
      <c r="DU9" s="1">
        <v>0.04</v>
      </c>
      <c r="DV9" s="1">
        <v>1.5</v>
      </c>
      <c r="DY9" s="1" t="s">
        <v>290</v>
      </c>
      <c r="DZ9" s="13" t="s">
        <v>105</v>
      </c>
      <c r="EA9" s="1">
        <v>30</v>
      </c>
      <c r="EB9" s="1">
        <v>5</v>
      </c>
      <c r="EC9" s="1" t="s">
        <v>106</v>
      </c>
      <c r="EE9" s="16">
        <f>tblComponents[[#This Row],[Max]]-TRUNC(100/COUNTA(tblComponents[Component Name]),0)+1</f>
        <v>9</v>
      </c>
      <c r="EF9" s="16">
        <f>TRUNC(100/COUNTA(tblComponents[Component Name])*(ROW(tblComponents[#This Row])-ROW(tblComponents[Component Name])+1),0)</f>
        <v>9</v>
      </c>
      <c r="EG9" s="16" t="s">
        <v>1172</v>
      </c>
      <c r="EH9" s="16" t="s">
        <v>1189</v>
      </c>
      <c r="EI9" s="16"/>
      <c r="EJ9" s="16" t="s">
        <v>63</v>
      </c>
      <c r="EK9" s="16"/>
      <c r="EL9" s="16"/>
      <c r="EM9" s="16" t="s">
        <v>1180</v>
      </c>
      <c r="EN9" s="16"/>
    </row>
    <row r="10" spans="1:144" ht="14.25" customHeight="1" x14ac:dyDescent="0.2">
      <c r="N10" s="3">
        <f>tblRandChals[[#This Row],[Max]]-TRUNC(100/COUNTA(tblRandChals[Challenge]),0)+1</f>
        <v>41</v>
      </c>
      <c r="O10" s="3">
        <f>TRUNC(100/COUNTA(tblRandChals[Challenge])*(ROW(tblRandChals[#This Row])-ROW(tblRandChals[Challenge])+1),0)</f>
        <v>45</v>
      </c>
      <c r="P10" s="1" t="s">
        <v>291</v>
      </c>
      <c r="Q10" s="1" t="s">
        <v>292</v>
      </c>
      <c r="R10" s="1" t="s">
        <v>293</v>
      </c>
      <c r="S10" s="1" t="s">
        <v>294</v>
      </c>
      <c r="Z10" s="1" t="s">
        <v>67</v>
      </c>
      <c r="AA10" s="1" t="s">
        <v>75</v>
      </c>
      <c r="AB10" s="1" t="str">
        <f>tblChallengeOutcomes[[#This Row],[Challenge]]&amp;tblChallengeOutcomes[[#This Row],[Result]]</f>
        <v>Aberrant MutationCritical Success</v>
      </c>
      <c r="AC10" s="1" t="s">
        <v>295</v>
      </c>
      <c r="AD10" s="1">
        <v>1</v>
      </c>
      <c r="AG10" s="8"/>
      <c r="AK10" s="3">
        <f>tblPerks[[#This Row],[Max]]-TRUNC(100/COUNTA(tblPerks[Perk]),0)+1</f>
        <v>22</v>
      </c>
      <c r="AL10" s="3">
        <f>TRUNC(100/COUNTA(tblPerks[Perk])*(ROW(tblPerks[#This Row])-ROW(tblPerks[Perk])+1),0)</f>
        <v>23</v>
      </c>
      <c r="AM10" s="1" t="s">
        <v>296</v>
      </c>
      <c r="AP10" s="1" t="str">
        <f>_xlfn.IFNA(VLOOKUP(tblPerks[[#This Row],[Secondary Choice]],'[1]Item Requisition'!$K$40:$M$55,3,FALSE),"")</f>
        <v/>
      </c>
      <c r="AQ10" s="1" t="s">
        <v>211</v>
      </c>
      <c r="AR10" s="1">
        <v>1</v>
      </c>
      <c r="AS10" s="1" t="str">
        <f ca="1">INDEX(tblPerks[],ROW()-1,COLUMN(INDIRECT("tblPerks["&amp;'[1]Item Requisition'!$AH$18&amp;" Description]"))-COLUMN(tblPerks[Min])+1)</f>
        <v>The item glows when a specific type of creature is nearby (refer to those listed under Rangers' Favored Enemy options PHB 91)</v>
      </c>
      <c r="AT10" s="1" t="s">
        <v>297</v>
      </c>
      <c r="AU10" s="1" t="s">
        <v>297</v>
      </c>
      <c r="AY10" s="1">
        <v>1000</v>
      </c>
      <c r="BB10" s="3">
        <f>tblQuirks[[#This Row],[Max]]-TRUNC(100/COUNTA(tblQuirks[Quirk]),0)+1</f>
        <v>24</v>
      </c>
      <c r="BC10" s="3">
        <f>TRUNC(100/COUNTA(tblQuirks[Quirk])*(ROW(tblQuirks[#This Row])-ROW(tblQuirks[Quirk])+1),0)</f>
        <v>25</v>
      </c>
      <c r="BD10" s="3" t="s">
        <v>298</v>
      </c>
      <c r="BE10" s="3">
        <v>0</v>
      </c>
      <c r="BF10" s="3" t="s">
        <v>299</v>
      </c>
      <c r="BH10" s="3">
        <f>tblFlaws[[#This Row],[Max]]-TRUNC(100/COUNTA(tblFlaws[Flaw]),0)+1</f>
        <v>43</v>
      </c>
      <c r="BI10" s="3">
        <f>TRUNC(100/COUNTA(tblFlaws[Flaw])*(ROW(tblFlaws[#This Row])-ROW(tblFlaws[Flaw])+1),0)</f>
        <v>47</v>
      </c>
      <c r="BJ10" s="1" t="s">
        <v>300</v>
      </c>
      <c r="BK10" s="9">
        <v>0</v>
      </c>
      <c r="BL10" s="1" t="s">
        <v>301</v>
      </c>
      <c r="BN10" s="10"/>
      <c r="BT10" s="1" t="s">
        <v>302</v>
      </c>
      <c r="BU10" s="3">
        <f>tblSelectALvl1Spell[[#This Row],[Max]]-TRUNC(100/COUNTA(tblSelectALvl1Spell[Option]),0)+1</f>
        <v>10</v>
      </c>
      <c r="BV10" s="3">
        <f>TRUNC(100/COUNTA(tblSelectALvl1Spell[Option])*(ROW(tblSelectALvl1Spell[#This Row])-ROW(tblSelectALvl1Spell[Option])+1),0)</f>
        <v>10</v>
      </c>
      <c r="BW10" s="1">
        <v>0</v>
      </c>
      <c r="BX10" s="1" t="s">
        <v>220</v>
      </c>
      <c r="BY10" s="1" t="s">
        <v>88</v>
      </c>
      <c r="BZ10" s="1" t="s">
        <v>88</v>
      </c>
      <c r="CA10" s="1" t="s">
        <v>89</v>
      </c>
      <c r="CC10" s="1" t="s">
        <v>303</v>
      </c>
      <c r="CD10" s="3">
        <f>tblSelectALvl2Spell[[#This Row],[Max]]-TRUNC(100/COUNTA(tblSelectALvl2Spell[Option]),0)+1</f>
        <v>15</v>
      </c>
      <c r="CE10" s="3">
        <f>TRUNC(100/COUNTA(tblSelectALvl2Spell[Option])*(ROW(tblSelectALvl2Spell[#This Row])-ROW(tblSelectALvl2Spell[Option])+1),0)</f>
        <v>15</v>
      </c>
      <c r="CF10" s="1">
        <v>2</v>
      </c>
      <c r="CG10" s="1" t="s">
        <v>304</v>
      </c>
      <c r="CH10" s="1" t="s">
        <v>88</v>
      </c>
      <c r="CI10" s="1" t="s">
        <v>80</v>
      </c>
      <c r="CJ10" s="1" t="s">
        <v>89</v>
      </c>
      <c r="CL10" s="1" t="s">
        <v>305</v>
      </c>
      <c r="CM10" s="3">
        <f>tblSelectALvl3Spell[[#This Row],[Max]]-TRUNC(100/COUNTA(tblSelectALvl3Spell[Option]),0)+1</f>
        <v>17</v>
      </c>
      <c r="CN10" s="3">
        <f>TRUNC(100/COUNTA(tblSelectALvl3Spell[Option])*(ROW(tblSelectALvl3Spell[#This Row])-ROW(tblSelectALvl3Spell[Option])+1),0)</f>
        <v>18</v>
      </c>
      <c r="CO10" s="1">
        <v>3</v>
      </c>
      <c r="CP10" s="1" t="s">
        <v>87</v>
      </c>
      <c r="CQ10" s="1" t="s">
        <v>88</v>
      </c>
      <c r="CR10" s="1" t="s">
        <v>80</v>
      </c>
      <c r="CS10" s="1" t="s">
        <v>89</v>
      </c>
      <c r="CU10" s="1" t="s">
        <v>302</v>
      </c>
      <c r="CV10" s="1">
        <v>0</v>
      </c>
      <c r="CW10" s="1" t="s">
        <v>220</v>
      </c>
      <c r="CX10" s="1" t="s">
        <v>88</v>
      </c>
      <c r="CY10" s="1" t="s">
        <v>88</v>
      </c>
      <c r="CZ10" s="1" t="s">
        <v>89</v>
      </c>
      <c r="DD10" s="4" t="s">
        <v>306</v>
      </c>
      <c r="DE10" s="3" t="s">
        <v>264</v>
      </c>
      <c r="DF10" s="3">
        <v>50</v>
      </c>
      <c r="DG10" s="3" t="s">
        <v>307</v>
      </c>
      <c r="DH10" s="3" t="s">
        <v>196</v>
      </c>
      <c r="DI10" s="3">
        <v>45</v>
      </c>
      <c r="DK10" s="1" t="s">
        <v>308</v>
      </c>
      <c r="DL10" s="1" t="s">
        <v>99</v>
      </c>
      <c r="DM10" s="12">
        <v>1</v>
      </c>
      <c r="DN10" s="3" t="s">
        <v>100</v>
      </c>
      <c r="DO10" s="1" t="s">
        <v>199</v>
      </c>
      <c r="DP10" s="1">
        <v>2</v>
      </c>
      <c r="DQ10" s="1" t="s">
        <v>102</v>
      </c>
      <c r="DT10" s="1" t="s">
        <v>309</v>
      </c>
      <c r="DU10" s="1">
        <v>50</v>
      </c>
      <c r="DV10" s="1">
        <v>0</v>
      </c>
      <c r="DW10" s="1" t="s">
        <v>310</v>
      </c>
      <c r="DY10" s="1" t="s">
        <v>311</v>
      </c>
      <c r="DZ10" s="13" t="s">
        <v>105</v>
      </c>
      <c r="EA10" s="1">
        <v>25</v>
      </c>
      <c r="EB10" s="1">
        <v>2</v>
      </c>
      <c r="EC10" s="1" t="s">
        <v>106</v>
      </c>
      <c r="EE10" s="16">
        <f>tblComponents[[#This Row],[Max]]-TRUNC(100/COUNTA(tblComponents[Component Name]),0)+1</f>
        <v>11</v>
      </c>
      <c r="EF10" s="16">
        <f>TRUNC(100/COUNTA(tblComponents[Component Name])*(ROW(tblComponents[#This Row])-ROW(tblComponents[Component Name])+1),0)</f>
        <v>11</v>
      </c>
      <c r="EG10" s="16" t="s">
        <v>1173</v>
      </c>
      <c r="EH10" s="16" t="s">
        <v>1189</v>
      </c>
      <c r="EI10" s="16"/>
      <c r="EJ10" s="16" t="s">
        <v>63</v>
      </c>
      <c r="EK10" s="16"/>
      <c r="EL10" s="16"/>
      <c r="EM10" s="16" t="s">
        <v>1179</v>
      </c>
      <c r="EN10" s="16"/>
    </row>
    <row r="11" spans="1:144" ht="14.25" customHeight="1" x14ac:dyDescent="0.2">
      <c r="N11" s="3">
        <f>tblRandChals[[#This Row],[Max]]-TRUNC(100/COUNTA(tblRandChals[Challenge]),0)+1</f>
        <v>46</v>
      </c>
      <c r="O11" s="3">
        <f>TRUNC(100/COUNTA(tblRandChals[Challenge])*(ROW(tblRandChals[#This Row])-ROW(tblRandChals[Challenge])+1),0)</f>
        <v>50</v>
      </c>
      <c r="P11" s="1" t="s">
        <v>312</v>
      </c>
      <c r="Q11" s="1" t="s">
        <v>313</v>
      </c>
      <c r="R11" s="1" t="s">
        <v>314</v>
      </c>
      <c r="S11" s="1" t="s">
        <v>315</v>
      </c>
      <c r="Z11" s="1" t="s">
        <v>67</v>
      </c>
      <c r="AA11" s="1" t="s">
        <v>119</v>
      </c>
      <c r="AB11" s="1" t="str">
        <f>tblChallengeOutcomes[[#This Row],[Challenge]]&amp;tblChallengeOutcomes[[#This Row],[Result]]</f>
        <v>Aberrant MutationSuccess</v>
      </c>
      <c r="AC11" s="1" t="s">
        <v>316</v>
      </c>
      <c r="AE11" s="1">
        <v>1</v>
      </c>
      <c r="AG11" s="8"/>
      <c r="AK11" s="3">
        <f>tblPerks[[#This Row],[Max]]-TRUNC(100/COUNTA(tblPerks[Perk]),0)+1</f>
        <v>25</v>
      </c>
      <c r="AL11" s="3">
        <f>TRUNC(100/COUNTA(tblPerks[Perk])*(ROW(tblPerks[#This Row])-ROW(tblPerks[Perk])+1),0)</f>
        <v>26</v>
      </c>
      <c r="AM11" s="1" t="s">
        <v>317</v>
      </c>
      <c r="AP11" s="1" t="str">
        <f>_xlfn.IFNA(VLOOKUP(tblPerks[[#This Row],[Secondary Choice]],'[1]Item Requisition'!$K$40:$M$55,3,FALSE),"")</f>
        <v/>
      </c>
      <c r="AQ11" s="1" t="s">
        <v>318</v>
      </c>
      <c r="AR11" s="1">
        <v>0</v>
      </c>
      <c r="AS11" s="1" t="str">
        <f ca="1">INDEX(tblPerks[],ROW()-1,COLUMN(INDIRECT("tblPerks["&amp;'[1]Item Requisition'!$AH$18&amp;" Description]"))-COLUMN(tblPerks[Min])+1)</f>
        <v>Weight is halved.</v>
      </c>
      <c r="AT11" s="1" t="s">
        <v>319</v>
      </c>
      <c r="AU11" s="1" t="s">
        <v>320</v>
      </c>
      <c r="AY11" s="1">
        <v>1000</v>
      </c>
      <c r="BB11" s="3">
        <f>tblQuirks[[#This Row],[Max]]-TRUNC(100/COUNTA(tblQuirks[Quirk]),0)+1</f>
        <v>27</v>
      </c>
      <c r="BC11" s="3">
        <f>TRUNC(100/COUNTA(tblQuirks[Quirk])*(ROW(tblQuirks[#This Row])-ROW(tblQuirks[Quirk])+1),0)</f>
        <v>28</v>
      </c>
      <c r="BD11" s="3" t="s">
        <v>321</v>
      </c>
      <c r="BE11" s="3">
        <v>0</v>
      </c>
      <c r="BF11" s="3" t="s">
        <v>322</v>
      </c>
      <c r="BH11" s="3">
        <f>tblFlaws[[#This Row],[Max]]-TRUNC(100/COUNTA(tblFlaws[Flaw]),0)+1</f>
        <v>48</v>
      </c>
      <c r="BI11" s="3">
        <f>TRUNC(100/COUNTA(tblFlaws[Flaw])*(ROW(tblFlaws[#This Row])-ROW(tblFlaws[Flaw])+1),0)</f>
        <v>52</v>
      </c>
      <c r="BJ11" s="1" t="s">
        <v>323</v>
      </c>
      <c r="BK11" s="9">
        <v>0</v>
      </c>
      <c r="BL11" s="1" t="s">
        <v>324</v>
      </c>
      <c r="BN11" s="10"/>
      <c r="BT11" s="1" t="s">
        <v>102</v>
      </c>
      <c r="BU11" s="3">
        <f>tblSelectALvl1Spell[[#This Row],[Max]]-TRUNC(100/COUNTA(tblSelectALvl1Spell[Option]),0)+1</f>
        <v>11</v>
      </c>
      <c r="BV11" s="3">
        <f>TRUNC(100/COUNTA(tblSelectALvl1Spell[Option])*(ROW(tblSelectALvl1Spell[#This Row])-ROW(tblSelectALvl1Spell[Option])+1),0)</f>
        <v>11</v>
      </c>
      <c r="BW11" s="1">
        <v>0</v>
      </c>
      <c r="BX11" s="1" t="s">
        <v>133</v>
      </c>
      <c r="BY11" s="1" t="s">
        <v>88</v>
      </c>
      <c r="BZ11" s="1" t="s">
        <v>88</v>
      </c>
      <c r="CA11" s="1" t="s">
        <v>89</v>
      </c>
      <c r="CC11" s="1" t="s">
        <v>325</v>
      </c>
      <c r="CD11" s="3">
        <f>tblSelectALvl2Spell[[#This Row],[Max]]-TRUNC(100/COUNTA(tblSelectALvl2Spell[Option]),0)+1</f>
        <v>16</v>
      </c>
      <c r="CE11" s="3">
        <f>TRUNC(100/COUNTA(tblSelectALvl2Spell[Option])*(ROW(tblSelectALvl2Spell[#This Row])-ROW(tblSelectALvl2Spell[Option])+1),0)</f>
        <v>16</v>
      </c>
      <c r="CF11" s="1">
        <v>2</v>
      </c>
      <c r="CG11" s="1" t="s">
        <v>133</v>
      </c>
      <c r="CH11" s="1" t="s">
        <v>88</v>
      </c>
      <c r="CI11" s="1" t="s">
        <v>80</v>
      </c>
      <c r="CJ11" s="1" t="s">
        <v>222</v>
      </c>
      <c r="CL11" s="1" t="s">
        <v>326</v>
      </c>
      <c r="CM11" s="3">
        <f>tblSelectALvl3Spell[[#This Row],[Max]]-TRUNC(100/COUNTA(tblSelectALvl3Spell[Option]),0)+1</f>
        <v>19</v>
      </c>
      <c r="CN11" s="3">
        <f>TRUNC(100/COUNTA(tblSelectALvl3Spell[Option])*(ROW(tblSelectALvl3Spell[#This Row])-ROW(tblSelectALvl3Spell[Option])+1),0)</f>
        <v>20</v>
      </c>
      <c r="CO11" s="1">
        <v>3</v>
      </c>
      <c r="CP11" s="1" t="s">
        <v>87</v>
      </c>
      <c r="CQ11" s="1" t="s">
        <v>88</v>
      </c>
      <c r="CR11" s="1" t="s">
        <v>88</v>
      </c>
      <c r="CS11" s="1" t="s">
        <v>89</v>
      </c>
      <c r="CU11" s="1" t="s">
        <v>102</v>
      </c>
      <c r="CV11" s="1">
        <v>0</v>
      </c>
      <c r="CW11" s="1" t="s">
        <v>133</v>
      </c>
      <c r="CX11" s="1" t="s">
        <v>88</v>
      </c>
      <c r="CY11" s="1" t="s">
        <v>88</v>
      </c>
      <c r="CZ11" s="1" t="s">
        <v>89</v>
      </c>
      <c r="DD11" s="4" t="s">
        <v>327</v>
      </c>
      <c r="DE11" s="3" t="s">
        <v>264</v>
      </c>
      <c r="DF11" s="3">
        <v>400</v>
      </c>
      <c r="DG11" s="3" t="s">
        <v>307</v>
      </c>
      <c r="DH11" s="3"/>
      <c r="DI11" s="3">
        <v>20</v>
      </c>
      <c r="DK11" s="1" t="s">
        <v>328</v>
      </c>
      <c r="DL11" s="1" t="s">
        <v>99</v>
      </c>
      <c r="DM11" s="12">
        <v>1</v>
      </c>
      <c r="DN11" s="3" t="s">
        <v>198</v>
      </c>
      <c r="DO11" s="1" t="s">
        <v>137</v>
      </c>
      <c r="DP11" s="1">
        <v>3</v>
      </c>
      <c r="DQ11" s="1" t="s">
        <v>329</v>
      </c>
      <c r="DT11" s="13" t="s">
        <v>330</v>
      </c>
      <c r="DU11" s="1">
        <v>0</v>
      </c>
      <c r="DV11" s="1">
        <v>0</v>
      </c>
      <c r="DW11" s="1" t="s">
        <v>331</v>
      </c>
      <c r="DY11" s="1" t="s">
        <v>332</v>
      </c>
      <c r="DZ11" s="13" t="s">
        <v>105</v>
      </c>
      <c r="EA11" s="1">
        <v>5</v>
      </c>
      <c r="EB11" s="1">
        <v>5</v>
      </c>
      <c r="EC11" s="1" t="s">
        <v>106</v>
      </c>
      <c r="EE11" s="16">
        <f>tblComponents[[#This Row],[Max]]-TRUNC(100/COUNTA(tblComponents[Component Name]),0)+1</f>
        <v>12</v>
      </c>
      <c r="EF11" s="16">
        <f>TRUNC(100/COUNTA(tblComponents[Component Name])*(ROW(tblComponents[#This Row])-ROW(tblComponents[Component Name])+1),0)</f>
        <v>12</v>
      </c>
      <c r="EG11" s="16" t="s">
        <v>1174</v>
      </c>
      <c r="EH11" s="16" t="s">
        <v>1189</v>
      </c>
      <c r="EI11" s="16"/>
      <c r="EJ11" s="16" t="s">
        <v>63</v>
      </c>
      <c r="EK11" s="16"/>
      <c r="EL11" s="16"/>
      <c r="EM11" s="16" t="s">
        <v>1178</v>
      </c>
      <c r="EN11" s="16"/>
    </row>
    <row r="12" spans="1:144" ht="14.25" customHeight="1" x14ac:dyDescent="0.2">
      <c r="N12" s="3">
        <f>tblRandChals[[#This Row],[Max]]-TRUNC(100/COUNTA(tblRandChals[Challenge]),0)+1</f>
        <v>51</v>
      </c>
      <c r="O12" s="3">
        <f>TRUNC(100/COUNTA(tblRandChals[Challenge])*(ROW(tblRandChals[#This Row])-ROW(tblRandChals[Challenge])+1),0)</f>
        <v>55</v>
      </c>
      <c r="P12" s="1" t="s">
        <v>333</v>
      </c>
      <c r="Q12" s="1" t="s">
        <v>334</v>
      </c>
      <c r="R12" s="1" t="s">
        <v>335</v>
      </c>
      <c r="S12" s="1" t="s">
        <v>336</v>
      </c>
      <c r="Z12" s="1" t="s">
        <v>67</v>
      </c>
      <c r="AA12" s="1" t="s">
        <v>150</v>
      </c>
      <c r="AB12" s="1" t="str">
        <f>tblChallengeOutcomes[[#This Row],[Challenge]]&amp;tblChallengeOutcomes[[#This Row],[Result]]</f>
        <v>Aberrant MutationFailure</v>
      </c>
      <c r="AC12" s="1" t="s">
        <v>337</v>
      </c>
      <c r="AF12" s="1">
        <v>1</v>
      </c>
      <c r="AG12" s="8"/>
      <c r="AK12" s="3">
        <f>tblPerks[[#This Row],[Max]]-TRUNC(100/COUNTA(tblPerks[Perk]),0)+1</f>
        <v>27</v>
      </c>
      <c r="AL12" s="3">
        <f>TRUNC(100/COUNTA(tblPerks[Perk])*(ROW(tblPerks[#This Row])-ROW(tblPerks[Perk])+1),0)</f>
        <v>28</v>
      </c>
      <c r="AM12" s="1" t="s">
        <v>338</v>
      </c>
      <c r="AP12" s="1" t="str">
        <f>_xlfn.IFNA(VLOOKUP(tblPerks[[#This Row],[Secondary Choice]],'[1]Item Requisition'!$K$40:$M$55,3,FALSE),"")</f>
        <v/>
      </c>
      <c r="AQ12" s="1" t="s">
        <v>318</v>
      </c>
      <c r="AR12" s="1">
        <v>0</v>
      </c>
      <c r="AS12" s="1" t="str">
        <f ca="1">INDEX(tblPerks[],ROW()-1,COLUMN(INDIRECT("tblPerks["&amp;'[1]Item Requisition'!$AH$18&amp;" Description]"))-COLUMN(tblPerks[Min])+1)</f>
        <v>The item appears as though it were completely non-magical.</v>
      </c>
      <c r="AT12" s="1" t="s">
        <v>339</v>
      </c>
      <c r="AU12" s="1" t="s">
        <v>339</v>
      </c>
      <c r="AY12" s="1">
        <v>1000</v>
      </c>
      <c r="BB12" s="3">
        <f>tblQuirks[[#This Row],[Max]]-TRUNC(100/COUNTA(tblQuirks[Quirk]),0)+1</f>
        <v>30</v>
      </c>
      <c r="BC12" s="3">
        <f>TRUNC(100/COUNTA(tblQuirks[Quirk])*(ROW(tblQuirks[#This Row])-ROW(tblQuirks[Quirk])+1),0)</f>
        <v>31</v>
      </c>
      <c r="BD12" s="3" t="s">
        <v>340</v>
      </c>
      <c r="BE12" s="3">
        <v>0</v>
      </c>
      <c r="BF12" s="3" t="s">
        <v>341</v>
      </c>
      <c r="BH12" s="3">
        <f>tblFlaws[[#This Row],[Max]]-TRUNC(100/COUNTA(tblFlaws[Flaw]),0)+1</f>
        <v>53</v>
      </c>
      <c r="BI12" s="3">
        <f>TRUNC(100/COUNTA(tblFlaws[Flaw])*(ROW(tblFlaws[#This Row])-ROW(tblFlaws[Flaw])+1),0)</f>
        <v>57</v>
      </c>
      <c r="BJ12" s="1" t="s">
        <v>342</v>
      </c>
      <c r="BK12" s="9">
        <v>0</v>
      </c>
      <c r="BL12" s="1" t="s">
        <v>343</v>
      </c>
      <c r="BN12" s="10"/>
      <c r="BT12" s="1" t="s">
        <v>344</v>
      </c>
      <c r="BU12" s="3">
        <f>tblSelectALvl1Spell[[#This Row],[Max]]-TRUNC(100/COUNTA(tblSelectALvl1Spell[Option]),0)+1</f>
        <v>12</v>
      </c>
      <c r="BV12" s="3">
        <f>TRUNC(100/COUNTA(tblSelectALvl1Spell[Option])*(ROW(tblSelectALvl1Spell[#This Row])-ROW(tblSelectALvl1Spell[Option])+1),0)</f>
        <v>12</v>
      </c>
      <c r="BW12" s="1">
        <v>0</v>
      </c>
      <c r="BX12" s="1" t="s">
        <v>87</v>
      </c>
      <c r="BY12" s="1" t="s">
        <v>88</v>
      </c>
      <c r="BZ12" s="1" t="s">
        <v>80</v>
      </c>
      <c r="CA12" s="1" t="s">
        <v>89</v>
      </c>
      <c r="CC12" s="1" t="s">
        <v>345</v>
      </c>
      <c r="CD12" s="3">
        <f>tblSelectALvl2Spell[[#This Row],[Max]]-TRUNC(100/COUNTA(tblSelectALvl2Spell[Option]),0)+1</f>
        <v>18</v>
      </c>
      <c r="CE12" s="3">
        <f>TRUNC(100/COUNTA(tblSelectALvl2Spell[Option])*(ROW(tblSelectALvl2Spell[#This Row])-ROW(tblSelectALvl2Spell[Option])+1),0)</f>
        <v>18</v>
      </c>
      <c r="CF12" s="1">
        <v>2</v>
      </c>
      <c r="CG12" s="1" t="s">
        <v>162</v>
      </c>
      <c r="CH12" s="1" t="s">
        <v>88</v>
      </c>
      <c r="CI12" s="1" t="s">
        <v>80</v>
      </c>
      <c r="CJ12" s="1" t="s">
        <v>89</v>
      </c>
      <c r="CL12" s="1" t="s">
        <v>346</v>
      </c>
      <c r="CM12" s="3">
        <f>tblSelectALvl3Spell[[#This Row],[Max]]-TRUNC(100/COUNTA(tblSelectALvl3Spell[Option]),0)+1</f>
        <v>21</v>
      </c>
      <c r="CN12" s="3">
        <f>TRUNC(100/COUNTA(tblSelectALvl3Spell[Option])*(ROW(tblSelectALvl3Spell[#This Row])-ROW(tblSelectALvl3Spell[Option])+1),0)</f>
        <v>22</v>
      </c>
      <c r="CO12" s="1">
        <v>3</v>
      </c>
      <c r="CP12" s="1" t="s">
        <v>91</v>
      </c>
      <c r="CQ12" s="1" t="s">
        <v>88</v>
      </c>
      <c r="CR12" s="1" t="s">
        <v>88</v>
      </c>
      <c r="CS12" s="1" t="s">
        <v>347</v>
      </c>
      <c r="CU12" s="1" t="s">
        <v>344</v>
      </c>
      <c r="CV12" s="1">
        <v>0</v>
      </c>
      <c r="CW12" s="1" t="s">
        <v>87</v>
      </c>
      <c r="CX12" s="1" t="s">
        <v>88</v>
      </c>
      <c r="CY12" s="1" t="s">
        <v>80</v>
      </c>
      <c r="CZ12" s="1" t="s">
        <v>89</v>
      </c>
      <c r="DD12" s="4" t="s">
        <v>348</v>
      </c>
      <c r="DE12" s="3" t="s">
        <v>264</v>
      </c>
      <c r="DF12" s="3">
        <v>750</v>
      </c>
      <c r="DG12" s="3" t="s">
        <v>349</v>
      </c>
      <c r="DH12" s="3" t="s">
        <v>196</v>
      </c>
      <c r="DI12" s="3">
        <v>40</v>
      </c>
      <c r="DK12" s="1" t="s">
        <v>350</v>
      </c>
      <c r="DL12" s="1" t="s">
        <v>99</v>
      </c>
      <c r="DM12" s="12">
        <v>0</v>
      </c>
      <c r="DN12" s="3">
        <v>1</v>
      </c>
      <c r="DO12" s="1" t="s">
        <v>101</v>
      </c>
      <c r="DP12" s="1">
        <v>0</v>
      </c>
      <c r="DQ12" s="1" t="s">
        <v>266</v>
      </c>
      <c r="DT12" s="1" t="s">
        <v>351</v>
      </c>
      <c r="DU12" s="1">
        <v>10</v>
      </c>
      <c r="DV12" s="1">
        <v>1</v>
      </c>
      <c r="DY12" s="1" t="s">
        <v>352</v>
      </c>
      <c r="DZ12" s="13" t="s">
        <v>105</v>
      </c>
      <c r="EA12" s="1">
        <v>10</v>
      </c>
      <c r="EB12" s="1">
        <v>8</v>
      </c>
      <c r="EC12" s="1" t="s">
        <v>106</v>
      </c>
      <c r="EE12" s="16">
        <f>tblComponents[[#This Row],[Max]]-TRUNC(100/COUNTA(tblComponents[Component Name]),0)+1</f>
        <v>13</v>
      </c>
      <c r="EF12" s="16">
        <f>TRUNC(100/COUNTA(tblComponents[Component Name])*(ROW(tblComponents[#This Row])-ROW(tblComponents[Component Name])+1),0)</f>
        <v>13</v>
      </c>
      <c r="EG12" s="16" t="s">
        <v>617</v>
      </c>
      <c r="EH12" s="16" t="s">
        <v>1186</v>
      </c>
      <c r="EI12" s="16"/>
      <c r="EJ12" s="16" t="s">
        <v>172</v>
      </c>
      <c r="EK12" s="16"/>
      <c r="EL12" s="16"/>
      <c r="EM12" s="16" t="s">
        <v>1198</v>
      </c>
      <c r="EN12" s="16"/>
    </row>
    <row r="13" spans="1:144" ht="14.25" customHeight="1" x14ac:dyDescent="0.2">
      <c r="N13" s="3">
        <f>tblRandChals[[#This Row],[Max]]-TRUNC(100/COUNTA(tblRandChals[Challenge]),0)+1</f>
        <v>56</v>
      </c>
      <c r="O13" s="3">
        <f>TRUNC(100/COUNTA(tblRandChals[Challenge])*(ROW(tblRandChals[#This Row])-ROW(tblRandChals[Challenge])+1),0)</f>
        <v>60</v>
      </c>
      <c r="P13" s="1" t="s">
        <v>353</v>
      </c>
      <c r="Q13" s="1" t="s">
        <v>354</v>
      </c>
      <c r="R13" s="1" t="s">
        <v>355</v>
      </c>
      <c r="S13" s="1" t="s">
        <v>356</v>
      </c>
      <c r="Z13" s="1" t="s">
        <v>67</v>
      </c>
      <c r="AA13" s="1" t="s">
        <v>179</v>
      </c>
      <c r="AB13" s="1" t="str">
        <f>tblChallengeOutcomes[[#This Row],[Challenge]]&amp;tblChallengeOutcomes[[#This Row],[Result]]</f>
        <v>Aberrant MutationCritical Failure</v>
      </c>
      <c r="AC13" s="1" t="s">
        <v>357</v>
      </c>
      <c r="AG13" s="8"/>
      <c r="AI13" s="1" t="s">
        <v>358</v>
      </c>
      <c r="AK13" s="15">
        <f>tblPerks[[#This Row],[Max]]-TRUNC(100/COUNTA(tblPerks[Perk]),0)+1</f>
        <v>30</v>
      </c>
      <c r="AL13" s="15">
        <f>TRUNC(100/COUNTA(tblPerks[Perk])*(ROW(tblPerks[#This Row])-ROW(tblPerks[Perk])+1),0)</f>
        <v>31</v>
      </c>
      <c r="AM13" s="10" t="s">
        <v>359</v>
      </c>
      <c r="AN13" s="10"/>
      <c r="AO13" s="10"/>
      <c r="AP13" s="10" t="str">
        <f>_xlfn.IFNA(VLOOKUP(tblPerks[[#This Row],[Secondary Choice]],'[1]Item Requisition'!$K$40:$M$55,3,FALSE),"")</f>
        <v/>
      </c>
      <c r="AQ13" s="1" t="s">
        <v>39</v>
      </c>
      <c r="AR13" s="11">
        <v>0</v>
      </c>
      <c r="AS13" s="11" t="str">
        <f ca="1">INDEX(tblPerks[],ROW()-1,COLUMN(INDIRECT("tblPerks["&amp;'[1]Item Requisition'!$AH$18&amp;" Description]"))-COLUMN(tblPerks[Min])+1)</f>
        <v>The armor grants an additional +1 to Armor Class (AC).</v>
      </c>
      <c r="AT13" s="11" t="s">
        <v>360</v>
      </c>
      <c r="AU13" s="11" t="s">
        <v>361</v>
      </c>
      <c r="AY13" s="1">
        <v>200</v>
      </c>
      <c r="AZ13" s="1">
        <v>1</v>
      </c>
      <c r="BB13" s="3">
        <f>tblQuirks[[#This Row],[Max]]-TRUNC(100/COUNTA(tblQuirks[Quirk]),0)+1</f>
        <v>33</v>
      </c>
      <c r="BC13" s="3">
        <f>TRUNC(100/COUNTA(tblQuirks[Quirk])*(ROW(tblQuirks[#This Row])-ROW(tblQuirks[Quirk])+1),0)</f>
        <v>34</v>
      </c>
      <c r="BD13" s="3" t="s">
        <v>362</v>
      </c>
      <c r="BE13" s="3">
        <v>0</v>
      </c>
      <c r="BF13" s="3" t="s">
        <v>363</v>
      </c>
      <c r="BH13" s="3">
        <f>tblFlaws[[#This Row],[Max]]-TRUNC(100/COUNTA(tblFlaws[Flaw]),0)+1</f>
        <v>59</v>
      </c>
      <c r="BI13" s="3">
        <f>TRUNC(100/COUNTA(tblFlaws[Flaw])*(ROW(tblFlaws[#This Row])-ROW(tblFlaws[Flaw])+1),0)</f>
        <v>63</v>
      </c>
      <c r="BJ13" s="1" t="s">
        <v>364</v>
      </c>
      <c r="BK13" s="9">
        <v>0</v>
      </c>
      <c r="BL13" s="1" t="s">
        <v>365</v>
      </c>
      <c r="BN13" s="10"/>
      <c r="BT13" s="1" t="s">
        <v>366</v>
      </c>
      <c r="BU13" s="3">
        <f>tblSelectALvl1Spell[[#This Row],[Max]]-TRUNC(100/COUNTA(tblSelectALvl1Spell[Option]),0)+1</f>
        <v>13</v>
      </c>
      <c r="BV13" s="3">
        <f>TRUNC(100/COUNTA(tblSelectALvl1Spell[Option])*(ROW(tblSelectALvl1Spell[#This Row])-ROW(tblSelectALvl1Spell[Option])+1),0)</f>
        <v>13</v>
      </c>
      <c r="BW13" s="1">
        <v>0</v>
      </c>
      <c r="BX13" s="1" t="s">
        <v>131</v>
      </c>
      <c r="BY13" s="1" t="s">
        <v>88</v>
      </c>
      <c r="BZ13" s="1" t="s">
        <v>88</v>
      </c>
      <c r="CA13" s="1" t="s">
        <v>94</v>
      </c>
      <c r="CC13" s="1" t="s">
        <v>367</v>
      </c>
      <c r="CD13" s="3">
        <f>tblSelectALvl2Spell[[#This Row],[Max]]-TRUNC(100/COUNTA(tblSelectALvl2Spell[Option]),0)+1</f>
        <v>20</v>
      </c>
      <c r="CE13" s="3">
        <f>TRUNC(100/COUNTA(tblSelectALvl2Spell[Option])*(ROW(tblSelectALvl2Spell[#This Row])-ROW(tblSelectALvl2Spell[Option])+1),0)</f>
        <v>20</v>
      </c>
      <c r="CF13" s="1">
        <v>2</v>
      </c>
      <c r="CG13" s="1" t="s">
        <v>87</v>
      </c>
      <c r="CH13" s="1" t="s">
        <v>88</v>
      </c>
      <c r="CI13" s="1" t="s">
        <v>80</v>
      </c>
      <c r="CJ13" s="1" t="s">
        <v>89</v>
      </c>
      <c r="CL13" s="1" t="s">
        <v>368</v>
      </c>
      <c r="CM13" s="3">
        <f>tblSelectALvl3Spell[[#This Row],[Max]]-TRUNC(100/COUNTA(tblSelectALvl3Spell[Option]),0)+1</f>
        <v>23</v>
      </c>
      <c r="CN13" s="3">
        <f>TRUNC(100/COUNTA(tblSelectALvl3Spell[Option])*(ROW(tblSelectALvl3Spell[#This Row])-ROW(tblSelectALvl3Spell[Option])+1),0)</f>
        <v>24</v>
      </c>
      <c r="CO13" s="1">
        <v>3</v>
      </c>
      <c r="CP13" s="1" t="s">
        <v>87</v>
      </c>
      <c r="CQ13" s="1" t="s">
        <v>88</v>
      </c>
      <c r="CR13" s="1" t="s">
        <v>88</v>
      </c>
      <c r="CS13" s="1" t="s">
        <v>89</v>
      </c>
      <c r="CU13" s="1" t="s">
        <v>366</v>
      </c>
      <c r="CV13" s="1">
        <v>0</v>
      </c>
      <c r="CW13" s="1" t="s">
        <v>131</v>
      </c>
      <c r="CX13" s="1" t="s">
        <v>88</v>
      </c>
      <c r="CY13" s="1" t="s">
        <v>88</v>
      </c>
      <c r="CZ13" s="1" t="s">
        <v>94</v>
      </c>
      <c r="DD13" s="4" t="s">
        <v>369</v>
      </c>
      <c r="DE13" s="3" t="s">
        <v>370</v>
      </c>
      <c r="DF13" s="3">
        <v>30</v>
      </c>
      <c r="DG13" s="3">
        <v>14</v>
      </c>
      <c r="DH13" s="3" t="s">
        <v>196</v>
      </c>
      <c r="DI13" s="3">
        <v>40</v>
      </c>
      <c r="DK13" s="1" t="s">
        <v>371</v>
      </c>
      <c r="DL13" s="1" t="s">
        <v>372</v>
      </c>
      <c r="DM13" s="12">
        <v>25</v>
      </c>
      <c r="DN13" s="3" t="s">
        <v>167</v>
      </c>
      <c r="DO13" s="1" t="s">
        <v>137</v>
      </c>
      <c r="DP13" s="1">
        <v>5</v>
      </c>
      <c r="DQ13" s="1" t="s">
        <v>373</v>
      </c>
      <c r="DT13" s="1" t="s">
        <v>374</v>
      </c>
      <c r="DU13" s="1">
        <v>20</v>
      </c>
      <c r="DV13" s="1">
        <v>3</v>
      </c>
      <c r="DY13" s="1" t="s">
        <v>375</v>
      </c>
      <c r="DZ13" s="13" t="s">
        <v>105</v>
      </c>
      <c r="EA13" s="1">
        <v>10</v>
      </c>
      <c r="EB13" s="1">
        <v>5</v>
      </c>
      <c r="EC13" s="1" t="s">
        <v>106</v>
      </c>
      <c r="EE13" s="16">
        <f>tblComponents[[#This Row],[Max]]-TRUNC(100/COUNTA(tblComponents[Component Name]),0)+1</f>
        <v>14</v>
      </c>
      <c r="EF13" s="16">
        <f>TRUNC(100/COUNTA(tblComponents[Component Name])*(ROW(tblComponents[#This Row])-ROW(tblComponents[Component Name])+1),0)</f>
        <v>14</v>
      </c>
      <c r="EG13" s="16" t="s">
        <v>1188</v>
      </c>
      <c r="EH13" s="16" t="s">
        <v>1189</v>
      </c>
      <c r="EI13" s="16" t="s">
        <v>1191</v>
      </c>
      <c r="EJ13" s="16" t="s">
        <v>142</v>
      </c>
      <c r="EK13" s="16"/>
      <c r="EL13" s="16"/>
      <c r="EM13" s="16"/>
      <c r="EN13" s="16"/>
    </row>
    <row r="14" spans="1:144" ht="14.25" customHeight="1" x14ac:dyDescent="0.2">
      <c r="N14" s="3">
        <f>tblRandChals[[#This Row],[Max]]-TRUNC(100/COUNTA(tblRandChals[Challenge]),0)+1</f>
        <v>61</v>
      </c>
      <c r="O14" s="3">
        <f>TRUNC(100/COUNTA(tblRandChals[Challenge])*(ROW(tblRandChals[#This Row])-ROW(tblRandChals[Challenge])+1),0)</f>
        <v>65</v>
      </c>
      <c r="P14" s="1" t="s">
        <v>376</v>
      </c>
      <c r="Q14" s="1" t="s">
        <v>377</v>
      </c>
      <c r="R14" s="1" t="s">
        <v>378</v>
      </c>
      <c r="S14" s="1" t="s">
        <v>379</v>
      </c>
      <c r="Z14" s="1" t="s">
        <v>111</v>
      </c>
      <c r="AA14" s="1" t="s">
        <v>75</v>
      </c>
      <c r="AB14" s="1" t="str">
        <f>tblChallengeOutcomes[[#This Row],[Challenge]]&amp;tblChallengeOutcomes[[#This Row],[Result]]</f>
        <v>All-NighterCritical Success</v>
      </c>
      <c r="AC14" s="1" t="s">
        <v>380</v>
      </c>
      <c r="AD14" s="1">
        <v>0</v>
      </c>
      <c r="AE14" s="1">
        <v>0</v>
      </c>
      <c r="AF14" s="1">
        <v>0</v>
      </c>
      <c r="AG14" s="8">
        <v>0</v>
      </c>
      <c r="AH14" s="1">
        <v>-3</v>
      </c>
      <c r="AK14" s="15">
        <f>tblPerks[[#This Row],[Max]]-TRUNC(100/COUNTA(tblPerks[Perk]),0)+1</f>
        <v>33</v>
      </c>
      <c r="AL14" s="15">
        <f>TRUNC(100/COUNTA(tblPerks[Perk])*(ROW(tblPerks[#This Row])-ROW(tblPerks[Perk])+1),0)</f>
        <v>34</v>
      </c>
      <c r="AM14" s="10" t="s">
        <v>381</v>
      </c>
      <c r="AN14" s="10"/>
      <c r="AO14" s="10"/>
      <c r="AP14" s="10" t="str">
        <f>_xlfn.IFNA(VLOOKUP(tblPerks[[#This Row],[Secondary Choice]],'[1]Item Requisition'!$K$40:$M$55,3,FALSE),"")</f>
        <v/>
      </c>
      <c r="AQ14" s="1" t="s">
        <v>39</v>
      </c>
      <c r="AR14" s="11">
        <v>0</v>
      </c>
      <c r="AS14" s="11" t="str">
        <f ca="1">INDEX(tblPerks[],ROW()-1,COLUMN(INDIRECT("tblPerks["&amp;'[1]Item Requisition'!$AH$18&amp;" Description]"))-COLUMN(tblPerks[Min])+1)</f>
        <v>The armor grants an additional +2 to Armor Class (AC).</v>
      </c>
      <c r="AT14" s="11" t="s">
        <v>382</v>
      </c>
      <c r="AU14" s="11" t="s">
        <v>383</v>
      </c>
      <c r="AY14" s="1">
        <v>500</v>
      </c>
      <c r="AZ14" s="1">
        <v>2</v>
      </c>
      <c r="BB14" s="3">
        <f>tblQuirks[[#This Row],[Max]]-TRUNC(100/COUNTA(tblQuirks[Quirk]),0)+1</f>
        <v>36</v>
      </c>
      <c r="BC14" s="3">
        <f>TRUNC(100/COUNTA(tblQuirks[Quirk])*(ROW(tblQuirks[#This Row])-ROW(tblQuirks[Quirk])+1),0)</f>
        <v>37</v>
      </c>
      <c r="BD14" s="3" t="s">
        <v>384</v>
      </c>
      <c r="BE14" s="3">
        <v>0</v>
      </c>
      <c r="BF14" s="3" t="s">
        <v>385</v>
      </c>
      <c r="BH14" s="3">
        <f>tblFlaws[[#This Row],[Max]]-TRUNC(100/COUNTA(tblFlaws[Flaw]),0)+1</f>
        <v>64</v>
      </c>
      <c r="BI14" s="3">
        <f>TRUNC(100/COUNTA(tblFlaws[Flaw])*(ROW(tblFlaws[#This Row])-ROW(tblFlaws[Flaw])+1),0)</f>
        <v>68</v>
      </c>
      <c r="BJ14" s="1" t="s">
        <v>386</v>
      </c>
      <c r="BK14" s="9">
        <v>0</v>
      </c>
      <c r="BL14" s="1" t="s">
        <v>387</v>
      </c>
      <c r="BN14" s="10"/>
      <c r="BT14" s="1" t="s">
        <v>388</v>
      </c>
      <c r="BU14" s="3">
        <f>tblSelectALvl1Spell[[#This Row],[Max]]-TRUNC(100/COUNTA(tblSelectALvl1Spell[Option]),0)+1</f>
        <v>14</v>
      </c>
      <c r="BV14" s="3">
        <f>TRUNC(100/COUNTA(tblSelectALvl1Spell[Option])*(ROW(tblSelectALvl1Spell[#This Row])-ROW(tblSelectALvl1Spell[Option])+1),0)</f>
        <v>14</v>
      </c>
      <c r="BW14" s="1">
        <v>0</v>
      </c>
      <c r="BX14" s="1" t="s">
        <v>131</v>
      </c>
      <c r="BY14" s="1" t="s">
        <v>88</v>
      </c>
      <c r="BZ14" s="1" t="s">
        <v>88</v>
      </c>
      <c r="CA14" s="1" t="s">
        <v>89</v>
      </c>
      <c r="CC14" s="1" t="s">
        <v>389</v>
      </c>
      <c r="CD14" s="3">
        <f>tblSelectALvl2Spell[[#This Row],[Max]]-TRUNC(100/COUNTA(tblSelectALvl2Spell[Option]),0)+1</f>
        <v>22</v>
      </c>
      <c r="CE14" s="3">
        <f>TRUNC(100/COUNTA(tblSelectALvl2Spell[Option])*(ROW(tblSelectALvl2Spell[#This Row])-ROW(tblSelectALvl2Spell[Option])+1),0)</f>
        <v>22</v>
      </c>
      <c r="CF14" s="1">
        <v>2</v>
      </c>
      <c r="CG14" s="1" t="s">
        <v>133</v>
      </c>
      <c r="CH14" s="1" t="s">
        <v>88</v>
      </c>
      <c r="CI14" s="1" t="s">
        <v>88</v>
      </c>
      <c r="CJ14" s="1" t="s">
        <v>89</v>
      </c>
      <c r="CL14" s="1" t="s">
        <v>390</v>
      </c>
      <c r="CM14" s="3">
        <f>tblSelectALvl3Spell[[#This Row],[Max]]-TRUNC(100/COUNTA(tblSelectALvl3Spell[Option]),0)+1</f>
        <v>25</v>
      </c>
      <c r="CN14" s="3">
        <f>TRUNC(100/COUNTA(tblSelectALvl3Spell[Option])*(ROW(tblSelectALvl3Spell[#This Row])-ROW(tblSelectALvl3Spell[Option])+1),0)</f>
        <v>26</v>
      </c>
      <c r="CO14" s="1">
        <v>3</v>
      </c>
      <c r="CP14" s="1" t="s">
        <v>133</v>
      </c>
      <c r="CQ14" s="1" t="s">
        <v>88</v>
      </c>
      <c r="CR14" s="1" t="s">
        <v>80</v>
      </c>
      <c r="CS14" s="1" t="s">
        <v>89</v>
      </c>
      <c r="CU14" s="1" t="s">
        <v>388</v>
      </c>
      <c r="CV14" s="1">
        <v>0</v>
      </c>
      <c r="CW14" s="1" t="s">
        <v>131</v>
      </c>
      <c r="CX14" s="1" t="s">
        <v>88</v>
      </c>
      <c r="CY14" s="1" t="s">
        <v>88</v>
      </c>
      <c r="CZ14" s="1" t="s">
        <v>89</v>
      </c>
      <c r="DD14" s="4" t="s">
        <v>391</v>
      </c>
      <c r="DE14" s="3" t="s">
        <v>370</v>
      </c>
      <c r="DF14" s="3">
        <v>75</v>
      </c>
      <c r="DG14" s="3">
        <v>16</v>
      </c>
      <c r="DH14" s="3" t="s">
        <v>392</v>
      </c>
      <c r="DI14" s="3">
        <v>55</v>
      </c>
      <c r="DK14" s="1" t="s">
        <v>393</v>
      </c>
      <c r="DL14" s="1" t="s">
        <v>372</v>
      </c>
      <c r="DM14" s="12">
        <v>0.05</v>
      </c>
      <c r="DN14" s="3" t="s">
        <v>100</v>
      </c>
      <c r="DO14" s="1" t="s">
        <v>137</v>
      </c>
      <c r="DP14" s="1">
        <v>0.25</v>
      </c>
      <c r="DQ14" s="1" t="s">
        <v>394</v>
      </c>
      <c r="DT14" s="1" t="s">
        <v>395</v>
      </c>
      <c r="DU14" s="1">
        <v>10</v>
      </c>
      <c r="DV14" s="1">
        <v>2</v>
      </c>
      <c r="DY14" s="1" t="s">
        <v>396</v>
      </c>
      <c r="DZ14" s="13" t="s">
        <v>105</v>
      </c>
      <c r="EA14" s="1">
        <v>10</v>
      </c>
      <c r="EB14" s="1">
        <v>3</v>
      </c>
      <c r="EC14" s="1" t="s">
        <v>106</v>
      </c>
      <c r="EE14" s="16">
        <f>tblComponents[[#This Row],[Max]]-TRUNC(100/COUNTA(tblComponents[Component Name]),0)+1</f>
        <v>16</v>
      </c>
      <c r="EF14" s="16">
        <f>TRUNC(100/COUNTA(tblComponents[Component Name])*(ROW(tblComponents[#This Row])-ROW(tblComponents[Component Name])+1),0)</f>
        <v>16</v>
      </c>
      <c r="EG14" s="16" t="s">
        <v>1192</v>
      </c>
      <c r="EH14" s="16"/>
      <c r="EI14" s="16" t="s">
        <v>1193</v>
      </c>
      <c r="EJ14" s="16" t="s">
        <v>142</v>
      </c>
      <c r="EK14" s="16"/>
      <c r="EL14" s="16"/>
      <c r="EM14" s="16"/>
      <c r="EN14" s="16"/>
    </row>
    <row r="15" spans="1:144" ht="14.25" customHeight="1" x14ac:dyDescent="0.2">
      <c r="N15" s="3">
        <f>tblRandChals[[#This Row],[Max]]-TRUNC(100/COUNTA(tblRandChals[Challenge]),0)+1</f>
        <v>66</v>
      </c>
      <c r="O15" s="3">
        <f>TRUNC(100/COUNTA(tblRandChals[Challenge])*(ROW(tblRandChals[#This Row])-ROW(tblRandChals[Challenge])+1),0)</f>
        <v>70</v>
      </c>
      <c r="P15" s="1" t="s">
        <v>397</v>
      </c>
      <c r="Q15" s="1" t="s">
        <v>398</v>
      </c>
      <c r="R15" s="1" t="s">
        <v>399</v>
      </c>
      <c r="S15" s="1" t="s">
        <v>400</v>
      </c>
      <c r="Z15" s="1" t="s">
        <v>111</v>
      </c>
      <c r="AA15" s="1" t="s">
        <v>119</v>
      </c>
      <c r="AB15" s="1" t="str">
        <f>tblChallengeOutcomes[[#This Row],[Challenge]]&amp;tblChallengeOutcomes[[#This Row],[Result]]</f>
        <v>All-NighterSuccess</v>
      </c>
      <c r="AC15" s="1" t="s">
        <v>401</v>
      </c>
      <c r="AG15" s="8"/>
      <c r="AK15" s="15">
        <f>tblPerks[[#This Row],[Max]]-TRUNC(100/COUNTA(tblPerks[Perk]),0)+1</f>
        <v>35</v>
      </c>
      <c r="AL15" s="15">
        <f>TRUNC(100/COUNTA(tblPerks[Perk])*(ROW(tblPerks[#This Row])-ROW(tblPerks[Perk])+1),0)</f>
        <v>36</v>
      </c>
      <c r="AM15" s="10" t="s">
        <v>402</v>
      </c>
      <c r="AN15" s="10"/>
      <c r="AO15" s="10"/>
      <c r="AP15" s="10" t="str">
        <f>_xlfn.IFNA(VLOOKUP(tblPerks[[#This Row],[Secondary Choice]],'[1]Item Requisition'!$K$40:$M$55,3,FALSE),"")</f>
        <v/>
      </c>
      <c r="AQ15" s="1" t="s">
        <v>39</v>
      </c>
      <c r="AR15" s="11">
        <v>0</v>
      </c>
      <c r="AS15" s="11" t="str">
        <f ca="1">INDEX(tblPerks[],ROW()-1,COLUMN(INDIRECT("tblPerks["&amp;'[1]Item Requisition'!$AH$18&amp;" Description]"))-COLUMN(tblPerks[Min])+1)</f>
        <v>The armor grants an additional +3 to Armor Class (AC).</v>
      </c>
      <c r="AT15" s="11" t="s">
        <v>403</v>
      </c>
      <c r="AU15" s="11" t="s">
        <v>404</v>
      </c>
      <c r="AX15" s="1" t="s">
        <v>80</v>
      </c>
      <c r="AY15" s="1">
        <v>5000</v>
      </c>
      <c r="AZ15" s="1">
        <v>3</v>
      </c>
      <c r="BB15" s="3">
        <f>tblQuirks[[#This Row],[Max]]-TRUNC(100/COUNTA(tblQuirks[Quirk]),0)+1</f>
        <v>39</v>
      </c>
      <c r="BC15" s="3">
        <f>TRUNC(100/COUNTA(tblQuirks[Quirk])*(ROW(tblQuirks[#This Row])-ROW(tblQuirks[Quirk])+1),0)</f>
        <v>40</v>
      </c>
      <c r="BD15" s="3" t="s">
        <v>405</v>
      </c>
      <c r="BE15" s="3">
        <v>0</v>
      </c>
      <c r="BF15" s="3" t="s">
        <v>406</v>
      </c>
      <c r="BH15" s="3">
        <f>tblFlaws[[#This Row],[Max]]-TRUNC(100/COUNTA(tblFlaws[Flaw]),0)+1</f>
        <v>69</v>
      </c>
      <c r="BI15" s="3">
        <f>TRUNC(100/COUNTA(tblFlaws[Flaw])*(ROW(tblFlaws[#This Row])-ROW(tblFlaws[Flaw])+1),0)</f>
        <v>73</v>
      </c>
      <c r="BJ15" s="1" t="s">
        <v>407</v>
      </c>
      <c r="BK15" s="9">
        <v>0</v>
      </c>
      <c r="BL15" s="1" t="s">
        <v>408</v>
      </c>
      <c r="BN15" s="10"/>
      <c r="BT15" s="1" t="s">
        <v>409</v>
      </c>
      <c r="BU15" s="3">
        <f>tblSelectALvl1Spell[[#This Row],[Max]]-TRUNC(100/COUNTA(tblSelectALvl1Spell[Option]),0)+1</f>
        <v>15</v>
      </c>
      <c r="BV15" s="3">
        <f>TRUNC(100/COUNTA(tblSelectALvl1Spell[Option])*(ROW(tblSelectALvl1Spell[#This Row])-ROW(tblSelectALvl1Spell[Option])+1),0)</f>
        <v>15</v>
      </c>
      <c r="BW15" s="1">
        <v>0</v>
      </c>
      <c r="BX15" s="1" t="s">
        <v>304</v>
      </c>
      <c r="BY15" s="1" t="s">
        <v>88</v>
      </c>
      <c r="BZ15" s="1" t="s">
        <v>88</v>
      </c>
      <c r="CA15" s="1" t="s">
        <v>89</v>
      </c>
      <c r="CC15" s="1" t="s">
        <v>410</v>
      </c>
      <c r="CD15" s="3">
        <f>tblSelectALvl2Spell[[#This Row],[Max]]-TRUNC(100/COUNTA(tblSelectALvl2Spell[Option]),0)+1</f>
        <v>23</v>
      </c>
      <c r="CE15" s="3">
        <f>TRUNC(100/COUNTA(tblSelectALvl2Spell[Option])*(ROW(tblSelectALvl2Spell[#This Row])-ROW(tblSelectALvl2Spell[Option])+1),0)</f>
        <v>23</v>
      </c>
      <c r="CF15" s="1">
        <v>2</v>
      </c>
      <c r="CG15" s="1" t="s">
        <v>131</v>
      </c>
      <c r="CH15" s="1" t="s">
        <v>88</v>
      </c>
      <c r="CI15" s="1" t="s">
        <v>88</v>
      </c>
      <c r="CJ15" s="1" t="s">
        <v>89</v>
      </c>
      <c r="CL15" s="1" t="s">
        <v>411</v>
      </c>
      <c r="CM15" s="3">
        <f>tblSelectALvl3Spell[[#This Row],[Max]]-TRUNC(100/COUNTA(tblSelectALvl3Spell[Option]),0)+1</f>
        <v>27</v>
      </c>
      <c r="CN15" s="3">
        <f>TRUNC(100/COUNTA(tblSelectALvl3Spell[Option])*(ROW(tblSelectALvl3Spell[#This Row])-ROW(tblSelectALvl3Spell[Option])+1),0)</f>
        <v>28</v>
      </c>
      <c r="CO15" s="1">
        <v>3</v>
      </c>
      <c r="CP15" s="1" t="s">
        <v>133</v>
      </c>
      <c r="CQ15" s="1" t="s">
        <v>88</v>
      </c>
      <c r="CR15" s="1" t="s">
        <v>88</v>
      </c>
      <c r="CS15" s="1" t="s">
        <v>89</v>
      </c>
      <c r="CU15" s="1" t="s">
        <v>409</v>
      </c>
      <c r="CV15" s="1">
        <v>0</v>
      </c>
      <c r="CW15" s="1" t="s">
        <v>304</v>
      </c>
      <c r="CX15" s="1" t="s">
        <v>88</v>
      </c>
      <c r="CY15" s="1" t="s">
        <v>88</v>
      </c>
      <c r="CZ15" s="1" t="s">
        <v>89</v>
      </c>
      <c r="DD15" s="4" t="s">
        <v>412</v>
      </c>
      <c r="DE15" s="3" t="s">
        <v>370</v>
      </c>
      <c r="DF15" s="3">
        <v>200</v>
      </c>
      <c r="DG15" s="3">
        <v>17</v>
      </c>
      <c r="DH15" s="3" t="s">
        <v>413</v>
      </c>
      <c r="DI15" s="3">
        <v>60</v>
      </c>
      <c r="DK15" s="1" t="s">
        <v>414</v>
      </c>
      <c r="DL15" s="1" t="s">
        <v>372</v>
      </c>
      <c r="DM15" s="12">
        <v>25</v>
      </c>
      <c r="DN15" s="3" t="s">
        <v>198</v>
      </c>
      <c r="DO15" s="1" t="s">
        <v>137</v>
      </c>
      <c r="DP15" s="1">
        <v>2</v>
      </c>
      <c r="DQ15" s="1" t="s">
        <v>415</v>
      </c>
      <c r="DT15" s="1" t="s">
        <v>416</v>
      </c>
      <c r="DU15" s="1">
        <v>5</v>
      </c>
      <c r="DV15" s="1">
        <v>4</v>
      </c>
      <c r="DY15" s="1" t="s">
        <v>417</v>
      </c>
      <c r="DZ15" s="13" t="s">
        <v>105</v>
      </c>
      <c r="EA15" s="1">
        <v>20</v>
      </c>
      <c r="EB15" s="1">
        <v>8</v>
      </c>
      <c r="EC15" s="1" t="s">
        <v>106</v>
      </c>
      <c r="EE15" s="16">
        <f>tblComponents[[#This Row],[Max]]-TRUNC(100/COUNTA(tblComponents[Component Name]),0)+1</f>
        <v>17</v>
      </c>
      <c r="EF15" s="16">
        <f>TRUNC(100/COUNTA(tblComponents[Component Name])*(ROW(tblComponents[#This Row])-ROW(tblComponents[Component Name])+1),0)</f>
        <v>17</v>
      </c>
      <c r="EG15" s="16" t="s">
        <v>1194</v>
      </c>
      <c r="EH15" s="16"/>
      <c r="EI15" s="16"/>
      <c r="EJ15" s="16" t="s">
        <v>142</v>
      </c>
      <c r="EK15" s="16"/>
      <c r="EL15" s="16"/>
      <c r="EM15" s="16" t="s">
        <v>1195</v>
      </c>
      <c r="EN15" s="16"/>
    </row>
    <row r="16" spans="1:144" ht="14.25" customHeight="1" x14ac:dyDescent="0.2">
      <c r="N16" s="3">
        <f>tblRandChals[[#This Row],[Max]]-TRUNC(100/COUNTA(tblRandChals[Challenge]),0)+1</f>
        <v>71</v>
      </c>
      <c r="O16" s="3">
        <f>TRUNC(100/COUNTA(tblRandChals[Challenge])*(ROW(tblRandChals[#This Row])-ROW(tblRandChals[Challenge])+1),0)</f>
        <v>75</v>
      </c>
      <c r="P16" s="1" t="s">
        <v>418</v>
      </c>
      <c r="Q16" s="1" t="s">
        <v>419</v>
      </c>
      <c r="R16" s="1" t="s">
        <v>420</v>
      </c>
      <c r="S16" s="1" t="s">
        <v>421</v>
      </c>
      <c r="Z16" s="1" t="s">
        <v>111</v>
      </c>
      <c r="AA16" s="1" t="s">
        <v>150</v>
      </c>
      <c r="AB16" s="1" t="str">
        <f>tblChallengeOutcomes[[#This Row],[Challenge]]&amp;tblChallengeOutcomes[[#This Row],[Result]]</f>
        <v>All-NighterFailure</v>
      </c>
      <c r="AC16" s="1" t="s">
        <v>422</v>
      </c>
      <c r="AE16" s="1">
        <v>1</v>
      </c>
      <c r="AG16" s="8"/>
      <c r="AK16" s="3">
        <f>tblPerks[[#This Row],[Max]]-TRUNC(100/COUNTA(tblPerks[Perk]),0)+1</f>
        <v>38</v>
      </c>
      <c r="AL16" s="3">
        <f>TRUNC(100/COUNTA(tblPerks[Perk])*(ROW(tblPerks[#This Row])-ROW(tblPerks[Perk])+1),0)</f>
        <v>39</v>
      </c>
      <c r="AM16" s="1" t="s">
        <v>423</v>
      </c>
      <c r="AP16" s="1" t="str">
        <f>_xlfn.IFNA(VLOOKUP(tblPerks[[#This Row],[Secondary Choice]],'[1]Item Requisition'!$K$40:$M$55,3,FALSE),"")</f>
        <v/>
      </c>
      <c r="AQ16" s="1" t="s">
        <v>424</v>
      </c>
      <c r="AR16" s="1">
        <v>0</v>
      </c>
      <c r="AS16" s="1" t="str">
        <f ca="1">INDEX(tblPerks[],ROW()-1,COLUMN(INDIRECT("tblPerks["&amp;'[1]Item Requisition'!$AH$18&amp;" Description]"))-COLUMN(tblPerks[Min])+1)</f>
        <v>The bearer of the item can use it to determine which way is north.</v>
      </c>
      <c r="AT16" s="1" t="s">
        <v>425</v>
      </c>
      <c r="AU16" s="1" t="s">
        <v>425</v>
      </c>
      <c r="AY16" s="1">
        <v>50</v>
      </c>
      <c r="BB16" s="3">
        <f>tblQuirks[[#This Row],[Max]]-TRUNC(100/COUNTA(tblQuirks[Quirk]),0)+1</f>
        <v>41</v>
      </c>
      <c r="BC16" s="3">
        <f>TRUNC(100/COUNTA(tblQuirks[Quirk])*(ROW(tblQuirks[#This Row])-ROW(tblQuirks[Quirk])+1),0)</f>
        <v>42</v>
      </c>
      <c r="BD16" s="3" t="s">
        <v>426</v>
      </c>
      <c r="BE16" s="3">
        <v>0</v>
      </c>
      <c r="BF16" s="3" t="s">
        <v>427</v>
      </c>
      <c r="BH16" s="3">
        <f>tblFlaws[[#This Row],[Max]]-TRUNC(100/COUNTA(tblFlaws[Flaw]),0)+1</f>
        <v>74</v>
      </c>
      <c r="BI16" s="3">
        <f>TRUNC(100/COUNTA(tblFlaws[Flaw])*(ROW(tblFlaws[#This Row])-ROW(tblFlaws[Flaw])+1),0)</f>
        <v>78</v>
      </c>
      <c r="BJ16" s="1" t="s">
        <v>428</v>
      </c>
      <c r="BK16" s="9">
        <v>0</v>
      </c>
      <c r="BL16" s="1" t="s">
        <v>429</v>
      </c>
      <c r="BN16" s="10"/>
      <c r="BT16" s="1" t="s">
        <v>430</v>
      </c>
      <c r="BU16" s="3">
        <f>tblSelectALvl1Spell[[#This Row],[Max]]-TRUNC(100/COUNTA(tblSelectALvl1Spell[Option]),0)+1</f>
        <v>16</v>
      </c>
      <c r="BV16" s="3">
        <f>TRUNC(100/COUNTA(tblSelectALvl1Spell[Option])*(ROW(tblSelectALvl1Spell[#This Row])-ROW(tblSelectALvl1Spell[Option])+1),0)</f>
        <v>16</v>
      </c>
      <c r="BW16" s="1">
        <v>0</v>
      </c>
      <c r="BX16" s="1" t="s">
        <v>87</v>
      </c>
      <c r="BY16" s="1" t="s">
        <v>88</v>
      </c>
      <c r="BZ16" s="1" t="s">
        <v>88</v>
      </c>
      <c r="CA16" s="1" t="s">
        <v>89</v>
      </c>
      <c r="CC16" s="1" t="s">
        <v>431</v>
      </c>
      <c r="CD16" s="3">
        <f>tblSelectALvl2Spell[[#This Row],[Max]]-TRUNC(100/COUNTA(tblSelectALvl2Spell[Option]),0)+1</f>
        <v>25</v>
      </c>
      <c r="CE16" s="3">
        <f>TRUNC(100/COUNTA(tblSelectALvl2Spell[Option])*(ROW(tblSelectALvl2Spell[#This Row])-ROW(tblSelectALvl2Spell[Option])+1),0)</f>
        <v>25</v>
      </c>
      <c r="CF16" s="1">
        <v>2</v>
      </c>
      <c r="CG16" s="1" t="s">
        <v>162</v>
      </c>
      <c r="CH16" s="1" t="s">
        <v>88</v>
      </c>
      <c r="CI16" s="1" t="s">
        <v>80</v>
      </c>
      <c r="CJ16" s="1" t="s">
        <v>89</v>
      </c>
      <c r="CL16" s="1" t="s">
        <v>432</v>
      </c>
      <c r="CM16" s="3">
        <f>tblSelectALvl3Spell[[#This Row],[Max]]-TRUNC(100/COUNTA(tblSelectALvl3Spell[Option]),0)+1</f>
        <v>29</v>
      </c>
      <c r="CN16" s="3">
        <f>TRUNC(100/COUNTA(tblSelectALvl3Spell[Option])*(ROW(tblSelectALvl3Spell[#This Row])-ROW(tblSelectALvl3Spell[Option])+1),0)</f>
        <v>30</v>
      </c>
      <c r="CO16" s="1">
        <v>3</v>
      </c>
      <c r="CP16" s="1" t="s">
        <v>91</v>
      </c>
      <c r="CQ16" s="1" t="s">
        <v>88</v>
      </c>
      <c r="CR16" s="1" t="s">
        <v>88</v>
      </c>
      <c r="CS16" s="1" t="s">
        <v>89</v>
      </c>
      <c r="CU16" s="1" t="s">
        <v>430</v>
      </c>
      <c r="CV16" s="1">
        <v>0</v>
      </c>
      <c r="CW16" s="1" t="s">
        <v>87</v>
      </c>
      <c r="CX16" s="1" t="s">
        <v>88</v>
      </c>
      <c r="CY16" s="1" t="s">
        <v>88</v>
      </c>
      <c r="CZ16" s="1" t="s">
        <v>89</v>
      </c>
      <c r="DD16" s="3" t="s">
        <v>433</v>
      </c>
      <c r="DE16" s="3" t="s">
        <v>370</v>
      </c>
      <c r="DF16" s="3">
        <v>1500</v>
      </c>
      <c r="DG16" s="3">
        <v>18</v>
      </c>
      <c r="DH16" s="3" t="s">
        <v>413</v>
      </c>
      <c r="DI16" s="3">
        <v>65</v>
      </c>
      <c r="DK16" s="1" t="s">
        <v>434</v>
      </c>
      <c r="DL16" s="1" t="s">
        <v>372</v>
      </c>
      <c r="DM16" s="12">
        <v>0.1</v>
      </c>
      <c r="DN16" s="3" t="s">
        <v>100</v>
      </c>
      <c r="DO16" s="1" t="s">
        <v>101</v>
      </c>
      <c r="DP16" s="1">
        <v>0</v>
      </c>
      <c r="DQ16" s="1" t="s">
        <v>435</v>
      </c>
      <c r="DT16" s="1" t="s">
        <v>436</v>
      </c>
      <c r="DU16" s="1">
        <v>10</v>
      </c>
      <c r="DV16" s="1">
        <v>1</v>
      </c>
      <c r="DY16" s="1" t="s">
        <v>437</v>
      </c>
      <c r="DZ16" s="13" t="s">
        <v>105</v>
      </c>
      <c r="EA16" s="1">
        <v>50</v>
      </c>
      <c r="EB16" s="1">
        <v>10</v>
      </c>
      <c r="EC16" s="1" t="s">
        <v>106</v>
      </c>
      <c r="EE16" s="16">
        <f>tblComponents[[#This Row],[Max]]-TRUNC(100/COUNTA(tblComponents[Component Name]),0)+1</f>
        <v>18</v>
      </c>
      <c r="EF16" s="16">
        <f>TRUNC(100/COUNTA(tblComponents[Component Name])*(ROW(tblComponents[#This Row])-ROW(tblComponents[Component Name])+1),0)</f>
        <v>18</v>
      </c>
      <c r="EG16" s="16" t="s">
        <v>1197</v>
      </c>
      <c r="EH16" s="16"/>
      <c r="EI16" s="16"/>
      <c r="EJ16" s="16" t="s">
        <v>142</v>
      </c>
      <c r="EK16" s="16"/>
      <c r="EL16" s="16"/>
      <c r="EM16" s="16" t="s">
        <v>1195</v>
      </c>
      <c r="EN16" s="16"/>
    </row>
    <row r="17" spans="14:144" ht="14.25" customHeight="1" x14ac:dyDescent="0.2">
      <c r="N17" s="3">
        <f>tblRandChals[[#This Row],[Max]]-TRUNC(100/COUNTA(tblRandChals[Challenge]),0)+1</f>
        <v>76</v>
      </c>
      <c r="O17" s="3">
        <f>TRUNC(100/COUNTA(tblRandChals[Challenge])*(ROW(tblRandChals[#This Row])-ROW(tblRandChals[Challenge])+1),0)</f>
        <v>80</v>
      </c>
      <c r="P17" s="1" t="s">
        <v>438</v>
      </c>
      <c r="Q17" s="1" t="s">
        <v>439</v>
      </c>
      <c r="R17" s="1" t="s">
        <v>440</v>
      </c>
      <c r="S17" s="1" t="s">
        <v>441</v>
      </c>
      <c r="Z17" s="1" t="s">
        <v>111</v>
      </c>
      <c r="AA17" s="1" t="s">
        <v>179</v>
      </c>
      <c r="AB17" s="1" t="str">
        <f>tblChallengeOutcomes[[#This Row],[Challenge]]&amp;tblChallengeOutcomes[[#This Row],[Result]]</f>
        <v>All-NighterCritical Failure</v>
      </c>
      <c r="AC17" s="1" t="s">
        <v>442</v>
      </c>
      <c r="AG17" s="8">
        <v>0.1</v>
      </c>
      <c r="AH17" s="1">
        <v>1</v>
      </c>
      <c r="AK17" s="3">
        <f>tblPerks[[#This Row],[Max]]-TRUNC(100/COUNTA(tblPerks[Perk]),0)+1</f>
        <v>41</v>
      </c>
      <c r="AL17" s="3">
        <f>TRUNC(100/COUNTA(tblPerks[Perk])*(ROW(tblPerks[#This Row])-ROW(tblPerks[Perk])+1),0)</f>
        <v>42</v>
      </c>
      <c r="AM17" s="1" t="s">
        <v>443</v>
      </c>
      <c r="AP17" s="1" t="str">
        <f>_xlfn.IFNA(VLOOKUP(tblPerks[[#This Row],[Secondary Choice]],'[1]Item Requisition'!$K$40:$M$55,3,FALSE),"")</f>
        <v/>
      </c>
      <c r="AQ17" s="1" t="s">
        <v>424</v>
      </c>
      <c r="AR17" s="1">
        <v>0</v>
      </c>
      <c r="AS17" s="1" t="str">
        <f ca="1">INDEX(tblPerks[],ROW()-1,COLUMN(INDIRECT("tblPerks["&amp;'[1]Item Requisition'!$AH$18&amp;" Description]"))-COLUMN(tblPerks[Min])+1)</f>
        <v>The bearer of the item can use it to determine how far underground they are.</v>
      </c>
      <c r="AT17" s="1" t="s">
        <v>444</v>
      </c>
      <c r="AU17" s="1" t="s">
        <v>444</v>
      </c>
      <c r="AY17" s="1">
        <v>50</v>
      </c>
      <c r="BB17" s="3">
        <f>tblQuirks[[#This Row],[Max]]-TRUNC(100/COUNTA(tblQuirks[Quirk]),0)+1</f>
        <v>44</v>
      </c>
      <c r="BC17" s="3">
        <f>TRUNC(100/COUNTA(tblQuirks[Quirk])*(ROW(tblQuirks[#This Row])-ROW(tblQuirks[Quirk])+1),0)</f>
        <v>45</v>
      </c>
      <c r="BD17" s="3" t="s">
        <v>445</v>
      </c>
      <c r="BE17" s="3">
        <v>0</v>
      </c>
      <c r="BF17" s="3" t="s">
        <v>446</v>
      </c>
      <c r="BH17" s="3">
        <f>tblFlaws[[#This Row],[Max]]-TRUNC(100/COUNTA(tblFlaws[Flaw]),0)+1</f>
        <v>80</v>
      </c>
      <c r="BI17" s="3">
        <f>TRUNC(100/COUNTA(tblFlaws[Flaw])*(ROW(tblFlaws[#This Row])-ROW(tblFlaws[Flaw])+1),0)</f>
        <v>84</v>
      </c>
      <c r="BJ17" s="1" t="s">
        <v>447</v>
      </c>
      <c r="BK17" s="9">
        <v>0</v>
      </c>
      <c r="BL17" s="1" t="s">
        <v>448</v>
      </c>
      <c r="BN17" s="10"/>
      <c r="BT17" s="1" t="s">
        <v>449</v>
      </c>
      <c r="BU17" s="3">
        <f>tblSelectALvl1Spell[[#This Row],[Max]]-TRUNC(100/COUNTA(tblSelectALvl1Spell[Option]),0)+1</f>
        <v>17</v>
      </c>
      <c r="BV17" s="3">
        <f>TRUNC(100/COUNTA(tblSelectALvl1Spell[Option])*(ROW(tblSelectALvl1Spell[#This Row])-ROW(tblSelectALvl1Spell[Option])+1),0)</f>
        <v>17</v>
      </c>
      <c r="BW17" s="1">
        <v>0</v>
      </c>
      <c r="BX17" s="1" t="s">
        <v>131</v>
      </c>
      <c r="BY17" s="1" t="s">
        <v>88</v>
      </c>
      <c r="BZ17" s="1" t="s">
        <v>88</v>
      </c>
      <c r="CA17" s="1" t="s">
        <v>89</v>
      </c>
      <c r="CC17" s="1" t="s">
        <v>450</v>
      </c>
      <c r="CD17" s="3">
        <f>tblSelectALvl2Spell[[#This Row],[Max]]-TRUNC(100/COUNTA(tblSelectALvl2Spell[Option]),0)+1</f>
        <v>27</v>
      </c>
      <c r="CE17" s="3">
        <f>TRUNC(100/COUNTA(tblSelectALvl2Spell[Option])*(ROW(tblSelectALvl2Spell[#This Row])-ROW(tblSelectALvl2Spell[Option])+1),0)</f>
        <v>27</v>
      </c>
      <c r="CF17" s="1">
        <v>2</v>
      </c>
      <c r="CG17" s="1" t="s">
        <v>133</v>
      </c>
      <c r="CH17" s="1" t="s">
        <v>88</v>
      </c>
      <c r="CI17" s="1" t="s">
        <v>80</v>
      </c>
      <c r="CJ17" s="1" t="s">
        <v>89</v>
      </c>
      <c r="CL17" s="1" t="s">
        <v>451</v>
      </c>
      <c r="CM17" s="3">
        <f>tblSelectALvl3Spell[[#This Row],[Max]]-TRUNC(100/COUNTA(tblSelectALvl3Spell[Option]),0)+1</f>
        <v>31</v>
      </c>
      <c r="CN17" s="3">
        <f>TRUNC(100/COUNTA(tblSelectALvl3Spell[Option])*(ROW(tblSelectALvl3Spell[#This Row])-ROW(tblSelectALvl3Spell[Option])+1),0)</f>
        <v>32</v>
      </c>
      <c r="CO17" s="1">
        <v>3</v>
      </c>
      <c r="CP17" s="1" t="s">
        <v>131</v>
      </c>
      <c r="CQ17" s="1" t="s">
        <v>88</v>
      </c>
      <c r="CR17" s="1" t="s">
        <v>80</v>
      </c>
      <c r="CS17" s="1" t="s">
        <v>89</v>
      </c>
      <c r="CU17" s="1" t="s">
        <v>449</v>
      </c>
      <c r="CV17" s="1">
        <v>0</v>
      </c>
      <c r="CW17" s="1" t="s">
        <v>131</v>
      </c>
      <c r="CX17" s="1" t="s">
        <v>88</v>
      </c>
      <c r="CY17" s="1" t="s">
        <v>88</v>
      </c>
      <c r="CZ17" s="1" t="s">
        <v>89</v>
      </c>
      <c r="DD17" s="4" t="s">
        <v>452</v>
      </c>
      <c r="DE17" s="3" t="s">
        <v>452</v>
      </c>
      <c r="DF17" s="3">
        <v>10</v>
      </c>
      <c r="DG17" s="3">
        <v>2</v>
      </c>
      <c r="DH17" s="3"/>
      <c r="DI17" s="3">
        <v>6</v>
      </c>
      <c r="DK17" s="1" t="s">
        <v>453</v>
      </c>
      <c r="DL17" s="1" t="s">
        <v>454</v>
      </c>
      <c r="DM17" s="12">
        <v>10</v>
      </c>
      <c r="DN17" s="3" t="s">
        <v>167</v>
      </c>
      <c r="DO17" s="1" t="s">
        <v>199</v>
      </c>
      <c r="DP17" s="1">
        <v>4</v>
      </c>
      <c r="DQ17" s="1" t="s">
        <v>455</v>
      </c>
      <c r="DT17" s="1" t="s">
        <v>456</v>
      </c>
      <c r="DU17" s="1">
        <v>2</v>
      </c>
      <c r="DV17" s="1">
        <v>5</v>
      </c>
      <c r="DY17" s="1" t="s">
        <v>457</v>
      </c>
      <c r="DZ17" s="13" t="s">
        <v>105</v>
      </c>
      <c r="EA17" s="1">
        <v>1</v>
      </c>
      <c r="EB17" s="1">
        <v>5</v>
      </c>
      <c r="EC17" s="1" t="s">
        <v>106</v>
      </c>
      <c r="EE17" s="16">
        <f>tblComponents[[#This Row],[Max]]-TRUNC(100/COUNTA(tblComponents[Component Name]),0)+1</f>
        <v>19</v>
      </c>
      <c r="EF17" s="16">
        <f>TRUNC(100/COUNTA(tblComponents[Component Name])*(ROW(tblComponents[#This Row])-ROW(tblComponents[Component Name])+1),0)</f>
        <v>19</v>
      </c>
      <c r="EG17" s="16" t="s">
        <v>1196</v>
      </c>
      <c r="EH17" s="16"/>
      <c r="EI17" s="16"/>
      <c r="EJ17" s="16" t="s">
        <v>172</v>
      </c>
      <c r="EK17" s="16"/>
      <c r="EL17" s="16"/>
      <c r="EM17" s="16" t="s">
        <v>1195</v>
      </c>
      <c r="EN17" s="16"/>
    </row>
    <row r="18" spans="14:144" ht="14.25" customHeight="1" x14ac:dyDescent="0.2">
      <c r="N18" s="3">
        <f>tblRandChals[[#This Row],[Max]]-TRUNC(100/COUNTA(tblRandChals[Challenge]),0)+1</f>
        <v>81</v>
      </c>
      <c r="O18" s="3">
        <f>TRUNC(100/COUNTA(tblRandChals[Challenge])*(ROW(tblRandChals[#This Row])-ROW(tblRandChals[Challenge])+1),0)</f>
        <v>85</v>
      </c>
      <c r="P18" s="1" t="s">
        <v>458</v>
      </c>
      <c r="Q18" s="1" t="s">
        <v>459</v>
      </c>
      <c r="R18" s="1" t="s">
        <v>460</v>
      </c>
      <c r="S18" s="1" t="s">
        <v>461</v>
      </c>
      <c r="Z18" s="1" t="s">
        <v>146</v>
      </c>
      <c r="AA18" s="1" t="s">
        <v>75</v>
      </c>
      <c r="AB18" s="1" t="str">
        <f>tblChallengeOutcomes[[#This Row],[Challenge]]&amp;tblChallengeOutcomes[[#This Row],[Result]]</f>
        <v>Challenging ConstructionCritical Success</v>
      </c>
      <c r="AC18" s="1" t="s">
        <v>462</v>
      </c>
      <c r="AG18" s="8">
        <v>-0.05</v>
      </c>
      <c r="AH18" s="1">
        <v>-1</v>
      </c>
      <c r="AK18" s="3">
        <f>tblPerks[[#This Row],[Max]]-TRUNC(100/COUNTA(tblPerks[Perk]),0)+1</f>
        <v>43</v>
      </c>
      <c r="AL18" s="3">
        <f>TRUNC(100/COUNTA(tblPerks[Perk])*(ROW(tblPerks[#This Row])-ROW(tblPerks[Perk])+1),0)</f>
        <v>44</v>
      </c>
      <c r="AM18" s="1" t="s">
        <v>463</v>
      </c>
      <c r="AP18" s="1" t="str">
        <f>_xlfn.IFNA(VLOOKUP(tblPerks[[#This Row],[Secondary Choice]],'[1]Item Requisition'!$K$40:$M$55,3,FALSE),"")</f>
        <v/>
      </c>
      <c r="AQ18" s="1" t="s">
        <v>424</v>
      </c>
      <c r="AR18" s="1">
        <v>0</v>
      </c>
      <c r="AS18" s="1" t="str">
        <f ca="1">INDEX(tblPerks[],ROW()-1,COLUMN(INDIRECT("tblPerks["&amp;'[1]Item Requisition'!$AH$18&amp;" Description]"))-COLUMN(tblPerks[Min])+1)</f>
        <v>The item acts as a key to unlock any specific container, door, or other physical barrier. Once set the key cannot be changed to open something else.</v>
      </c>
      <c r="AT18" s="1" t="s">
        <v>464</v>
      </c>
      <c r="AU18" s="1" t="s">
        <v>464</v>
      </c>
      <c r="AY18" s="1">
        <v>100</v>
      </c>
      <c r="BB18" s="3">
        <f>tblQuirks[[#This Row],[Max]]-TRUNC(100/COUNTA(tblQuirks[Quirk]),0)+1</f>
        <v>47</v>
      </c>
      <c r="BC18" s="3">
        <f>TRUNC(100/COUNTA(tblQuirks[Quirk])*(ROW(tblQuirks[#This Row])-ROW(tblQuirks[Quirk])+1),0)</f>
        <v>48</v>
      </c>
      <c r="BD18" s="3" t="s">
        <v>258</v>
      </c>
      <c r="BE18" s="3">
        <v>0</v>
      </c>
      <c r="BF18" s="3" t="s">
        <v>465</v>
      </c>
      <c r="BH18" s="3">
        <f>tblFlaws[[#This Row],[Max]]-TRUNC(100/COUNTA(tblFlaws[Flaw]),0)+1</f>
        <v>85</v>
      </c>
      <c r="BI18" s="3">
        <f>TRUNC(100/COUNTA(tblFlaws[Flaw])*(ROW(tblFlaws[#This Row])-ROW(tblFlaws[Flaw])+1),0)</f>
        <v>89</v>
      </c>
      <c r="BJ18" s="1" t="s">
        <v>466</v>
      </c>
      <c r="BK18" s="9">
        <v>0</v>
      </c>
      <c r="BL18" s="1" t="s">
        <v>467</v>
      </c>
      <c r="BN18" s="10"/>
      <c r="BT18" s="1" t="s">
        <v>468</v>
      </c>
      <c r="BU18" s="3">
        <f>tblSelectALvl1Spell[[#This Row],[Max]]-TRUNC(100/COUNTA(tblSelectALvl1Spell[Option]),0)+1</f>
        <v>19</v>
      </c>
      <c r="BV18" s="3">
        <f>TRUNC(100/COUNTA(tblSelectALvl1Spell[Option])*(ROW(tblSelectALvl1Spell[#This Row])-ROW(tblSelectALvl1Spell[Option])+1),0)</f>
        <v>19</v>
      </c>
      <c r="BW18" s="1">
        <v>0</v>
      </c>
      <c r="BX18" s="1" t="s">
        <v>87</v>
      </c>
      <c r="BY18" s="1" t="s">
        <v>88</v>
      </c>
      <c r="BZ18" s="1" t="s">
        <v>88</v>
      </c>
      <c r="CA18" s="1" t="s">
        <v>89</v>
      </c>
      <c r="CC18" s="1" t="s">
        <v>469</v>
      </c>
      <c r="CD18" s="3">
        <f>tblSelectALvl2Spell[[#This Row],[Max]]-TRUNC(100/COUNTA(tblSelectALvl2Spell[Option]),0)+1</f>
        <v>28</v>
      </c>
      <c r="CE18" s="3">
        <f>TRUNC(100/COUNTA(tblSelectALvl2Spell[Option])*(ROW(tblSelectALvl2Spell[#This Row])-ROW(tblSelectALvl2Spell[Option])+1),0)</f>
        <v>28</v>
      </c>
      <c r="CF18" s="1">
        <v>2</v>
      </c>
      <c r="CG18" s="1" t="s">
        <v>131</v>
      </c>
      <c r="CH18" s="1" t="s">
        <v>88</v>
      </c>
      <c r="CI18" s="1" t="s">
        <v>88</v>
      </c>
      <c r="CJ18" s="1" t="s">
        <v>89</v>
      </c>
      <c r="CL18" s="1" t="s">
        <v>470</v>
      </c>
      <c r="CM18" s="3">
        <f>tblSelectALvl3Spell[[#This Row],[Max]]-TRUNC(100/COUNTA(tblSelectALvl3Spell[Option]),0)+1</f>
        <v>33</v>
      </c>
      <c r="CN18" s="3">
        <f>TRUNC(100/COUNTA(tblSelectALvl3Spell[Option])*(ROW(tblSelectALvl3Spell[#This Row])-ROW(tblSelectALvl3Spell[Option])+1),0)</f>
        <v>34</v>
      </c>
      <c r="CO18" s="1">
        <v>3</v>
      </c>
      <c r="CP18" s="1" t="s">
        <v>304</v>
      </c>
      <c r="CQ18" s="1" t="s">
        <v>88</v>
      </c>
      <c r="CR18" s="1" t="s">
        <v>80</v>
      </c>
      <c r="CS18" s="1" t="s">
        <v>89</v>
      </c>
      <c r="CU18" s="1" t="s">
        <v>468</v>
      </c>
      <c r="CV18" s="1">
        <v>0</v>
      </c>
      <c r="CW18" s="1" t="s">
        <v>87</v>
      </c>
      <c r="CX18" s="1" t="s">
        <v>88</v>
      </c>
      <c r="CY18" s="1" t="s">
        <v>88</v>
      </c>
      <c r="CZ18" s="1" t="s">
        <v>89</v>
      </c>
      <c r="DK18" s="1" t="s">
        <v>471</v>
      </c>
      <c r="DL18" s="1" t="s">
        <v>454</v>
      </c>
      <c r="DM18" s="12">
        <v>10</v>
      </c>
      <c r="DN18" s="3" t="s">
        <v>167</v>
      </c>
      <c r="DO18" s="1" t="s">
        <v>101</v>
      </c>
      <c r="DP18" s="1">
        <v>2</v>
      </c>
      <c r="DQ18" s="1" t="s">
        <v>266</v>
      </c>
      <c r="DT18" s="1" t="s">
        <v>472</v>
      </c>
      <c r="DU18" s="1">
        <v>1</v>
      </c>
      <c r="DV18" s="1">
        <v>2</v>
      </c>
      <c r="DW18" s="1" t="s">
        <v>473</v>
      </c>
      <c r="DY18" s="1" t="s">
        <v>474</v>
      </c>
      <c r="DZ18" s="13" t="s">
        <v>105</v>
      </c>
      <c r="EA18" s="1">
        <v>1</v>
      </c>
      <c r="EB18" s="1">
        <v>5</v>
      </c>
      <c r="EC18" s="1" t="s">
        <v>106</v>
      </c>
      <c r="EE18" s="16">
        <f>tblComponents[[#This Row],[Max]]-TRUNC(100/COUNTA(tblComponents[Component Name]),0)+1</f>
        <v>20</v>
      </c>
      <c r="EF18" s="16">
        <f>TRUNC(100/COUNTA(tblComponents[Component Name])*(ROW(tblComponents[#This Row])-ROW(tblComponents[Component Name])+1),0)</f>
        <v>20</v>
      </c>
      <c r="EG18" s="16" t="s">
        <v>1199</v>
      </c>
      <c r="EH18" s="16"/>
      <c r="EI18" s="16"/>
      <c r="EJ18" s="16" t="s">
        <v>172</v>
      </c>
      <c r="EK18" s="16"/>
      <c r="EL18" s="16"/>
      <c r="EM18" s="16" t="s">
        <v>1200</v>
      </c>
      <c r="EN18" s="16"/>
    </row>
    <row r="19" spans="14:144" ht="14.25" customHeight="1" x14ac:dyDescent="0.2">
      <c r="N19" s="3">
        <f>tblRandChals[[#This Row],[Max]]-TRUNC(100/COUNTA(tblRandChals[Challenge]),0)+1</f>
        <v>86</v>
      </c>
      <c r="O19" s="3">
        <f>TRUNC(100/COUNTA(tblRandChals[Challenge])*(ROW(tblRandChals[#This Row])-ROW(tblRandChals[Challenge])+1),0)</f>
        <v>90</v>
      </c>
      <c r="P19" s="1" t="s">
        <v>475</v>
      </c>
      <c r="Q19" s="1" t="s">
        <v>476</v>
      </c>
      <c r="R19" s="1" t="s">
        <v>477</v>
      </c>
      <c r="S19" s="1" t="s">
        <v>478</v>
      </c>
      <c r="Z19" s="1" t="s">
        <v>146</v>
      </c>
      <c r="AA19" s="1" t="s">
        <v>119</v>
      </c>
      <c r="AB19" s="1" t="str">
        <f>tblChallengeOutcomes[[#This Row],[Challenge]]&amp;tblChallengeOutcomes[[#This Row],[Result]]</f>
        <v>Challenging ConstructionSuccess</v>
      </c>
      <c r="AC19" s="1" t="s">
        <v>479</v>
      </c>
      <c r="AG19" s="8">
        <v>0</v>
      </c>
      <c r="AK19" s="3">
        <f>tblPerks[[#This Row],[Max]]-TRUNC(100/COUNTA(tblPerks[Perk]),0)+1</f>
        <v>46</v>
      </c>
      <c r="AL19" s="3">
        <f>TRUNC(100/COUNTA(tblPerks[Perk])*(ROW(tblPerks[#This Row])-ROW(tblPerks[Perk])+1),0)</f>
        <v>47</v>
      </c>
      <c r="AM19" s="1" t="s">
        <v>480</v>
      </c>
      <c r="AP19" s="1" t="str">
        <f>_xlfn.IFNA(VLOOKUP(tblPerks[[#This Row],[Secondary Choice]],'[1]Item Requisition'!$K$40:$M$55,3,FALSE),"")</f>
        <v/>
      </c>
      <c r="AQ19" s="1" t="s">
        <v>424</v>
      </c>
      <c r="AR19" s="1">
        <v>0</v>
      </c>
      <c r="AS19" s="1" t="str">
        <f ca="1">INDEX(tblPerks[],ROW()-1,COLUMN(INDIRECT("tblPerks["&amp;'[1]Item Requisition'!$AH$18&amp;" Description]"))-COLUMN(tblPerks[Min])+1)</f>
        <v>The item acts as a key to open a teleportation portal to a specific location. Once set that location cannot change.</v>
      </c>
      <c r="AT19" s="1" t="s">
        <v>481</v>
      </c>
      <c r="AU19" s="1" t="s">
        <v>481</v>
      </c>
      <c r="AX19" s="1" t="s">
        <v>80</v>
      </c>
      <c r="AY19" s="1">
        <v>1000</v>
      </c>
      <c r="BB19" s="3">
        <f>tblQuirks[[#This Row],[Max]]-TRUNC(100/COUNTA(tblQuirks[Quirk]),0)+1</f>
        <v>50</v>
      </c>
      <c r="BC19" s="3">
        <f>TRUNC(100/COUNTA(tblQuirks[Quirk])*(ROW(tblQuirks[#This Row])-ROW(tblQuirks[Quirk])+1),0)</f>
        <v>51</v>
      </c>
      <c r="BD19" s="3" t="s">
        <v>482</v>
      </c>
      <c r="BE19" s="3">
        <v>0</v>
      </c>
      <c r="BF19" s="3" t="s">
        <v>483</v>
      </c>
      <c r="BH19" s="3">
        <f>tblFlaws[[#This Row],[Max]]-TRUNC(100/COUNTA(tblFlaws[Flaw]),0)+1</f>
        <v>90</v>
      </c>
      <c r="BI19" s="3">
        <f>TRUNC(100/COUNTA(tblFlaws[Flaw])*(ROW(tblFlaws[#This Row])-ROW(tblFlaws[Flaw])+1),0)</f>
        <v>94</v>
      </c>
      <c r="BJ19" s="1" t="s">
        <v>484</v>
      </c>
      <c r="BK19" s="9">
        <v>0</v>
      </c>
      <c r="BL19" s="1" t="s">
        <v>485</v>
      </c>
      <c r="BN19" s="10"/>
      <c r="BT19" s="1" t="s">
        <v>486</v>
      </c>
      <c r="BU19" s="3">
        <f>tblSelectALvl1Spell[[#This Row],[Max]]-TRUNC(100/COUNTA(tblSelectALvl1Spell[Option]),0)+1</f>
        <v>20</v>
      </c>
      <c r="BV19" s="3">
        <f>TRUNC(100/COUNTA(tblSelectALvl1Spell[Option])*(ROW(tblSelectALvl1Spell[#This Row])-ROW(tblSelectALvl1Spell[Option])+1),0)</f>
        <v>20</v>
      </c>
      <c r="BW19" s="1">
        <v>0</v>
      </c>
      <c r="BX19" s="1" t="s">
        <v>133</v>
      </c>
      <c r="BY19" s="1" t="s">
        <v>88</v>
      </c>
      <c r="BZ19" s="1" t="s">
        <v>88</v>
      </c>
      <c r="CA19" s="1" t="s">
        <v>89</v>
      </c>
      <c r="CC19" s="1" t="s">
        <v>487</v>
      </c>
      <c r="CD19" s="3">
        <f>tblSelectALvl2Spell[[#This Row],[Max]]-TRUNC(100/COUNTA(tblSelectALvl2Spell[Option]),0)+1</f>
        <v>30</v>
      </c>
      <c r="CE19" s="3">
        <f>TRUNC(100/COUNTA(tblSelectALvl2Spell[Option])*(ROW(tblSelectALvl2Spell[#This Row])-ROW(tblSelectALvl2Spell[Option])+1),0)</f>
        <v>30</v>
      </c>
      <c r="CF19" s="1">
        <v>2</v>
      </c>
      <c r="CG19" s="1" t="s">
        <v>220</v>
      </c>
      <c r="CH19" s="1" t="s">
        <v>88</v>
      </c>
      <c r="CI19" s="1" t="s">
        <v>80</v>
      </c>
      <c r="CJ19" s="1" t="s">
        <v>89</v>
      </c>
      <c r="CL19" s="1" t="s">
        <v>488</v>
      </c>
      <c r="CM19" s="3">
        <f>tblSelectALvl3Spell[[#This Row],[Max]]-TRUNC(100/COUNTA(tblSelectALvl3Spell[Option]),0)+1</f>
        <v>35</v>
      </c>
      <c r="CN19" s="3">
        <f>TRUNC(100/COUNTA(tblSelectALvl3Spell[Option])*(ROW(tblSelectALvl3Spell[#This Row])-ROW(tblSelectALvl3Spell[Option])+1),0)</f>
        <v>36</v>
      </c>
      <c r="CO19" s="1">
        <v>3</v>
      </c>
      <c r="CP19" s="1" t="s">
        <v>93</v>
      </c>
      <c r="CQ19" s="1" t="s">
        <v>80</v>
      </c>
      <c r="CR19" s="1" t="s">
        <v>88</v>
      </c>
      <c r="CS19" s="1" t="s">
        <v>89</v>
      </c>
      <c r="CU19" s="1" t="s">
        <v>486</v>
      </c>
      <c r="CV19" s="1">
        <v>0</v>
      </c>
      <c r="CW19" s="1" t="s">
        <v>133</v>
      </c>
      <c r="CX19" s="1" t="s">
        <v>88</v>
      </c>
      <c r="CY19" s="1" t="s">
        <v>88</v>
      </c>
      <c r="CZ19" s="1" t="s">
        <v>89</v>
      </c>
      <c r="DK19" s="1" t="s">
        <v>489</v>
      </c>
      <c r="DL19" s="1" t="s">
        <v>454</v>
      </c>
      <c r="DM19" s="12">
        <v>20</v>
      </c>
      <c r="DN19" s="3" t="s">
        <v>490</v>
      </c>
      <c r="DO19" s="1" t="s">
        <v>199</v>
      </c>
      <c r="DP19" s="1">
        <v>6</v>
      </c>
      <c r="DQ19" s="1" t="s">
        <v>491</v>
      </c>
      <c r="DT19" s="1" t="s">
        <v>492</v>
      </c>
      <c r="DU19" s="1">
        <v>2</v>
      </c>
      <c r="DV19" s="1">
        <v>70</v>
      </c>
      <c r="DY19" s="1" t="s">
        <v>493</v>
      </c>
      <c r="DZ19" s="13" t="s">
        <v>105</v>
      </c>
      <c r="EA19" s="1">
        <v>25</v>
      </c>
      <c r="EB19" s="1">
        <v>3</v>
      </c>
      <c r="EC19" s="1" t="s">
        <v>494</v>
      </c>
      <c r="EE19" s="16">
        <f>tblComponents[[#This Row],[Max]]-TRUNC(100/COUNTA(tblComponents[Component Name]),0)+1</f>
        <v>22</v>
      </c>
      <c r="EF19" s="16">
        <f>TRUNC(100/COUNTA(tblComponents[Component Name])*(ROW(tblComponents[#This Row])-ROW(tblComponents[Component Name])+1),0)</f>
        <v>22</v>
      </c>
      <c r="EG19" s="16" t="s">
        <v>1201</v>
      </c>
      <c r="EH19" s="16"/>
      <c r="EI19" s="16" t="s">
        <v>1202</v>
      </c>
      <c r="EJ19" s="16" t="s">
        <v>142</v>
      </c>
      <c r="EK19" s="16"/>
      <c r="EL19" s="16" t="s">
        <v>1206</v>
      </c>
      <c r="EM19" s="16" t="s">
        <v>1203</v>
      </c>
      <c r="EN19" s="16"/>
    </row>
    <row r="20" spans="14:144" ht="14.25" customHeight="1" x14ac:dyDescent="0.2">
      <c r="N20" s="3">
        <f>tblRandChals[[#This Row],[Max]]-TRUNC(100/COUNTA(tblRandChals[Challenge]),0)+1</f>
        <v>91</v>
      </c>
      <c r="O20" s="3">
        <f>TRUNC(100/COUNTA(tblRandChals[Challenge])*(ROW(tblRandChals[#This Row])-ROW(tblRandChals[Challenge])+1),0)</f>
        <v>95</v>
      </c>
      <c r="P20" s="1" t="s">
        <v>495</v>
      </c>
      <c r="Q20" s="1" t="s">
        <v>496</v>
      </c>
      <c r="R20" s="1" t="s">
        <v>497</v>
      </c>
      <c r="S20" s="1" t="s">
        <v>498</v>
      </c>
      <c r="Z20" s="1" t="s">
        <v>146</v>
      </c>
      <c r="AA20" s="1" t="s">
        <v>150</v>
      </c>
      <c r="AB20" s="1" t="str">
        <f>tblChallengeOutcomes[[#This Row],[Challenge]]&amp;tblChallengeOutcomes[[#This Row],[Result]]</f>
        <v>Challenging ConstructionFailure</v>
      </c>
      <c r="AC20" s="1" t="s">
        <v>499</v>
      </c>
      <c r="AG20" s="8">
        <v>0.05</v>
      </c>
      <c r="AK20" s="3">
        <f>tblPerks[[#This Row],[Max]]-TRUNC(100/COUNTA(tblPerks[Perk]),0)+1</f>
        <v>49</v>
      </c>
      <c r="AL20" s="3">
        <f>TRUNC(100/COUNTA(tblPerks[Perk])*(ROW(tblPerks[#This Row])-ROW(tblPerks[Perk])+1),0)</f>
        <v>50</v>
      </c>
      <c r="AM20" s="1" t="s">
        <v>500</v>
      </c>
      <c r="AP20" s="1" t="str">
        <f>_xlfn.IFNA(VLOOKUP(tblPerks[[#This Row],[Secondary Choice]],'[1]Item Requisition'!$K$40:$M$55,3,FALSE),"")</f>
        <v/>
      </c>
      <c r="AQ20" s="1" t="s">
        <v>424</v>
      </c>
      <c r="AR20" s="1">
        <v>0</v>
      </c>
      <c r="AS20" s="1" t="str">
        <f ca="1">INDEX(tblPerks[],ROW()-1,COLUMN(INDIRECT("tblPerks["&amp;'[1]Item Requisition'!$AH$18&amp;" Description]"))-COLUMN(tblPerks[Min])+1)</f>
        <v>The item glows with the image of its creator's holy or unholy symbol, counting as a holy or unholy symbol for all purposes.</v>
      </c>
      <c r="AT20" s="1" t="s">
        <v>501</v>
      </c>
      <c r="AU20" s="1" t="s">
        <v>501</v>
      </c>
      <c r="AY20" s="1">
        <v>1000</v>
      </c>
      <c r="BB20" s="3">
        <f>tblQuirks[[#This Row],[Max]]-TRUNC(100/COUNTA(tblQuirks[Quirk]),0)+1</f>
        <v>53</v>
      </c>
      <c r="BC20" s="3">
        <f>TRUNC(100/COUNTA(tblQuirks[Quirk])*(ROW(tblQuirks[#This Row])-ROW(tblQuirks[Quirk])+1),0)</f>
        <v>54</v>
      </c>
      <c r="BD20" s="3" t="s">
        <v>502</v>
      </c>
      <c r="BE20" s="3">
        <v>0</v>
      </c>
      <c r="BF20" s="3" t="s">
        <v>503</v>
      </c>
      <c r="BH20" s="3">
        <f>tblFlaws[[#This Row],[Max]]-TRUNC(100/COUNTA(tblFlaws[Flaw]),0)+1</f>
        <v>96</v>
      </c>
      <c r="BI20" s="3">
        <f>TRUNC(100/COUNTA(tblFlaws[Flaw])*(ROW(tblFlaws[#This Row])-ROW(tblFlaws[Flaw])+1),0)</f>
        <v>100</v>
      </c>
      <c r="BJ20" s="1" t="s">
        <v>504</v>
      </c>
      <c r="BK20" s="9">
        <v>0</v>
      </c>
      <c r="BL20" s="1" t="s">
        <v>505</v>
      </c>
      <c r="BN20" s="10"/>
      <c r="BT20" s="1" t="s">
        <v>506</v>
      </c>
      <c r="BU20" s="3">
        <f>tblSelectALvl1Spell[[#This Row],[Max]]-TRUNC(100/COUNTA(tblSelectALvl1Spell[Option]),0)+1</f>
        <v>21</v>
      </c>
      <c r="BV20" s="3">
        <f>TRUNC(100/COUNTA(tblSelectALvl1Spell[Option])*(ROW(tblSelectALvl1Spell[#This Row])-ROW(tblSelectALvl1Spell[Option])+1),0)</f>
        <v>21</v>
      </c>
      <c r="BW20" s="1">
        <v>0</v>
      </c>
      <c r="BX20" s="1" t="s">
        <v>91</v>
      </c>
      <c r="BY20" s="1" t="s">
        <v>88</v>
      </c>
      <c r="BZ20" s="1" t="s">
        <v>80</v>
      </c>
      <c r="CA20" s="1" t="s">
        <v>89</v>
      </c>
      <c r="CC20" s="1" t="s">
        <v>507</v>
      </c>
      <c r="CD20" s="3">
        <f>tblSelectALvl2Spell[[#This Row],[Max]]-TRUNC(100/COUNTA(tblSelectALvl2Spell[Option]),0)+1</f>
        <v>32</v>
      </c>
      <c r="CE20" s="3">
        <f>TRUNC(100/COUNTA(tblSelectALvl2Spell[Option])*(ROW(tblSelectALvl2Spell[#This Row])-ROW(tblSelectALvl2Spell[Option])+1),0)</f>
        <v>32</v>
      </c>
      <c r="CF20" s="1">
        <v>2</v>
      </c>
      <c r="CG20" s="1" t="s">
        <v>131</v>
      </c>
      <c r="CH20" s="1" t="s">
        <v>88</v>
      </c>
      <c r="CI20" s="1" t="s">
        <v>80</v>
      </c>
      <c r="CJ20" s="1" t="s">
        <v>89</v>
      </c>
      <c r="CL20" s="1" t="s">
        <v>508</v>
      </c>
      <c r="CM20" s="3">
        <f>tblSelectALvl3Spell[[#This Row],[Max]]-TRUNC(100/COUNTA(tblSelectALvl3Spell[Option]),0)+1</f>
        <v>37</v>
      </c>
      <c r="CN20" s="3">
        <f>TRUNC(100/COUNTA(tblSelectALvl3Spell[Option])*(ROW(tblSelectALvl3Spell[#This Row])-ROW(tblSelectALvl3Spell[Option])+1),0)</f>
        <v>38</v>
      </c>
      <c r="CO20" s="1">
        <v>3</v>
      </c>
      <c r="CP20" s="1" t="s">
        <v>133</v>
      </c>
      <c r="CQ20" s="1" t="s">
        <v>88</v>
      </c>
      <c r="CR20" s="1" t="s">
        <v>88</v>
      </c>
      <c r="CS20" s="1" t="s">
        <v>89</v>
      </c>
      <c r="CU20" s="1" t="s">
        <v>506</v>
      </c>
      <c r="CV20" s="1">
        <v>0</v>
      </c>
      <c r="CW20" s="1" t="s">
        <v>91</v>
      </c>
      <c r="CX20" s="1" t="s">
        <v>88</v>
      </c>
      <c r="CY20" s="1" t="s">
        <v>80</v>
      </c>
      <c r="CZ20" s="1" t="s">
        <v>89</v>
      </c>
      <c r="DK20" s="1" t="s">
        <v>509</v>
      </c>
      <c r="DL20" s="1" t="s">
        <v>454</v>
      </c>
      <c r="DM20" s="12">
        <v>30</v>
      </c>
      <c r="DN20" s="3" t="s">
        <v>510</v>
      </c>
      <c r="DO20" s="1" t="s">
        <v>199</v>
      </c>
      <c r="DP20" s="1">
        <v>7</v>
      </c>
      <c r="DQ20" s="1" t="s">
        <v>511</v>
      </c>
      <c r="DT20" s="1" t="s">
        <v>512</v>
      </c>
      <c r="DU20" s="1">
        <v>0.4</v>
      </c>
      <c r="DV20" s="1">
        <v>2</v>
      </c>
      <c r="DY20" s="1" t="s">
        <v>513</v>
      </c>
      <c r="DZ20" s="13" t="s">
        <v>105</v>
      </c>
      <c r="EA20" s="1">
        <v>25</v>
      </c>
      <c r="EB20" s="1">
        <v>5</v>
      </c>
      <c r="EC20" s="1" t="s">
        <v>514</v>
      </c>
      <c r="EE20" s="16">
        <f>tblComponents[[#This Row],[Max]]-TRUNC(100/COUNTA(tblComponents[Component Name]),0)+1</f>
        <v>23</v>
      </c>
      <c r="EF20" s="16">
        <f>TRUNC(100/COUNTA(tblComponents[Component Name])*(ROW(tblComponents[#This Row])-ROW(tblComponents[Component Name])+1),0)</f>
        <v>23</v>
      </c>
      <c r="EG20" s="16" t="s">
        <v>1204</v>
      </c>
      <c r="EH20" s="16"/>
      <c r="EI20" s="16" t="s">
        <v>1205</v>
      </c>
      <c r="EJ20" s="16"/>
      <c r="EK20" s="16"/>
      <c r="EL20" s="16" t="s">
        <v>1207</v>
      </c>
      <c r="EM20" s="16" t="s">
        <v>1208</v>
      </c>
      <c r="EN20" s="16"/>
    </row>
    <row r="21" spans="14:144" ht="14.25" customHeight="1" x14ac:dyDescent="0.2">
      <c r="N21" s="3">
        <f>tblRandChals[[#This Row],[Max]]-TRUNC(100/COUNTA(tblRandChals[Challenge]),0)+1</f>
        <v>96</v>
      </c>
      <c r="O21" s="3">
        <f>TRUNC(100/COUNTA(tblRandChals[Challenge])*(ROW(tblRandChals[#This Row])-ROW(tblRandChals[Challenge])+1),0)</f>
        <v>100</v>
      </c>
      <c r="P21" s="1" t="s">
        <v>515</v>
      </c>
      <c r="Q21" s="1" t="s">
        <v>516</v>
      </c>
      <c r="R21" s="1" t="s">
        <v>517</v>
      </c>
      <c r="S21" s="1" t="s">
        <v>518</v>
      </c>
      <c r="Z21" s="1" t="s">
        <v>146</v>
      </c>
      <c r="AA21" s="1" t="s">
        <v>179</v>
      </c>
      <c r="AB21" s="1" t="str">
        <f>tblChallengeOutcomes[[#This Row],[Challenge]]&amp;tblChallengeOutcomes[[#This Row],[Result]]</f>
        <v>Challenging ConstructionCritical Failure</v>
      </c>
      <c r="AC21" s="1" t="s">
        <v>519</v>
      </c>
      <c r="AF21" s="1">
        <v>1</v>
      </c>
      <c r="AG21" s="8">
        <v>0.1</v>
      </c>
      <c r="AK21" s="3">
        <f>tblPerks[[#This Row],[Max]]-TRUNC(100/COUNTA(tblPerks[Perk]),0)+1</f>
        <v>51</v>
      </c>
      <c r="AL21" s="3">
        <f>TRUNC(100/COUNTA(tblPerks[Perk])*(ROW(tblPerks[#This Row])-ROW(tblPerks[Perk])+1),0)</f>
        <v>52</v>
      </c>
      <c r="AM21" s="1" t="s">
        <v>520</v>
      </c>
      <c r="AP21" s="1" t="str">
        <f>_xlfn.IFNA(VLOOKUP(tblPerks[[#This Row],[Secondary Choice]],'[1]Item Requisition'!$K$40:$M$55,3,FALSE),"")</f>
        <v/>
      </c>
      <c r="AQ21" s="1" t="s">
        <v>521</v>
      </c>
      <c r="AR21" s="1">
        <v>0</v>
      </c>
      <c r="AS21" s="1" t="str">
        <f ca="1">INDEX(tblPerks[],ROW()-1,COLUMN(INDIRECT("tblPerks["&amp;'[1]Item Requisition'!$AH$18&amp;" Description]"))-COLUMN(tblPerks[Min])+1)</f>
        <v>The item has an ominous appearance, and grants a +1 bonus on intimidation checks.</v>
      </c>
      <c r="AT21" s="1" t="s">
        <v>522</v>
      </c>
      <c r="AU21" s="1" t="s">
        <v>522</v>
      </c>
      <c r="AY21" s="1">
        <v>200</v>
      </c>
      <c r="BB21" s="3">
        <f>tblQuirks[[#This Row],[Max]]-TRUNC(100/COUNTA(tblQuirks[Quirk]),0)+1</f>
        <v>56</v>
      </c>
      <c r="BC21" s="3">
        <f>TRUNC(100/COUNTA(tblQuirks[Quirk])*(ROW(tblQuirks[#This Row])-ROW(tblQuirks[Quirk])+1),0)</f>
        <v>57</v>
      </c>
      <c r="BD21" s="3" t="s">
        <v>523</v>
      </c>
      <c r="BE21" s="3">
        <v>0</v>
      </c>
      <c r="BF21" s="3" t="s">
        <v>524</v>
      </c>
      <c r="BN21" s="10"/>
      <c r="BT21" s="1" t="s">
        <v>525</v>
      </c>
      <c r="BU21" s="3">
        <f>tblSelectALvl1Spell[[#This Row],[Max]]-TRUNC(100/COUNTA(tblSelectALvl1Spell[Option]),0)+1</f>
        <v>22</v>
      </c>
      <c r="BV21" s="3">
        <f>TRUNC(100/COUNTA(tblSelectALvl1Spell[Option])*(ROW(tblSelectALvl1Spell[#This Row])-ROW(tblSelectALvl1Spell[Option])+1),0)</f>
        <v>22</v>
      </c>
      <c r="BW21" s="1">
        <v>0</v>
      </c>
      <c r="BX21" s="1" t="s">
        <v>133</v>
      </c>
      <c r="BY21" s="1" t="s">
        <v>88</v>
      </c>
      <c r="BZ21" s="1" t="s">
        <v>88</v>
      </c>
      <c r="CA21" s="1" t="s">
        <v>89</v>
      </c>
      <c r="CC21" s="1" t="s">
        <v>526</v>
      </c>
      <c r="CD21" s="3">
        <f>tblSelectALvl2Spell[[#This Row],[Max]]-TRUNC(100/COUNTA(tblSelectALvl2Spell[Option]),0)+1</f>
        <v>33</v>
      </c>
      <c r="CE21" s="3">
        <f>TRUNC(100/COUNTA(tblSelectALvl2Spell[Option])*(ROW(tblSelectALvl2Spell[#This Row])-ROW(tblSelectALvl2Spell[Option])+1),0)</f>
        <v>33</v>
      </c>
      <c r="CF21" s="1">
        <v>2</v>
      </c>
      <c r="CG21" s="1" t="s">
        <v>131</v>
      </c>
      <c r="CH21" s="1" t="s">
        <v>88</v>
      </c>
      <c r="CI21" s="1" t="s">
        <v>80</v>
      </c>
      <c r="CJ21" s="1" t="s">
        <v>89</v>
      </c>
      <c r="CL21" s="1" t="s">
        <v>527</v>
      </c>
      <c r="CM21" s="3">
        <f>tblSelectALvl3Spell[[#This Row],[Max]]-TRUNC(100/COUNTA(tblSelectALvl3Spell[Option]),0)+1</f>
        <v>39</v>
      </c>
      <c r="CN21" s="3">
        <f>TRUNC(100/COUNTA(tblSelectALvl3Spell[Option])*(ROW(tblSelectALvl3Spell[#This Row])-ROW(tblSelectALvl3Spell[Option])+1),0)</f>
        <v>40</v>
      </c>
      <c r="CO21" s="1">
        <v>3</v>
      </c>
      <c r="CP21" s="1" t="s">
        <v>131</v>
      </c>
      <c r="CQ21" s="1" t="s">
        <v>88</v>
      </c>
      <c r="CR21" s="1" t="s">
        <v>80</v>
      </c>
      <c r="CS21" s="1" t="s">
        <v>89</v>
      </c>
      <c r="CU21" s="1" t="s">
        <v>525</v>
      </c>
      <c r="CV21" s="1">
        <v>0</v>
      </c>
      <c r="CW21" s="1" t="s">
        <v>133</v>
      </c>
      <c r="CX21" s="1" t="s">
        <v>88</v>
      </c>
      <c r="CY21" s="1" t="s">
        <v>88</v>
      </c>
      <c r="CZ21" s="1" t="s">
        <v>89</v>
      </c>
      <c r="DK21" s="1" t="s">
        <v>528</v>
      </c>
      <c r="DL21" s="1" t="s">
        <v>454</v>
      </c>
      <c r="DM21" s="12">
        <v>50</v>
      </c>
      <c r="DN21" s="3" t="s">
        <v>529</v>
      </c>
      <c r="DO21" s="1" t="s">
        <v>199</v>
      </c>
      <c r="DP21" s="1">
        <v>6</v>
      </c>
      <c r="DQ21" s="1" t="s">
        <v>511</v>
      </c>
      <c r="DT21" s="1" t="s">
        <v>530</v>
      </c>
      <c r="DU21" s="1">
        <v>1</v>
      </c>
      <c r="DV21" s="1">
        <v>7</v>
      </c>
      <c r="DY21" s="1" t="s">
        <v>531</v>
      </c>
      <c r="DZ21" s="13" t="s">
        <v>532</v>
      </c>
      <c r="EA21" s="1">
        <v>0.1</v>
      </c>
      <c r="EB21" s="1">
        <v>0</v>
      </c>
      <c r="EC21" s="1" t="s">
        <v>533</v>
      </c>
      <c r="EE21" s="16">
        <f>tblComponents[[#This Row],[Max]]-TRUNC(100/COUNTA(tblComponents[Component Name]),0)+1</f>
        <v>24</v>
      </c>
      <c r="EF21" s="16">
        <f>TRUNC(100/COUNTA(tblComponents[Component Name])*(ROW(tblComponents[#This Row])-ROW(tblComponents[Component Name])+1),0)</f>
        <v>24</v>
      </c>
      <c r="EG21" s="16" t="s">
        <v>1209</v>
      </c>
      <c r="EH21" s="16"/>
      <c r="EI21" s="16" t="s">
        <v>1210</v>
      </c>
      <c r="EJ21" s="16"/>
      <c r="EK21" s="16"/>
      <c r="EL21" s="16" t="s">
        <v>1211</v>
      </c>
      <c r="EM21" s="16" t="s">
        <v>1212</v>
      </c>
      <c r="EN21" s="16"/>
    </row>
    <row r="22" spans="14:144" ht="14.25" customHeight="1" x14ac:dyDescent="0.2">
      <c r="N22" s="5"/>
      <c r="O22" s="5"/>
      <c r="P22" s="5"/>
      <c r="Z22" s="1" t="s">
        <v>175</v>
      </c>
      <c r="AA22" s="1" t="s">
        <v>75</v>
      </c>
      <c r="AB22" s="1" t="str">
        <f>tblChallengeOutcomes[[#This Row],[Challenge]]&amp;tblChallengeOutcomes[[#This Row],[Result]]</f>
        <v>Contradictory InstructionsCritical Success</v>
      </c>
      <c r="AC22" s="1" t="s">
        <v>534</v>
      </c>
      <c r="AG22" s="8">
        <v>-0.05</v>
      </c>
      <c r="AH22" s="1">
        <v>-1</v>
      </c>
      <c r="AK22" s="3">
        <f>tblPerks[[#This Row],[Max]]-TRUNC(100/COUNTA(tblPerks[Perk]),0)+1</f>
        <v>54</v>
      </c>
      <c r="AL22" s="3">
        <f>TRUNC(100/COUNTA(tblPerks[Perk])*(ROW(tblPerks[#This Row])-ROW(tblPerks[Perk])+1),0)</f>
        <v>55</v>
      </c>
      <c r="AM22" s="1" t="s">
        <v>535</v>
      </c>
      <c r="AP22" s="1" t="str">
        <f>_xlfn.IFNA(VLOOKUP(tblPerks[[#This Row],[Secondary Choice]],'[1]Item Requisition'!$K$40:$M$55,3,FALSE),"")</f>
        <v/>
      </c>
      <c r="AQ22" s="1" t="s">
        <v>521</v>
      </c>
      <c r="AR22" s="1">
        <v>0</v>
      </c>
      <c r="AS22" s="1" t="str">
        <f ca="1">INDEX(tblPerks[],ROW()-1,COLUMN(INDIRECT("tblPerks["&amp;'[1]Item Requisition'!$AH$18&amp;" Description]"))-COLUMN(tblPerks[Min])+1)</f>
        <v>The item dampens sound, and grants a +1 bonus on stealth checks. If the armor would impose disadvantage on Stealth checks that is removed instead of the Stealth bonus.</v>
      </c>
      <c r="AT22" s="1" t="s">
        <v>536</v>
      </c>
      <c r="AU22" s="1" t="s">
        <v>537</v>
      </c>
      <c r="AY22" s="1">
        <v>100</v>
      </c>
      <c r="BB22" s="3">
        <f>tblQuirks[[#This Row],[Max]]-TRUNC(100/COUNTA(tblQuirks[Quirk]),0)+1</f>
        <v>59</v>
      </c>
      <c r="BC22" s="3">
        <f>TRUNC(100/COUNTA(tblQuirks[Quirk])*(ROW(tblQuirks[#This Row])-ROW(tblQuirks[Quirk])+1),0)</f>
        <v>60</v>
      </c>
      <c r="BD22" s="3" t="s">
        <v>538</v>
      </c>
      <c r="BE22" s="3">
        <v>1</v>
      </c>
      <c r="BF22" s="3" t="s">
        <v>539</v>
      </c>
      <c r="BN22" s="10"/>
      <c r="BT22" s="1" t="s">
        <v>540</v>
      </c>
      <c r="BU22" s="3">
        <f>tblSelectALvl1Spell[[#This Row],[Max]]-TRUNC(100/COUNTA(tblSelectALvl1Spell[Option]),0)+1</f>
        <v>23</v>
      </c>
      <c r="BV22" s="3">
        <f>TRUNC(100/COUNTA(tblSelectALvl1Spell[Option])*(ROW(tblSelectALvl1Spell[#This Row])-ROW(tblSelectALvl1Spell[Option])+1),0)</f>
        <v>23</v>
      </c>
      <c r="BW22" s="1">
        <v>0</v>
      </c>
      <c r="BX22" s="1" t="s">
        <v>131</v>
      </c>
      <c r="BY22" s="1" t="s">
        <v>88</v>
      </c>
      <c r="BZ22" s="1" t="s">
        <v>88</v>
      </c>
      <c r="CA22" s="1" t="s">
        <v>222</v>
      </c>
      <c r="CC22" s="1" t="s">
        <v>541</v>
      </c>
      <c r="CD22" s="3">
        <f>tblSelectALvl2Spell[[#This Row],[Max]]-TRUNC(100/COUNTA(tblSelectALvl2Spell[Option]),0)+1</f>
        <v>35</v>
      </c>
      <c r="CE22" s="3">
        <f>TRUNC(100/COUNTA(tblSelectALvl2Spell[Option])*(ROW(tblSelectALvl2Spell[#This Row])-ROW(tblSelectALvl2Spell[Option])+1),0)</f>
        <v>35</v>
      </c>
      <c r="CF22" s="1">
        <v>2</v>
      </c>
      <c r="CG22" s="1" t="s">
        <v>162</v>
      </c>
      <c r="CH22" s="1" t="s">
        <v>88</v>
      </c>
      <c r="CI22" s="1" t="s">
        <v>80</v>
      </c>
      <c r="CJ22" s="1" t="s">
        <v>89</v>
      </c>
      <c r="CL22" s="1" t="s">
        <v>542</v>
      </c>
      <c r="CM22" s="3">
        <f>tblSelectALvl3Spell[[#This Row],[Max]]-TRUNC(100/COUNTA(tblSelectALvl3Spell[Option]),0)+1</f>
        <v>41</v>
      </c>
      <c r="CN22" s="3">
        <f>TRUNC(100/COUNTA(tblSelectALvl3Spell[Option])*(ROW(tblSelectALvl3Spell[#This Row])-ROW(tblSelectALvl3Spell[Option])+1),0)</f>
        <v>42</v>
      </c>
      <c r="CO22" s="1">
        <v>3</v>
      </c>
      <c r="CP22" s="1" t="s">
        <v>131</v>
      </c>
      <c r="CQ22" s="1" t="s">
        <v>88</v>
      </c>
      <c r="CR22" s="1" t="s">
        <v>80</v>
      </c>
      <c r="CS22" s="1" t="s">
        <v>89</v>
      </c>
      <c r="CU22" s="1" t="s">
        <v>540</v>
      </c>
      <c r="CV22" s="1">
        <v>0</v>
      </c>
      <c r="CW22" s="1" t="s">
        <v>131</v>
      </c>
      <c r="CX22" s="1" t="s">
        <v>88</v>
      </c>
      <c r="CY22" s="1" t="s">
        <v>88</v>
      </c>
      <c r="CZ22" s="1" t="s">
        <v>222</v>
      </c>
      <c r="DK22" s="1" t="s">
        <v>543</v>
      </c>
      <c r="DL22" s="1" t="s">
        <v>454</v>
      </c>
      <c r="DM22" s="12">
        <v>20</v>
      </c>
      <c r="DN22" s="3" t="s">
        <v>490</v>
      </c>
      <c r="DO22" s="1" t="s">
        <v>199</v>
      </c>
      <c r="DP22" s="1">
        <v>6</v>
      </c>
      <c r="DQ22" s="1" t="s">
        <v>491</v>
      </c>
      <c r="DT22" s="1" t="s">
        <v>544</v>
      </c>
      <c r="DU22" s="1">
        <v>1</v>
      </c>
      <c r="DV22" s="1">
        <v>0</v>
      </c>
      <c r="DY22" s="1" t="s">
        <v>545</v>
      </c>
      <c r="DZ22" s="13" t="s">
        <v>532</v>
      </c>
      <c r="EA22" s="1">
        <v>0.5</v>
      </c>
      <c r="EB22" s="1">
        <v>0</v>
      </c>
      <c r="EC22" s="1" t="s">
        <v>533</v>
      </c>
      <c r="EE22" s="16">
        <f>tblComponents[[#This Row],[Max]]-TRUNC(100/COUNTA(tblComponents[Component Name]),0)+1</f>
        <v>25</v>
      </c>
      <c r="EF22" s="16">
        <f>TRUNC(100/COUNTA(tblComponents[Component Name])*(ROW(tblComponents[#This Row])-ROW(tblComponents[Component Name])+1),0)</f>
        <v>25</v>
      </c>
      <c r="EG22" s="16" t="s">
        <v>1213</v>
      </c>
      <c r="EH22" s="16"/>
      <c r="EI22" s="16" t="s">
        <v>1215</v>
      </c>
      <c r="EJ22" s="16" t="s">
        <v>107</v>
      </c>
      <c r="EK22" s="16"/>
      <c r="EL22" s="16"/>
      <c r="EM22" s="16" t="s">
        <v>1214</v>
      </c>
      <c r="EN22" s="16"/>
    </row>
    <row r="23" spans="14:144" ht="14.25" customHeight="1" x14ac:dyDescent="0.2">
      <c r="N23" s="5"/>
      <c r="O23" s="5"/>
      <c r="P23" s="5"/>
      <c r="Z23" s="1" t="s">
        <v>175</v>
      </c>
      <c r="AA23" s="1" t="s">
        <v>119</v>
      </c>
      <c r="AB23" s="1" t="str">
        <f>tblChallengeOutcomes[[#This Row],[Challenge]]&amp;tblChallengeOutcomes[[#This Row],[Result]]</f>
        <v>Contradictory InstructionsSuccess</v>
      </c>
      <c r="AC23" s="1" t="s">
        <v>546</v>
      </c>
      <c r="AG23" s="8">
        <v>0</v>
      </c>
      <c r="AK23" s="3">
        <f>tblPerks[[#This Row],[Max]]-TRUNC(100/COUNTA(tblPerks[Perk]),0)+1</f>
        <v>56</v>
      </c>
      <c r="AL23" s="3">
        <f>TRUNC(100/COUNTA(tblPerks[Perk])*(ROW(tblPerks[#This Row])-ROW(tblPerks[Perk])+1),0)</f>
        <v>57</v>
      </c>
      <c r="AM23" s="1" t="s">
        <v>547</v>
      </c>
      <c r="AP23" s="1" t="str">
        <f>_xlfn.IFNA(VLOOKUP(tblPerks[[#This Row],[Secondary Choice]],'[1]Item Requisition'!$K$40:$M$55,3,FALSE),"")</f>
        <v/>
      </c>
      <c r="AQ23" s="1" t="s">
        <v>521</v>
      </c>
      <c r="AR23" s="1">
        <v>0</v>
      </c>
      <c r="AS23" s="1" t="str">
        <f ca="1">INDEX(tblPerks[],ROW()-1,COLUMN(INDIRECT("tblPerks["&amp;'[1]Item Requisition'!$AH$18&amp;" Description]"))-COLUMN(tblPerks[Min])+1)</f>
        <v>The item radiates a sympathetic aura, and grants a +1 bonus on persuasion checks.</v>
      </c>
      <c r="AT23" s="1" t="s">
        <v>548</v>
      </c>
      <c r="AU23" s="1" t="s">
        <v>548</v>
      </c>
      <c r="AY23" s="1">
        <v>1000</v>
      </c>
      <c r="BB23" s="3">
        <f>tblQuirks[[#This Row],[Max]]-TRUNC(100/COUNTA(tblQuirks[Quirk]),0)+1</f>
        <v>61</v>
      </c>
      <c r="BC23" s="3">
        <f>TRUNC(100/COUNTA(tblQuirks[Quirk])*(ROW(tblQuirks[#This Row])-ROW(tblQuirks[Quirk])+1),0)</f>
        <v>62</v>
      </c>
      <c r="BD23" s="3" t="s">
        <v>549</v>
      </c>
      <c r="BE23" s="3">
        <v>1</v>
      </c>
      <c r="BF23" s="3" t="s">
        <v>550</v>
      </c>
      <c r="BN23" s="10"/>
      <c r="BT23" s="1" t="s">
        <v>551</v>
      </c>
      <c r="BU23" s="3">
        <f>tblSelectALvl1Spell[[#This Row],[Max]]-TRUNC(100/COUNTA(tblSelectALvl1Spell[Option]),0)+1</f>
        <v>24</v>
      </c>
      <c r="BV23" s="3">
        <f>TRUNC(100/COUNTA(tblSelectALvl1Spell[Option])*(ROW(tblSelectALvl1Spell[#This Row])-ROW(tblSelectALvl1Spell[Option])+1),0)</f>
        <v>24</v>
      </c>
      <c r="BW23" s="1">
        <v>0</v>
      </c>
      <c r="BX23" s="1" t="s">
        <v>133</v>
      </c>
      <c r="BY23" s="1" t="s">
        <v>88</v>
      </c>
      <c r="BZ23" s="1" t="s">
        <v>88</v>
      </c>
      <c r="CA23" s="1" t="s">
        <v>89</v>
      </c>
      <c r="CC23" s="1" t="s">
        <v>552</v>
      </c>
      <c r="CD23" s="3">
        <f>tblSelectALvl2Spell[[#This Row],[Max]]-TRUNC(100/COUNTA(tblSelectALvl2Spell[Option]),0)+1</f>
        <v>37</v>
      </c>
      <c r="CE23" s="3">
        <f>TRUNC(100/COUNTA(tblSelectALvl2Spell[Option])*(ROW(tblSelectALvl2Spell[#This Row])-ROW(tblSelectALvl2Spell[Option])+1),0)</f>
        <v>37</v>
      </c>
      <c r="CF23" s="1">
        <v>2</v>
      </c>
      <c r="CG23" s="1" t="s">
        <v>87</v>
      </c>
      <c r="CH23" s="1" t="s">
        <v>88</v>
      </c>
      <c r="CI23" s="1" t="s">
        <v>88</v>
      </c>
      <c r="CJ23" s="1" t="s">
        <v>284</v>
      </c>
      <c r="CL23" s="1" t="s">
        <v>553</v>
      </c>
      <c r="CM23" s="3">
        <f>tblSelectALvl3Spell[[#This Row],[Max]]-TRUNC(100/COUNTA(tblSelectALvl3Spell[Option]),0)+1</f>
        <v>43</v>
      </c>
      <c r="CN23" s="3">
        <f>TRUNC(100/COUNTA(tblSelectALvl3Spell[Option])*(ROW(tblSelectALvl3Spell[#This Row])-ROW(tblSelectALvl3Spell[Option])+1),0)</f>
        <v>44</v>
      </c>
      <c r="CO23" s="1">
        <v>3</v>
      </c>
      <c r="CP23" s="1" t="s">
        <v>91</v>
      </c>
      <c r="CQ23" s="1" t="s">
        <v>88</v>
      </c>
      <c r="CR23" s="1" t="s">
        <v>88</v>
      </c>
      <c r="CS23" s="1" t="s">
        <v>554</v>
      </c>
      <c r="CU23" s="1" t="s">
        <v>551</v>
      </c>
      <c r="CV23" s="1">
        <v>0</v>
      </c>
      <c r="CW23" s="1" t="s">
        <v>133</v>
      </c>
      <c r="CX23" s="1" t="s">
        <v>88</v>
      </c>
      <c r="CY23" s="1" t="s">
        <v>88</v>
      </c>
      <c r="CZ23" s="1" t="s">
        <v>89</v>
      </c>
      <c r="DK23" s="1" t="s">
        <v>555</v>
      </c>
      <c r="DL23" s="1" t="s">
        <v>454</v>
      </c>
      <c r="DM23" s="12">
        <v>10</v>
      </c>
      <c r="DN23" s="3" t="s">
        <v>510</v>
      </c>
      <c r="DO23" s="1" t="s">
        <v>137</v>
      </c>
      <c r="DP23" s="1">
        <v>6</v>
      </c>
      <c r="DQ23" s="1" t="s">
        <v>556</v>
      </c>
      <c r="DT23" s="1" t="s">
        <v>557</v>
      </c>
      <c r="DU23" s="1">
        <v>0.5</v>
      </c>
      <c r="DV23" s="1">
        <v>3</v>
      </c>
      <c r="DY23" s="1" t="s">
        <v>558</v>
      </c>
      <c r="DZ23" s="1" t="s">
        <v>558</v>
      </c>
      <c r="EA23" s="1">
        <v>5</v>
      </c>
      <c r="EB23" s="1">
        <v>3</v>
      </c>
      <c r="EC23" s="1" t="s">
        <v>559</v>
      </c>
      <c r="EE23" s="16">
        <f>tblComponents[[#This Row],[Max]]-TRUNC(100/COUNTA(tblComponents[Component Name]),0)+1</f>
        <v>27</v>
      </c>
      <c r="EF23" s="16">
        <f>TRUNC(100/COUNTA(tblComponents[Component Name])*(ROW(tblComponents[#This Row])-ROW(tblComponents[Component Name])+1),0)</f>
        <v>27</v>
      </c>
      <c r="EG23" s="16" t="s">
        <v>1216</v>
      </c>
      <c r="EH23" s="16"/>
      <c r="EI23" s="16" t="s">
        <v>1217</v>
      </c>
      <c r="EJ23" s="16"/>
      <c r="EK23" s="16"/>
      <c r="EL23" s="16"/>
      <c r="EM23" s="16" t="s">
        <v>1218</v>
      </c>
      <c r="EN23" s="16"/>
    </row>
    <row r="24" spans="14:144" ht="14.25" customHeight="1" x14ac:dyDescent="0.2">
      <c r="N24" s="5"/>
      <c r="O24" s="5"/>
      <c r="P24" s="5"/>
      <c r="Z24" s="1" t="s">
        <v>175</v>
      </c>
      <c r="AA24" s="1" t="s">
        <v>150</v>
      </c>
      <c r="AB24" s="1" t="str">
        <f>tblChallengeOutcomes[[#This Row],[Challenge]]&amp;tblChallengeOutcomes[[#This Row],[Result]]</f>
        <v>Contradictory InstructionsFailure</v>
      </c>
      <c r="AC24" s="1" t="s">
        <v>560</v>
      </c>
      <c r="AG24" s="8">
        <v>0.05</v>
      </c>
      <c r="AH24" s="1">
        <v>1</v>
      </c>
      <c r="AK24" s="3">
        <f>tblPerks[[#This Row],[Max]]-TRUNC(100/COUNTA(tblPerks[Perk]),0)+1</f>
        <v>59</v>
      </c>
      <c r="AL24" s="3">
        <f>TRUNC(100/COUNTA(tblPerks[Perk])*(ROW(tblPerks[#This Row])-ROW(tblPerks[Perk])+1),0)</f>
        <v>60</v>
      </c>
      <c r="AM24" s="1" t="s">
        <v>561</v>
      </c>
      <c r="AP24" s="1" t="str">
        <f>_xlfn.IFNA(VLOOKUP(tblPerks[[#This Row],[Secondary Choice]],'[1]Item Requisition'!$K$40:$M$55,3,FALSE),"")</f>
        <v/>
      </c>
      <c r="AQ24" s="1" t="s">
        <v>521</v>
      </c>
      <c r="AR24" s="1">
        <v>0</v>
      </c>
      <c r="AS24" s="1" t="str">
        <f ca="1">INDEX(tblPerks[],ROW()-1,COLUMN(INDIRECT("tblPerks["&amp;'[1]Item Requisition'!$AH$18&amp;" Description]"))-COLUMN(tblPerks[Min])+1)</f>
        <v>The item resonates with the natural world, and grants a +1 bonus on nature checks.</v>
      </c>
      <c r="AT24" s="1" t="s">
        <v>562</v>
      </c>
      <c r="AU24" s="1" t="s">
        <v>562</v>
      </c>
      <c r="AY24" s="1">
        <v>1000</v>
      </c>
      <c r="BB24" s="3">
        <f>tblQuirks[[#This Row],[Max]]-TRUNC(100/COUNTA(tblQuirks[Quirk]),0)+1</f>
        <v>64</v>
      </c>
      <c r="BC24" s="3">
        <f>TRUNC(100/COUNTA(tblQuirks[Quirk])*(ROW(tblQuirks[#This Row])-ROW(tblQuirks[Quirk])+1),0)</f>
        <v>65</v>
      </c>
      <c r="BD24" s="3" t="s">
        <v>563</v>
      </c>
      <c r="BE24" s="3">
        <v>0</v>
      </c>
      <c r="BF24" s="3" t="s">
        <v>564</v>
      </c>
      <c r="BN24" s="10"/>
      <c r="BT24" s="1" t="s">
        <v>565</v>
      </c>
      <c r="BU24" s="3">
        <f>tblSelectALvl1Spell[[#This Row],[Max]]-TRUNC(100/COUNTA(tblSelectALvl1Spell[Option]),0)+1</f>
        <v>25</v>
      </c>
      <c r="BV24" s="3">
        <f>TRUNC(100/COUNTA(tblSelectALvl1Spell[Option])*(ROW(tblSelectALvl1Spell[#This Row])-ROW(tblSelectALvl1Spell[Option])+1),0)</f>
        <v>25</v>
      </c>
      <c r="BW24" s="1">
        <v>0</v>
      </c>
      <c r="BX24" s="1" t="s">
        <v>93</v>
      </c>
      <c r="BY24" s="1" t="s">
        <v>88</v>
      </c>
      <c r="BZ24" s="1" t="s">
        <v>88</v>
      </c>
      <c r="CA24" s="1" t="s">
        <v>89</v>
      </c>
      <c r="CC24" s="1" t="s">
        <v>566</v>
      </c>
      <c r="CD24" s="3">
        <f>tblSelectALvl2Spell[[#This Row],[Max]]-TRUNC(100/COUNTA(tblSelectALvl2Spell[Option]),0)+1</f>
        <v>38</v>
      </c>
      <c r="CE24" s="3">
        <f>TRUNC(100/COUNTA(tblSelectALvl2Spell[Option])*(ROW(tblSelectALvl2Spell[#This Row])-ROW(tblSelectALvl2Spell[Option])+1),0)</f>
        <v>38</v>
      </c>
      <c r="CF24" s="1">
        <v>2</v>
      </c>
      <c r="CG24" s="1" t="s">
        <v>220</v>
      </c>
      <c r="CH24" s="1" t="s">
        <v>88</v>
      </c>
      <c r="CI24" s="1" t="s">
        <v>88</v>
      </c>
      <c r="CJ24" s="1" t="s">
        <v>89</v>
      </c>
      <c r="CL24" s="1" t="s">
        <v>567</v>
      </c>
      <c r="CM24" s="3">
        <f>tblSelectALvl3Spell[[#This Row],[Max]]-TRUNC(100/COUNTA(tblSelectALvl3Spell[Option]),0)+1</f>
        <v>45</v>
      </c>
      <c r="CN24" s="3">
        <f>TRUNC(100/COUNTA(tblSelectALvl3Spell[Option])*(ROW(tblSelectALvl3Spell[#This Row])-ROW(tblSelectALvl3Spell[Option])+1),0)</f>
        <v>46</v>
      </c>
      <c r="CO24" s="1">
        <v>3</v>
      </c>
      <c r="CP24" s="1" t="s">
        <v>131</v>
      </c>
      <c r="CQ24" s="1" t="s">
        <v>88</v>
      </c>
      <c r="CR24" s="1" t="s">
        <v>80</v>
      </c>
      <c r="CS24" s="1" t="s">
        <v>89</v>
      </c>
      <c r="CU24" s="1" t="s">
        <v>565</v>
      </c>
      <c r="CV24" s="1">
        <v>0</v>
      </c>
      <c r="CW24" s="1" t="s">
        <v>93</v>
      </c>
      <c r="CX24" s="1" t="s">
        <v>88</v>
      </c>
      <c r="CY24" s="1" t="s">
        <v>88</v>
      </c>
      <c r="CZ24" s="1" t="s">
        <v>89</v>
      </c>
      <c r="DK24" s="1" t="s">
        <v>568</v>
      </c>
      <c r="DL24" s="1" t="s">
        <v>454</v>
      </c>
      <c r="DM24" s="12">
        <v>15</v>
      </c>
      <c r="DN24" s="3" t="s">
        <v>167</v>
      </c>
      <c r="DO24" s="1" t="s">
        <v>199</v>
      </c>
      <c r="DP24" s="1">
        <v>3</v>
      </c>
      <c r="DQ24" s="1" t="s">
        <v>455</v>
      </c>
      <c r="DT24" s="1" t="s">
        <v>569</v>
      </c>
      <c r="DU24" s="1">
        <v>1</v>
      </c>
      <c r="DV24" s="1">
        <v>5</v>
      </c>
      <c r="DW24" s="1" t="s">
        <v>570</v>
      </c>
      <c r="DY24" s="1" t="s">
        <v>571</v>
      </c>
      <c r="DZ24" s="13" t="s">
        <v>572</v>
      </c>
      <c r="EA24" s="1">
        <v>30</v>
      </c>
      <c r="EB24" s="1">
        <v>6</v>
      </c>
      <c r="EC24" s="1" t="s">
        <v>573</v>
      </c>
      <c r="EE24" s="16">
        <f>tblComponents[[#This Row],[Max]]-TRUNC(100/COUNTA(tblComponents[Component Name]),0)+1</f>
        <v>28</v>
      </c>
      <c r="EF24" s="16">
        <f>TRUNC(100/COUNTA(tblComponents[Component Name])*(ROW(tblComponents[#This Row])-ROW(tblComponents[Component Name])+1),0)</f>
        <v>28</v>
      </c>
      <c r="EG24" s="16" t="s">
        <v>1219</v>
      </c>
      <c r="EH24" s="16"/>
      <c r="EI24" s="16" t="s">
        <v>1221</v>
      </c>
      <c r="EJ24" s="16"/>
      <c r="EK24" s="16"/>
      <c r="EL24" s="16"/>
      <c r="EM24" s="16" t="s">
        <v>1220</v>
      </c>
      <c r="EN24" s="16"/>
    </row>
    <row r="25" spans="14:144" ht="14.25" customHeight="1" x14ac:dyDescent="0.2">
      <c r="N25" s="5"/>
      <c r="O25" s="5"/>
      <c r="P25" s="5"/>
      <c r="Z25" s="1" t="s">
        <v>175</v>
      </c>
      <c r="AA25" s="1" t="s">
        <v>179</v>
      </c>
      <c r="AB25" s="1" t="str">
        <f>tblChallengeOutcomes[[#This Row],[Challenge]]&amp;tblChallengeOutcomes[[#This Row],[Result]]</f>
        <v>Contradictory InstructionsCritical Failure</v>
      </c>
      <c r="AC25" s="1" t="s">
        <v>574</v>
      </c>
      <c r="AG25" s="8">
        <v>0.1</v>
      </c>
      <c r="AH25" s="1">
        <v>1</v>
      </c>
      <c r="AK25" s="15">
        <f>tblPerks[[#This Row],[Max]]-TRUNC(100/COUNTA(tblPerks[Perk]),0)+1</f>
        <v>62</v>
      </c>
      <c r="AL25" s="15">
        <f>TRUNC(100/COUNTA(tblPerks[Perk])*(ROW(tblPerks[#This Row])-ROW(tblPerks[Perk])+1),0)</f>
        <v>63</v>
      </c>
      <c r="AM25" s="11" t="s">
        <v>575</v>
      </c>
      <c r="AN25" s="11"/>
      <c r="AO25" s="11" t="s">
        <v>576</v>
      </c>
      <c r="AP25" s="11" t="str">
        <f>_xlfn.IFNA(VLOOKUP(tblPerks[[#This Row],[Secondary Choice]],'[1]Item Requisition'!$K$40:$M$55,3,FALSE),"")</f>
        <v/>
      </c>
      <c r="AQ25" s="11" t="s">
        <v>577</v>
      </c>
      <c r="AR25" s="11">
        <v>1</v>
      </c>
      <c r="AS25" s="11" t="str">
        <f ca="1">INDEX(tblPerks[],ROW()-1,COLUMN(INDIRECT("tblPerks["&amp;'[1]Item Requisition'!$AH$18&amp;" Description]"))-COLUMN(tblPerks[Min])+1)</f>
        <v>The item is imbued with the energy the Lvl 1 spell ______. Each day at dusk the item regains 1d6+2 expended charges for a max of 8 charges. If you expend the item's last charge, roll a d20. On a 1, the item crumbles to dust and is destroyed.</v>
      </c>
      <c r="AT25" s="11" t="s">
        <v>578</v>
      </c>
      <c r="AU25" s="11" t="s">
        <v>578</v>
      </c>
      <c r="AV25" s="11"/>
      <c r="AW25" s="11"/>
      <c r="AX25" s="11" t="s">
        <v>80</v>
      </c>
      <c r="AY25" s="1">
        <v>1000</v>
      </c>
      <c r="BB25" s="3">
        <f>tblQuirks[[#This Row],[Max]]-TRUNC(100/COUNTA(tblQuirks[Quirk]),0)+1</f>
        <v>67</v>
      </c>
      <c r="BC25" s="3">
        <f>TRUNC(100/COUNTA(tblQuirks[Quirk])*(ROW(tblQuirks[#This Row])-ROW(tblQuirks[Quirk])+1),0)</f>
        <v>68</v>
      </c>
      <c r="BD25" s="3" t="s">
        <v>579</v>
      </c>
      <c r="BE25" s="3">
        <v>0</v>
      </c>
      <c r="BF25" s="3" t="s">
        <v>580</v>
      </c>
      <c r="BN25" s="10"/>
      <c r="BT25" s="1" t="s">
        <v>581</v>
      </c>
      <c r="BU25" s="3">
        <f>tblSelectALvl1Spell[[#This Row],[Max]]-TRUNC(100/COUNTA(tblSelectALvl1Spell[Option]),0)+1</f>
        <v>26</v>
      </c>
      <c r="BV25" s="3">
        <f>TRUNC(100/COUNTA(tblSelectALvl1Spell[Option])*(ROW(tblSelectALvl1Spell[#This Row])-ROW(tblSelectALvl1Spell[Option])+1),0)</f>
        <v>26</v>
      </c>
      <c r="BW25" s="1">
        <v>0</v>
      </c>
      <c r="BX25" s="1" t="s">
        <v>131</v>
      </c>
      <c r="BY25" s="1" t="s">
        <v>88</v>
      </c>
      <c r="BZ25" s="1" t="s">
        <v>88</v>
      </c>
      <c r="CA25" s="1" t="s">
        <v>89</v>
      </c>
      <c r="CC25" s="1" t="s">
        <v>582</v>
      </c>
      <c r="CD25" s="3">
        <f>tblSelectALvl2Spell[[#This Row],[Max]]-TRUNC(100/COUNTA(tblSelectALvl2Spell[Option]),0)+1</f>
        <v>40</v>
      </c>
      <c r="CE25" s="3">
        <f>TRUNC(100/COUNTA(tblSelectALvl2Spell[Option])*(ROW(tblSelectALvl2Spell[#This Row])-ROW(tblSelectALvl2Spell[Option])+1),0)</f>
        <v>40</v>
      </c>
      <c r="CF25" s="1">
        <v>2</v>
      </c>
      <c r="CG25" s="1" t="s">
        <v>133</v>
      </c>
      <c r="CH25" s="1" t="s">
        <v>88</v>
      </c>
      <c r="CI25" s="1" t="s">
        <v>80</v>
      </c>
      <c r="CJ25" s="1" t="s">
        <v>222</v>
      </c>
      <c r="CL25" s="1" t="s">
        <v>583</v>
      </c>
      <c r="CM25" s="3">
        <f>tblSelectALvl3Spell[[#This Row],[Max]]-TRUNC(100/COUNTA(tblSelectALvl3Spell[Option]),0)+1</f>
        <v>47</v>
      </c>
      <c r="CN25" s="3">
        <f>TRUNC(100/COUNTA(tblSelectALvl3Spell[Option])*(ROW(tblSelectALvl3Spell[#This Row])-ROW(tblSelectALvl3Spell[Option])+1),0)</f>
        <v>48</v>
      </c>
      <c r="CO25" s="1">
        <v>3</v>
      </c>
      <c r="CP25" s="1" t="s">
        <v>87</v>
      </c>
      <c r="CQ25" s="1" t="s">
        <v>88</v>
      </c>
      <c r="CR25" s="1" t="s">
        <v>80</v>
      </c>
      <c r="CS25" s="1" t="s">
        <v>89</v>
      </c>
      <c r="CU25" s="1" t="s">
        <v>581</v>
      </c>
      <c r="CV25" s="1">
        <v>0</v>
      </c>
      <c r="CW25" s="1" t="s">
        <v>131</v>
      </c>
      <c r="CX25" s="1" t="s">
        <v>88</v>
      </c>
      <c r="CY25" s="1" t="s">
        <v>88</v>
      </c>
      <c r="CZ25" s="1" t="s">
        <v>89</v>
      </c>
      <c r="DK25" s="1" t="s">
        <v>584</v>
      </c>
      <c r="DL25" s="1" t="s">
        <v>454</v>
      </c>
      <c r="DM25" s="12">
        <v>10</v>
      </c>
      <c r="DN25" s="3" t="s">
        <v>529</v>
      </c>
      <c r="DO25" s="1" t="s">
        <v>101</v>
      </c>
      <c r="DP25" s="1">
        <v>10</v>
      </c>
      <c r="DQ25" s="1" t="s">
        <v>511</v>
      </c>
      <c r="DT25" s="1" t="s">
        <v>585</v>
      </c>
      <c r="DU25" s="1">
        <v>25</v>
      </c>
      <c r="DV25" s="1">
        <v>5</v>
      </c>
      <c r="DW25" s="1" t="s">
        <v>586</v>
      </c>
      <c r="DY25" s="1" t="s">
        <v>587</v>
      </c>
      <c r="DZ25" s="13" t="s">
        <v>572</v>
      </c>
      <c r="EA25" s="1">
        <v>6</v>
      </c>
      <c r="EB25" s="1">
        <v>3</v>
      </c>
      <c r="EC25" s="1" t="s">
        <v>573</v>
      </c>
      <c r="EE25" s="16">
        <f>tblComponents[[#This Row],[Max]]-TRUNC(100/COUNTA(tblComponents[Component Name]),0)+1</f>
        <v>29</v>
      </c>
      <c r="EF25" s="16">
        <f>TRUNC(100/COUNTA(tblComponents[Component Name])*(ROW(tblComponents[#This Row])-ROW(tblComponents[Component Name])+1),0)</f>
        <v>29</v>
      </c>
      <c r="EG25" s="16" t="s">
        <v>1222</v>
      </c>
      <c r="EH25" s="16"/>
      <c r="EI25" s="16" t="s">
        <v>1223</v>
      </c>
      <c r="EJ25" s="16"/>
      <c r="EK25" s="16"/>
      <c r="EL25" s="16" t="s">
        <v>1224</v>
      </c>
      <c r="EM25" s="16" t="s">
        <v>1225</v>
      </c>
      <c r="EN25" s="16"/>
    </row>
    <row r="26" spans="14:144" ht="14.25" customHeight="1" x14ac:dyDescent="0.2">
      <c r="N26" s="5"/>
      <c r="O26" s="5"/>
      <c r="P26" s="5"/>
      <c r="Z26" s="1" t="s">
        <v>205</v>
      </c>
      <c r="AA26" s="1" t="s">
        <v>75</v>
      </c>
      <c r="AB26" s="1" t="str">
        <f>tblChallengeOutcomes[[#This Row],[Challenge]]&amp;tblChallengeOutcomes[[#This Row],[Result]]</f>
        <v>Distracting VisitorCritical Success</v>
      </c>
      <c r="AC26" s="1" t="s">
        <v>588</v>
      </c>
      <c r="AG26" s="8">
        <v>-0.05</v>
      </c>
      <c r="AH26" s="1">
        <v>-1</v>
      </c>
      <c r="AK26" s="15">
        <f>tblPerks[[#This Row],[Max]]-TRUNC(100/COUNTA(tblPerks[Perk]),0)+1</f>
        <v>64</v>
      </c>
      <c r="AL26" s="15">
        <f>TRUNC(100/COUNTA(tblPerks[Perk])*(ROW(tblPerks[#This Row])-ROW(tblPerks[Perk])+1),0)</f>
        <v>65</v>
      </c>
      <c r="AM26" s="11" t="s">
        <v>589</v>
      </c>
      <c r="AN26" s="11"/>
      <c r="AO26" s="11" t="s">
        <v>590</v>
      </c>
      <c r="AP26" s="11" t="str">
        <f>_xlfn.IFNA(VLOOKUP(tblPerks[[#This Row],[Secondary Choice]],'[1]Item Requisition'!$K$40:$M$55,3,FALSE),"")</f>
        <v/>
      </c>
      <c r="AQ26" s="11" t="s">
        <v>577</v>
      </c>
      <c r="AR26" s="11">
        <v>1</v>
      </c>
      <c r="AS26" s="11" t="str">
        <f ca="1">INDEX(tblPerks[],ROW()-1,COLUMN(INDIRECT("tblPerks["&amp;'[1]Item Requisition'!$AH$18&amp;" Description]"))-COLUMN(tblPerks[Min])+1)</f>
        <v>The item is imbued with the energy the Lvl 2 spell ______. Each day at dusk the item regains 1d6+2 expended charges for a max of 8 charges. If you expend the item's last charge, roll a d20. On a 1, the item crumbles to dust and is destroyed.</v>
      </c>
      <c r="AT26" s="11" t="s">
        <v>591</v>
      </c>
      <c r="AU26" s="11" t="s">
        <v>591</v>
      </c>
      <c r="AV26" s="11"/>
      <c r="AW26" s="11"/>
      <c r="AX26" s="11" t="s">
        <v>80</v>
      </c>
      <c r="AY26" s="1">
        <v>5000</v>
      </c>
      <c r="BB26" s="15">
        <f>tblQuirks[[#This Row],[Max]]-TRUNC(100/COUNTA(tblQuirks[Quirk]),0)+1</f>
        <v>70</v>
      </c>
      <c r="BC26" s="15">
        <f>TRUNC(100/COUNTA(tblQuirks[Quirk])*(ROW(tblQuirks[#This Row])-ROW(tblQuirks[Quirk])+1),0)</f>
        <v>71</v>
      </c>
      <c r="BD26" s="15" t="s">
        <v>592</v>
      </c>
      <c r="BE26" s="3">
        <v>1</v>
      </c>
      <c r="BF26" s="15" t="s">
        <v>593</v>
      </c>
      <c r="BT26" s="1" t="s">
        <v>594</v>
      </c>
      <c r="BU26" s="3">
        <f>tblSelectALvl1Spell[[#This Row],[Max]]-TRUNC(100/COUNTA(tblSelectALvl1Spell[Option]),0)+1</f>
        <v>28</v>
      </c>
      <c r="BV26" s="3">
        <f>TRUNC(100/COUNTA(tblSelectALvl1Spell[Option])*(ROW(tblSelectALvl1Spell[#This Row])-ROW(tblSelectALvl1Spell[Option])+1),0)</f>
        <v>28</v>
      </c>
      <c r="BW26" s="1">
        <v>0</v>
      </c>
      <c r="BX26" s="1" t="s">
        <v>131</v>
      </c>
      <c r="BY26" s="1" t="s">
        <v>88</v>
      </c>
      <c r="BZ26" s="1" t="s">
        <v>88</v>
      </c>
      <c r="CA26" s="1" t="s">
        <v>89</v>
      </c>
      <c r="CC26" s="1" t="s">
        <v>595</v>
      </c>
      <c r="CD26" s="3">
        <f>tblSelectALvl2Spell[[#This Row],[Max]]-TRUNC(100/COUNTA(tblSelectALvl2Spell[Option]),0)+1</f>
        <v>42</v>
      </c>
      <c r="CE26" s="3">
        <f>TRUNC(100/COUNTA(tblSelectALvl2Spell[Option])*(ROW(tblSelectALvl2Spell[#This Row])-ROW(tblSelectALvl2Spell[Option])+1),0)</f>
        <v>42</v>
      </c>
      <c r="CF26" s="1">
        <v>2</v>
      </c>
      <c r="CG26" s="1" t="s">
        <v>87</v>
      </c>
      <c r="CH26" s="1" t="s">
        <v>88</v>
      </c>
      <c r="CI26" s="1" t="s">
        <v>80</v>
      </c>
      <c r="CJ26" s="1" t="s">
        <v>89</v>
      </c>
      <c r="CL26" s="1" t="s">
        <v>596</v>
      </c>
      <c r="CM26" s="3">
        <f>tblSelectALvl3Spell[[#This Row],[Max]]-TRUNC(100/COUNTA(tblSelectALvl3Spell[Option]),0)+1</f>
        <v>49</v>
      </c>
      <c r="CN26" s="3">
        <f>TRUNC(100/COUNTA(tblSelectALvl3Spell[Option])*(ROW(tblSelectALvl3Spell[#This Row])-ROW(tblSelectALvl3Spell[Option])+1),0)</f>
        <v>50</v>
      </c>
      <c r="CO26" s="1">
        <v>3</v>
      </c>
      <c r="CP26" s="1" t="s">
        <v>304</v>
      </c>
      <c r="CQ26" s="1" t="s">
        <v>88</v>
      </c>
      <c r="CR26" s="1" t="s">
        <v>80</v>
      </c>
      <c r="CS26" s="1" t="s">
        <v>89</v>
      </c>
      <c r="CU26" s="1" t="s">
        <v>594</v>
      </c>
      <c r="CV26" s="1">
        <v>0</v>
      </c>
      <c r="CW26" s="1" t="s">
        <v>131</v>
      </c>
      <c r="CX26" s="1" t="s">
        <v>88</v>
      </c>
      <c r="CY26" s="1" t="s">
        <v>88</v>
      </c>
      <c r="CZ26" s="1" t="s">
        <v>89</v>
      </c>
      <c r="DK26" s="1" t="s">
        <v>597</v>
      </c>
      <c r="DL26" s="1" t="s">
        <v>454</v>
      </c>
      <c r="DM26" s="12">
        <v>15</v>
      </c>
      <c r="DN26" s="3" t="s">
        <v>167</v>
      </c>
      <c r="DO26" s="1" t="s">
        <v>137</v>
      </c>
      <c r="DP26" s="1">
        <v>4</v>
      </c>
      <c r="DQ26" s="1" t="s">
        <v>266</v>
      </c>
      <c r="DT26" s="1" t="s">
        <v>598</v>
      </c>
      <c r="DU26" s="1">
        <v>2</v>
      </c>
      <c r="DV26" s="1">
        <v>2</v>
      </c>
      <c r="DY26" s="1" t="s">
        <v>599</v>
      </c>
      <c r="DZ26" s="13" t="s">
        <v>572</v>
      </c>
      <c r="EA26" s="1">
        <v>25</v>
      </c>
      <c r="EB26" s="1">
        <v>10</v>
      </c>
      <c r="EC26" s="1" t="s">
        <v>573</v>
      </c>
      <c r="EE26" s="16">
        <f>tblComponents[[#This Row],[Max]]-TRUNC(100/COUNTA(tblComponents[Component Name]),0)+1</f>
        <v>30</v>
      </c>
      <c r="EF26" s="16">
        <f>TRUNC(100/COUNTA(tblComponents[Component Name])*(ROW(tblComponents[#This Row])-ROW(tblComponents[Component Name])+1),0)</f>
        <v>30</v>
      </c>
      <c r="EG26" s="16" t="s">
        <v>1226</v>
      </c>
      <c r="EH26" s="16"/>
      <c r="EI26" s="16" t="s">
        <v>1227</v>
      </c>
      <c r="EJ26" s="16"/>
      <c r="EK26" s="16"/>
      <c r="EL26" s="16" t="s">
        <v>1228</v>
      </c>
      <c r="EM26" s="16" t="s">
        <v>1225</v>
      </c>
      <c r="EN26" s="16"/>
    </row>
    <row r="27" spans="14:144" ht="14.25" customHeight="1" x14ac:dyDescent="0.2">
      <c r="N27" s="5"/>
      <c r="O27" s="5"/>
      <c r="P27" s="5"/>
      <c r="Z27" s="1" t="s">
        <v>205</v>
      </c>
      <c r="AA27" s="1" t="s">
        <v>119</v>
      </c>
      <c r="AB27" s="1" t="str">
        <f>tblChallengeOutcomes[[#This Row],[Challenge]]&amp;tblChallengeOutcomes[[#This Row],[Result]]</f>
        <v>Distracting VisitorSuccess</v>
      </c>
      <c r="AC27" s="1" t="s">
        <v>600</v>
      </c>
      <c r="AG27" s="8">
        <v>0</v>
      </c>
      <c r="AK27" s="15">
        <f>tblPerks[[#This Row],[Max]]-TRUNC(100/COUNTA(tblPerks[Perk]),0)+1</f>
        <v>67</v>
      </c>
      <c r="AL27" s="15">
        <f>TRUNC(100/COUNTA(tblPerks[Perk])*(ROW(tblPerks[#This Row])-ROW(tblPerks[Perk])+1),0)</f>
        <v>68</v>
      </c>
      <c r="AM27" s="11" t="s">
        <v>601</v>
      </c>
      <c r="AN27" s="11"/>
      <c r="AO27" s="11" t="s">
        <v>602</v>
      </c>
      <c r="AP27" s="11" t="str">
        <f>_xlfn.IFNA(VLOOKUP(tblPerks[[#This Row],[Secondary Choice]],'[1]Item Requisition'!$K$40:$M$55,3,FALSE),"")</f>
        <v/>
      </c>
      <c r="AQ27" s="11" t="s">
        <v>577</v>
      </c>
      <c r="AR27" s="11">
        <v>1</v>
      </c>
      <c r="AS27" s="11" t="str">
        <f ca="1">INDEX(tblPerks[],ROW()-1,COLUMN(INDIRECT("tblPerks["&amp;'[1]Item Requisition'!$AH$18&amp;" Description]"))-COLUMN(tblPerks[Min])+1)</f>
        <v>The item is imbued with the energy the Lvl 3 spell ______. Each day at dusk the item regains 1d6+2 expended charges for a max of 8 charges. If you expend the item's last charge, roll a d20. On a 1, the item crumbles to dust and is destroyed.</v>
      </c>
      <c r="AT27" s="11" t="s">
        <v>603</v>
      </c>
      <c r="AU27" s="11" t="s">
        <v>603</v>
      </c>
      <c r="AV27" s="11"/>
      <c r="AW27" s="11"/>
      <c r="AX27" s="11" t="s">
        <v>80</v>
      </c>
      <c r="AY27" s="1">
        <v>10000</v>
      </c>
      <c r="BB27" s="15">
        <f>tblQuirks[[#This Row],[Max]]-TRUNC(100/COUNTA(tblQuirks[Quirk]),0)+1</f>
        <v>73</v>
      </c>
      <c r="BC27" s="15">
        <f>TRUNC(100/COUNTA(tblQuirks[Quirk])*(ROW(tblQuirks[#This Row])-ROW(tblQuirks[Quirk])+1),0)</f>
        <v>74</v>
      </c>
      <c r="BD27" s="15" t="s">
        <v>604</v>
      </c>
      <c r="BE27" s="3">
        <v>1</v>
      </c>
      <c r="BF27" s="15" t="s">
        <v>605</v>
      </c>
      <c r="BT27" s="1" t="s">
        <v>606</v>
      </c>
      <c r="BU27" s="3">
        <f>tblSelectALvl1Spell[[#This Row],[Max]]-TRUNC(100/COUNTA(tblSelectALvl1Spell[Option]),0)+1</f>
        <v>29</v>
      </c>
      <c r="BV27" s="3">
        <f>TRUNC(100/COUNTA(tblSelectALvl1Spell[Option])*(ROW(tblSelectALvl1Spell[#This Row])-ROW(tblSelectALvl1Spell[Option])+1),0)</f>
        <v>29</v>
      </c>
      <c r="BW27" s="1">
        <v>0</v>
      </c>
      <c r="BX27" s="1" t="s">
        <v>220</v>
      </c>
      <c r="BY27" s="1" t="s">
        <v>88</v>
      </c>
      <c r="BZ27" s="1" t="s">
        <v>80</v>
      </c>
      <c r="CA27" s="1" t="s">
        <v>89</v>
      </c>
      <c r="CC27" s="1" t="s">
        <v>607</v>
      </c>
      <c r="CD27" s="3">
        <f>tblSelectALvl2Spell[[#This Row],[Max]]-TRUNC(100/COUNTA(tblSelectALvl2Spell[Option]),0)+1</f>
        <v>44</v>
      </c>
      <c r="CE27" s="3">
        <f>TRUNC(100/COUNTA(tblSelectALvl2Spell[Option])*(ROW(tblSelectALvl2Spell[#This Row])-ROW(tblSelectALvl2Spell[Option])+1),0)</f>
        <v>44</v>
      </c>
      <c r="CF27" s="1">
        <v>2</v>
      </c>
      <c r="CG27" s="1" t="s">
        <v>93</v>
      </c>
      <c r="CH27" s="1" t="s">
        <v>80</v>
      </c>
      <c r="CI27" s="1" t="s">
        <v>88</v>
      </c>
      <c r="CJ27" s="1" t="s">
        <v>89</v>
      </c>
      <c r="CL27" s="1" t="s">
        <v>608</v>
      </c>
      <c r="CM27" s="3">
        <f>tblSelectALvl3Spell[[#This Row],[Max]]-TRUNC(100/COUNTA(tblSelectALvl3Spell[Option]),0)+1</f>
        <v>51</v>
      </c>
      <c r="CN27" s="3">
        <f>TRUNC(100/COUNTA(tblSelectALvl3Spell[Option])*(ROW(tblSelectALvl3Spell[#This Row])-ROW(tblSelectALvl3Spell[Option])+1),0)</f>
        <v>52</v>
      </c>
      <c r="CO27" s="1">
        <v>3</v>
      </c>
      <c r="CP27" s="1" t="s">
        <v>133</v>
      </c>
      <c r="CQ27" s="1" t="s">
        <v>80</v>
      </c>
      <c r="CR27" s="1" t="s">
        <v>88</v>
      </c>
      <c r="CS27" s="1" t="s">
        <v>94</v>
      </c>
      <c r="CU27" s="1" t="s">
        <v>606</v>
      </c>
      <c r="CV27" s="1">
        <v>0</v>
      </c>
      <c r="CW27" s="1" t="s">
        <v>220</v>
      </c>
      <c r="CX27" s="1" t="s">
        <v>88</v>
      </c>
      <c r="CY27" s="1" t="s">
        <v>80</v>
      </c>
      <c r="CZ27" s="1" t="s">
        <v>89</v>
      </c>
      <c r="DK27" s="1" t="s">
        <v>609</v>
      </c>
      <c r="DL27" s="1" t="s">
        <v>454</v>
      </c>
      <c r="DM27" s="12">
        <v>5</v>
      </c>
      <c r="DN27" s="3" t="s">
        <v>490</v>
      </c>
      <c r="DO27" s="1" t="s">
        <v>137</v>
      </c>
      <c r="DP27" s="1">
        <v>18</v>
      </c>
      <c r="DQ27" s="1" t="s">
        <v>491</v>
      </c>
      <c r="DT27" s="1" t="s">
        <v>610</v>
      </c>
      <c r="DU27" s="1">
        <v>0.05</v>
      </c>
      <c r="DV27" s="1">
        <v>2</v>
      </c>
      <c r="DY27" s="1" t="s">
        <v>611</v>
      </c>
      <c r="DZ27" s="13" t="s">
        <v>572</v>
      </c>
      <c r="EA27" s="1">
        <v>2</v>
      </c>
      <c r="EB27" s="1">
        <v>1</v>
      </c>
      <c r="EC27" s="1" t="s">
        <v>573</v>
      </c>
      <c r="EE27" s="16">
        <f>tblComponents[[#This Row],[Max]]-TRUNC(100/COUNTA(tblComponents[Component Name]),0)+1</f>
        <v>32</v>
      </c>
      <c r="EF27" s="16">
        <f>TRUNC(100/COUNTA(tblComponents[Component Name])*(ROW(tblComponents[#This Row])-ROW(tblComponents[Component Name])+1),0)</f>
        <v>32</v>
      </c>
      <c r="EG27" s="16" t="s">
        <v>1229</v>
      </c>
      <c r="EH27" s="16"/>
      <c r="EI27" s="16" t="s">
        <v>1230</v>
      </c>
      <c r="EJ27" s="16"/>
      <c r="EK27" s="16"/>
      <c r="EL27" s="16"/>
      <c r="EM27" s="16" t="s">
        <v>1231</v>
      </c>
      <c r="EN27" s="16"/>
    </row>
    <row r="28" spans="14:144" ht="14.25" customHeight="1" x14ac:dyDescent="0.2">
      <c r="N28" s="5"/>
      <c r="O28" s="5"/>
      <c r="P28" s="5"/>
      <c r="Z28" s="1" t="s">
        <v>205</v>
      </c>
      <c r="AA28" s="1" t="s">
        <v>150</v>
      </c>
      <c r="AB28" s="1" t="str">
        <f>tblChallengeOutcomes[[#This Row],[Challenge]]&amp;tblChallengeOutcomes[[#This Row],[Result]]</f>
        <v>Distracting VisitorFailure</v>
      </c>
      <c r="AC28" s="1" t="s">
        <v>612</v>
      </c>
      <c r="AE28" s="1">
        <v>1</v>
      </c>
      <c r="AG28" s="8"/>
      <c r="AH28" s="1">
        <v>1</v>
      </c>
      <c r="AK28" s="15">
        <f>tblPerks[[#This Row],[Max]]-TRUNC(100/COUNTA(tblPerks[Perk]),0)+1</f>
        <v>70</v>
      </c>
      <c r="AL28" s="15">
        <f>TRUNC(100/COUNTA(tblPerks[Perk])*(ROW(tblPerks[#This Row])-ROW(tblPerks[Perk])+1),0)</f>
        <v>71</v>
      </c>
      <c r="AM28" s="11" t="s">
        <v>613</v>
      </c>
      <c r="AO28" s="11"/>
      <c r="AP28" s="11" t="str">
        <f>_xlfn.IFNA(VLOOKUP(tblPerks[[#This Row],[Secondary Choice]],'[1]Item Requisition'!$K$40:$M$55,3,FALSE),"")</f>
        <v/>
      </c>
      <c r="AQ28" s="11" t="s">
        <v>614</v>
      </c>
      <c r="AR28" s="11">
        <v>1</v>
      </c>
      <c r="AS28" s="11" t="str">
        <f ca="1">INDEX(tblPerks[],ROW()-1,COLUMN(INDIRECT("tblPerks["&amp;'[1]Item Requisition'!$AH$18&amp;" Description]"))-COLUMN(tblPerks[Min])+1)</f>
        <v>The item grants its wearer advantage on saving throws against Spells and other magical effects.</v>
      </c>
      <c r="AT28" s="1" t="s">
        <v>615</v>
      </c>
      <c r="AU28" s="1" t="s">
        <v>616</v>
      </c>
      <c r="AY28" s="1">
        <v>1000</v>
      </c>
      <c r="BB28" s="15">
        <f>tblQuirks[[#This Row],[Max]]-TRUNC(100/COUNTA(tblQuirks[Quirk]),0)+1</f>
        <v>76</v>
      </c>
      <c r="BC28" s="15">
        <f>TRUNC(100/COUNTA(tblQuirks[Quirk])*(ROW(tblQuirks[#This Row])-ROW(tblQuirks[Quirk])+1),0)</f>
        <v>77</v>
      </c>
      <c r="BD28" s="15" t="s">
        <v>617</v>
      </c>
      <c r="BE28" s="3">
        <v>0</v>
      </c>
      <c r="BF28" s="15" t="s">
        <v>618</v>
      </c>
      <c r="BT28" s="1" t="s">
        <v>619</v>
      </c>
      <c r="BU28" s="3">
        <f>tblSelectALvl1Spell[[#This Row],[Max]]-TRUNC(100/COUNTA(tblSelectALvl1Spell[Option]),0)+1</f>
        <v>30</v>
      </c>
      <c r="BV28" s="3">
        <f>TRUNC(100/COUNTA(tblSelectALvl1Spell[Option])*(ROW(tblSelectALvl1Spell[#This Row])-ROW(tblSelectALvl1Spell[Option])+1),0)</f>
        <v>30</v>
      </c>
      <c r="BW28" s="1">
        <v>0</v>
      </c>
      <c r="BX28" s="1" t="s">
        <v>162</v>
      </c>
      <c r="BY28" s="1" t="s">
        <v>88</v>
      </c>
      <c r="BZ28" s="1" t="s">
        <v>88</v>
      </c>
      <c r="CA28" s="1" t="s">
        <v>89</v>
      </c>
      <c r="CC28" s="1" t="s">
        <v>620</v>
      </c>
      <c r="CD28" s="3">
        <f>tblSelectALvl2Spell[[#This Row],[Max]]-TRUNC(100/COUNTA(tblSelectALvl2Spell[Option]),0)+1</f>
        <v>45</v>
      </c>
      <c r="CE28" s="3">
        <f>TRUNC(100/COUNTA(tblSelectALvl2Spell[Option])*(ROW(tblSelectALvl2Spell[#This Row])-ROW(tblSelectALvl2Spell[Option])+1),0)</f>
        <v>45</v>
      </c>
      <c r="CF28" s="1">
        <v>2</v>
      </c>
      <c r="CG28" s="1" t="s">
        <v>133</v>
      </c>
      <c r="CH28" s="1" t="s">
        <v>88</v>
      </c>
      <c r="CI28" s="1" t="s">
        <v>80</v>
      </c>
      <c r="CJ28" s="1" t="s">
        <v>89</v>
      </c>
      <c r="CL28" s="1" t="s">
        <v>621</v>
      </c>
      <c r="CM28" s="3">
        <f>tblSelectALvl3Spell[[#This Row],[Max]]-TRUNC(100/COUNTA(tblSelectALvl3Spell[Option]),0)+1</f>
        <v>53</v>
      </c>
      <c r="CN28" s="3">
        <f>TRUNC(100/COUNTA(tblSelectALvl3Spell[Option])*(ROW(tblSelectALvl3Spell[#This Row])-ROW(tblSelectALvl3Spell[Option])+1),0)</f>
        <v>54</v>
      </c>
      <c r="CO28" s="1">
        <v>3</v>
      </c>
      <c r="CP28" s="1" t="s">
        <v>131</v>
      </c>
      <c r="CQ28" s="1" t="s">
        <v>88</v>
      </c>
      <c r="CR28" s="1" t="s">
        <v>80</v>
      </c>
      <c r="CS28" s="1" t="s">
        <v>222</v>
      </c>
      <c r="CU28" s="1" t="s">
        <v>619</v>
      </c>
      <c r="CV28" s="1">
        <v>0</v>
      </c>
      <c r="CW28" s="1" t="s">
        <v>162</v>
      </c>
      <c r="CX28" s="1" t="s">
        <v>88</v>
      </c>
      <c r="CY28" s="1" t="s">
        <v>88</v>
      </c>
      <c r="CZ28" s="1" t="s">
        <v>89</v>
      </c>
      <c r="DK28" s="1" t="s">
        <v>622</v>
      </c>
      <c r="DL28" s="1" t="s">
        <v>454</v>
      </c>
      <c r="DM28" s="12">
        <v>25</v>
      </c>
      <c r="DN28" s="3" t="s">
        <v>167</v>
      </c>
      <c r="DO28" s="1" t="s">
        <v>137</v>
      </c>
      <c r="DP28" s="1">
        <v>2</v>
      </c>
      <c r="DQ28" s="1" t="s">
        <v>623</v>
      </c>
      <c r="DT28" s="1" t="s">
        <v>624</v>
      </c>
      <c r="DU28" s="1">
        <v>1</v>
      </c>
      <c r="DV28" s="1">
        <v>2</v>
      </c>
      <c r="DW28" s="1" t="s">
        <v>625</v>
      </c>
      <c r="DY28" s="1" t="s">
        <v>626</v>
      </c>
      <c r="DZ28" s="13" t="s">
        <v>572</v>
      </c>
      <c r="EA28" s="1">
        <v>35</v>
      </c>
      <c r="EB28" s="1">
        <v>2</v>
      </c>
      <c r="EC28" s="1" t="s">
        <v>573</v>
      </c>
      <c r="EE28" s="16">
        <f>tblComponents[[#This Row],[Max]]-TRUNC(100/COUNTA(tblComponents[Component Name]),0)+1</f>
        <v>33</v>
      </c>
      <c r="EF28" s="16">
        <f>TRUNC(100/COUNTA(tblComponents[Component Name])*(ROW(tblComponents[#This Row])-ROW(tblComponents[Component Name])+1),0)</f>
        <v>33</v>
      </c>
      <c r="EG28" s="16" t="s">
        <v>1232</v>
      </c>
      <c r="EH28" s="16"/>
      <c r="EI28" s="16" t="s">
        <v>1233</v>
      </c>
      <c r="EJ28" s="16"/>
      <c r="EK28" s="16"/>
      <c r="EL28" s="16" t="s">
        <v>1234</v>
      </c>
      <c r="EM28" s="16" t="s">
        <v>1235</v>
      </c>
      <c r="EN28" s="16"/>
    </row>
    <row r="29" spans="14:144" ht="14.25" customHeight="1" x14ac:dyDescent="0.2">
      <c r="N29" s="5"/>
      <c r="O29" s="5"/>
      <c r="P29" s="5"/>
      <c r="Z29" s="1" t="s">
        <v>205</v>
      </c>
      <c r="AA29" s="1" t="s">
        <v>179</v>
      </c>
      <c r="AB29" s="1" t="str">
        <f>tblChallengeOutcomes[[#This Row],[Challenge]]&amp;tblChallengeOutcomes[[#This Row],[Result]]</f>
        <v>Distracting VisitorCritical Failure</v>
      </c>
      <c r="AC29" s="1" t="s">
        <v>627</v>
      </c>
      <c r="AF29" s="1">
        <v>1</v>
      </c>
      <c r="AG29" s="8">
        <v>0.05</v>
      </c>
      <c r="AH29" s="1">
        <v>1</v>
      </c>
      <c r="AK29" s="15">
        <f>tblPerks[[#This Row],[Max]]-TRUNC(100/COUNTA(tblPerks[Perk]),0)+1</f>
        <v>72</v>
      </c>
      <c r="AL29" s="15">
        <f>TRUNC(100/COUNTA(tblPerks[Perk])*(ROW(tblPerks[#This Row])-ROW(tblPerks[Perk])+1),0)</f>
        <v>73</v>
      </c>
      <c r="AM29" s="11" t="s">
        <v>628</v>
      </c>
      <c r="AO29" s="11"/>
      <c r="AP29" s="11" t="str">
        <f>_xlfn.IFNA(VLOOKUP(tblPerks[[#This Row],[Secondary Choice]],'[1]Item Requisition'!$K$40:$M$55,3,FALSE),"")</f>
        <v/>
      </c>
      <c r="AQ29" s="11" t="s">
        <v>424</v>
      </c>
      <c r="AR29" s="11">
        <v>0</v>
      </c>
      <c r="AS29" s="11" t="str">
        <f ca="1">INDEX(tblPerks[],ROW()-1,COLUMN(INDIRECT("tblPerks["&amp;'[1]Item Requisition'!$AH$18&amp;" Description]"))-COLUMN(tblPerks[Min])+1)</f>
        <v>The item can be the bearer's spellcasting "Focus"</v>
      </c>
      <c r="AT29" s="11" t="s">
        <v>629</v>
      </c>
      <c r="AU29" s="11" t="s">
        <v>629</v>
      </c>
      <c r="AV29" s="11" t="s">
        <v>629</v>
      </c>
      <c r="AW29" s="11" t="s">
        <v>629</v>
      </c>
      <c r="AY29" s="1">
        <v>200</v>
      </c>
      <c r="BB29" s="15">
        <f>tblQuirks[[#This Row],[Max]]-TRUNC(100/COUNTA(tblQuirks[Quirk]),0)+1</f>
        <v>79</v>
      </c>
      <c r="BC29" s="15">
        <f>TRUNC(100/COUNTA(tblQuirks[Quirk])*(ROW(tblQuirks[#This Row])-ROW(tblQuirks[Quirk])+1),0)</f>
        <v>80</v>
      </c>
      <c r="BD29" s="15" t="s">
        <v>630</v>
      </c>
      <c r="BE29" s="3">
        <v>0</v>
      </c>
      <c r="BF29" s="15" t="s">
        <v>631</v>
      </c>
      <c r="BT29" s="1" t="s">
        <v>632</v>
      </c>
      <c r="BU29" s="3">
        <f>tblSelectALvl1Spell[[#This Row],[Max]]-TRUNC(100/COUNTA(tblSelectALvl1Spell[Option]),0)+1</f>
        <v>31</v>
      </c>
      <c r="BV29" s="3">
        <f>TRUNC(100/COUNTA(tblSelectALvl1Spell[Option])*(ROW(tblSelectALvl1Spell[#This Row])-ROW(tblSelectALvl1Spell[Option])+1),0)</f>
        <v>31</v>
      </c>
      <c r="BW29" s="1">
        <v>1</v>
      </c>
      <c r="BX29" s="1" t="s">
        <v>162</v>
      </c>
      <c r="BY29" s="1" t="s">
        <v>88</v>
      </c>
      <c r="BZ29" s="1" t="s">
        <v>88</v>
      </c>
      <c r="CA29" s="1" t="s">
        <v>89</v>
      </c>
      <c r="CC29" s="1" t="s">
        <v>633</v>
      </c>
      <c r="CD29" s="3">
        <f>tblSelectALvl2Spell[[#This Row],[Max]]-TRUNC(100/COUNTA(tblSelectALvl2Spell[Option]),0)+1</f>
        <v>47</v>
      </c>
      <c r="CE29" s="3">
        <f>TRUNC(100/COUNTA(tblSelectALvl2Spell[Option])*(ROW(tblSelectALvl2Spell[#This Row])-ROW(tblSelectALvl2Spell[Option])+1),0)</f>
        <v>47</v>
      </c>
      <c r="CF29" s="1">
        <v>2</v>
      </c>
      <c r="CG29" s="1" t="s">
        <v>131</v>
      </c>
      <c r="CH29" s="1" t="s">
        <v>88</v>
      </c>
      <c r="CI29" s="1" t="s">
        <v>80</v>
      </c>
      <c r="CJ29" s="1" t="s">
        <v>89</v>
      </c>
      <c r="CL29" s="1" t="s">
        <v>634</v>
      </c>
      <c r="CM29" s="3">
        <f>tblSelectALvl3Spell[[#This Row],[Max]]-TRUNC(100/COUNTA(tblSelectALvl3Spell[Option]),0)+1</f>
        <v>55</v>
      </c>
      <c r="CN29" s="3">
        <f>TRUNC(100/COUNTA(tblSelectALvl3Spell[Option])*(ROW(tblSelectALvl3Spell[#This Row])-ROW(tblSelectALvl3Spell[Option])+1),0)</f>
        <v>56</v>
      </c>
      <c r="CO29" s="1">
        <v>3</v>
      </c>
      <c r="CP29" s="1" t="s">
        <v>133</v>
      </c>
      <c r="CQ29" s="1" t="s">
        <v>88</v>
      </c>
      <c r="CR29" s="1" t="s">
        <v>88</v>
      </c>
      <c r="CS29" s="1" t="s">
        <v>89</v>
      </c>
      <c r="CU29" s="1" t="s">
        <v>635</v>
      </c>
      <c r="CV29" s="1">
        <v>1</v>
      </c>
      <c r="CW29" s="1" t="s">
        <v>91</v>
      </c>
      <c r="CX29" s="1" t="s">
        <v>80</v>
      </c>
      <c r="CY29" s="1" t="s">
        <v>88</v>
      </c>
      <c r="CZ29" s="1" t="s">
        <v>94</v>
      </c>
      <c r="DK29" s="1" t="s">
        <v>636</v>
      </c>
      <c r="DL29" s="1" t="s">
        <v>454</v>
      </c>
      <c r="DM29" s="12">
        <v>25</v>
      </c>
      <c r="DN29" s="3" t="s">
        <v>198</v>
      </c>
      <c r="DO29" s="1" t="s">
        <v>199</v>
      </c>
      <c r="DP29" s="1">
        <v>3</v>
      </c>
      <c r="DQ29" s="1" t="s">
        <v>637</v>
      </c>
      <c r="DT29" s="1" t="s">
        <v>638</v>
      </c>
      <c r="DU29" s="1">
        <v>0.01</v>
      </c>
      <c r="DV29" s="1">
        <v>0</v>
      </c>
      <c r="DW29" s="1" t="s">
        <v>639</v>
      </c>
      <c r="DY29" s="1" t="s">
        <v>640</v>
      </c>
      <c r="DZ29" s="13" t="s">
        <v>572</v>
      </c>
      <c r="EA29" s="1">
        <v>30</v>
      </c>
      <c r="EB29" s="1">
        <v>2</v>
      </c>
      <c r="EC29" s="1" t="s">
        <v>573</v>
      </c>
      <c r="EE29" s="16">
        <f>tblComponents[[#This Row],[Max]]-TRUNC(100/COUNTA(tblComponents[Component Name]),0)+1</f>
        <v>34</v>
      </c>
      <c r="EF29" s="16">
        <f>TRUNC(100/COUNTA(tblComponents[Component Name])*(ROW(tblComponents[#This Row])-ROW(tblComponents[Component Name])+1),0)</f>
        <v>34</v>
      </c>
      <c r="EG29" s="16" t="s">
        <v>1236</v>
      </c>
      <c r="EH29" s="16"/>
      <c r="EI29" s="16" t="s">
        <v>1237</v>
      </c>
      <c r="EJ29" s="16"/>
      <c r="EK29" s="16"/>
      <c r="EL29" s="16" t="s">
        <v>1239</v>
      </c>
      <c r="EM29" s="16" t="s">
        <v>1238</v>
      </c>
      <c r="EN29" s="16"/>
    </row>
    <row r="30" spans="14:144" ht="14.25" customHeight="1" x14ac:dyDescent="0.2">
      <c r="N30" s="5"/>
      <c r="O30" s="5"/>
      <c r="P30" s="5"/>
      <c r="Z30" s="1" t="s">
        <v>228</v>
      </c>
      <c r="AA30" s="1" t="s">
        <v>75</v>
      </c>
      <c r="AB30" s="1" t="str">
        <f>tblChallengeOutcomes[[#This Row],[Challenge]]&amp;tblChallengeOutcomes[[#This Row],[Result]]</f>
        <v>Emotional RequisiteCritical Success</v>
      </c>
      <c r="AC30" s="1" t="s">
        <v>641</v>
      </c>
      <c r="AG30" s="8">
        <v>-0.05</v>
      </c>
      <c r="AH30" s="1">
        <v>-1</v>
      </c>
      <c r="AK30" s="15">
        <f>tblPerks[[#This Row],[Max]]-TRUNC(100/COUNTA(tblPerks[Perk]),0)+1</f>
        <v>75</v>
      </c>
      <c r="AL30" s="15">
        <f>TRUNC(100/COUNTA(tblPerks[Perk])*(ROW(tblPerks[#This Row])-ROW(tblPerks[Perk])+1),0)</f>
        <v>76</v>
      </c>
      <c r="AM30" s="11" t="s">
        <v>642</v>
      </c>
      <c r="AO30" s="11"/>
      <c r="AP30" s="11" t="str">
        <f>_xlfn.IFNA(VLOOKUP(tblPerks[[#This Row],[Secondary Choice]],'[1]Item Requisition'!$K$40:$M$55,3,FALSE),"")</f>
        <v/>
      </c>
      <c r="AQ30" s="11" t="s">
        <v>424</v>
      </c>
      <c r="AR30" s="11">
        <v>0</v>
      </c>
      <c r="AS30" s="11" t="str">
        <f ca="1">INDEX(tblPerks[],ROW()-1,COLUMN(INDIRECT("tblPerks["&amp;'[1]Item Requisition'!$AH$18&amp;" Description]"))-COLUMN(tblPerks[Min])+1)</f>
        <v>The weapon can be chained to the bearer making it immune to intentional disarming actions and granting advantage on saving throws to drop it.</v>
      </c>
      <c r="AT30" s="11" t="s">
        <v>643</v>
      </c>
      <c r="AU30" s="11" t="s">
        <v>643</v>
      </c>
      <c r="BB30" s="15">
        <f>tblQuirks[[#This Row],[Max]]-TRUNC(100/COUNTA(tblQuirks[Quirk]),0)+1</f>
        <v>81</v>
      </c>
      <c r="BC30" s="15">
        <f>TRUNC(100/COUNTA(tblQuirks[Quirk])*(ROW(tblQuirks[#This Row])-ROW(tblQuirks[Quirk])+1),0)</f>
        <v>82</v>
      </c>
      <c r="BD30" s="15" t="s">
        <v>644</v>
      </c>
      <c r="BE30" s="3">
        <v>0</v>
      </c>
      <c r="BF30" s="15" t="s">
        <v>645</v>
      </c>
      <c r="BT30" s="1" t="s">
        <v>646</v>
      </c>
      <c r="BU30" s="3">
        <f>tblSelectALvl1Spell[[#This Row],[Max]]-TRUNC(100/COUNTA(tblSelectALvl1Spell[Option]),0)+1</f>
        <v>32</v>
      </c>
      <c r="BV30" s="3">
        <f>TRUNC(100/COUNTA(tblSelectALvl1Spell[Option])*(ROW(tblSelectALvl1Spell[#This Row])-ROW(tblSelectALvl1Spell[Option])+1),0)</f>
        <v>32</v>
      </c>
      <c r="BW30" s="1">
        <v>1</v>
      </c>
      <c r="BX30" s="1" t="s">
        <v>91</v>
      </c>
      <c r="BY30" s="1" t="s">
        <v>88</v>
      </c>
      <c r="BZ30" s="1" t="s">
        <v>88</v>
      </c>
      <c r="CA30" s="1" t="s">
        <v>89</v>
      </c>
      <c r="CC30" s="1" t="s">
        <v>647</v>
      </c>
      <c r="CD30" s="3">
        <f>tblSelectALvl2Spell[[#This Row],[Max]]-TRUNC(100/COUNTA(tblSelectALvl2Spell[Option]),0)+1</f>
        <v>49</v>
      </c>
      <c r="CE30" s="3">
        <f>TRUNC(100/COUNTA(tblSelectALvl2Spell[Option])*(ROW(tblSelectALvl2Spell[#This Row])-ROW(tblSelectALvl2Spell[Option])+1),0)</f>
        <v>49</v>
      </c>
      <c r="CF30" s="1">
        <v>2</v>
      </c>
      <c r="CG30" s="1" t="s">
        <v>162</v>
      </c>
      <c r="CH30" s="1" t="s">
        <v>88</v>
      </c>
      <c r="CI30" s="1" t="s">
        <v>80</v>
      </c>
      <c r="CJ30" s="1" t="s">
        <v>89</v>
      </c>
      <c r="CL30" s="1" t="s">
        <v>648</v>
      </c>
      <c r="CM30" s="3">
        <f>tblSelectALvl3Spell[[#This Row],[Max]]-TRUNC(100/COUNTA(tblSelectALvl3Spell[Option]),0)+1</f>
        <v>57</v>
      </c>
      <c r="CN30" s="3">
        <f>TRUNC(100/COUNTA(tblSelectALvl3Spell[Option])*(ROW(tblSelectALvl3Spell[#This Row])-ROW(tblSelectALvl3Spell[Option])+1),0)</f>
        <v>58</v>
      </c>
      <c r="CO30" s="1">
        <v>3</v>
      </c>
      <c r="CP30" s="1" t="s">
        <v>91</v>
      </c>
      <c r="CQ30" s="1" t="s">
        <v>88</v>
      </c>
      <c r="CR30" s="1" t="s">
        <v>80</v>
      </c>
      <c r="CS30" s="1" t="s">
        <v>94</v>
      </c>
      <c r="CU30" s="1" t="s">
        <v>632</v>
      </c>
      <c r="CV30" s="1">
        <v>1</v>
      </c>
      <c r="CW30" s="1" t="s">
        <v>162</v>
      </c>
      <c r="CX30" s="1" t="s">
        <v>88</v>
      </c>
      <c r="CY30" s="1" t="s">
        <v>88</v>
      </c>
      <c r="CZ30" s="1" t="s">
        <v>89</v>
      </c>
      <c r="DK30" s="1" t="s">
        <v>649</v>
      </c>
      <c r="DL30" s="1" t="s">
        <v>454</v>
      </c>
      <c r="DM30" s="12">
        <v>10</v>
      </c>
      <c r="DN30" s="3" t="s">
        <v>198</v>
      </c>
      <c r="DO30" s="1" t="s">
        <v>137</v>
      </c>
      <c r="DP30" s="1">
        <v>2</v>
      </c>
      <c r="DQ30" s="1" t="s">
        <v>637</v>
      </c>
      <c r="DT30" s="1" t="s">
        <v>650</v>
      </c>
      <c r="DU30" s="1">
        <v>1</v>
      </c>
      <c r="DV30" s="1">
        <v>1</v>
      </c>
      <c r="DW30" s="1" t="s">
        <v>651</v>
      </c>
      <c r="DY30" s="1" t="s">
        <v>652</v>
      </c>
      <c r="DZ30" s="13" t="s">
        <v>572</v>
      </c>
      <c r="EA30" s="1">
        <v>3</v>
      </c>
      <c r="EB30" s="1">
        <v>2</v>
      </c>
      <c r="EC30" s="1" t="s">
        <v>573</v>
      </c>
      <c r="EE30" s="16">
        <f>tblComponents[[#This Row],[Max]]-TRUNC(100/COUNTA(tblComponents[Component Name]),0)+1</f>
        <v>35</v>
      </c>
      <c r="EF30" s="16">
        <f>TRUNC(100/COUNTA(tblComponents[Component Name])*(ROW(tblComponents[#This Row])-ROW(tblComponents[Component Name])+1),0)</f>
        <v>35</v>
      </c>
      <c r="EG30" s="16" t="s">
        <v>1240</v>
      </c>
      <c r="EH30" s="16"/>
      <c r="EI30" s="16" t="s">
        <v>1241</v>
      </c>
      <c r="EJ30" s="16"/>
      <c r="EK30" s="16"/>
      <c r="EL30" s="16" t="s">
        <v>1242</v>
      </c>
      <c r="EM30" s="16" t="s">
        <v>1243</v>
      </c>
      <c r="EN30" s="16"/>
    </row>
    <row r="31" spans="14:144" ht="14.25" customHeight="1" x14ac:dyDescent="0.2">
      <c r="N31" s="5"/>
      <c r="O31" s="5"/>
      <c r="P31" s="5"/>
      <c r="Z31" s="1" t="s">
        <v>228</v>
      </c>
      <c r="AA31" s="1" t="s">
        <v>119</v>
      </c>
      <c r="AB31" s="1" t="str">
        <f>tblChallengeOutcomes[[#This Row],[Challenge]]&amp;tblChallengeOutcomes[[#This Row],[Result]]</f>
        <v>Emotional RequisiteSuccess</v>
      </c>
      <c r="AC31" s="1" t="s">
        <v>653</v>
      </c>
      <c r="AG31" s="8">
        <v>0</v>
      </c>
      <c r="AK31" s="15">
        <f>tblPerks[[#This Row],[Max]]-TRUNC(100/COUNTA(tblPerks[Perk]),0)+1</f>
        <v>77</v>
      </c>
      <c r="AL31" s="15">
        <f>TRUNC(100/COUNTA(tblPerks[Perk])*(ROW(tblPerks[#This Row])-ROW(tblPerks[Perk])+1),0)</f>
        <v>78</v>
      </c>
      <c r="AM31" s="11" t="s">
        <v>654</v>
      </c>
      <c r="AO31" s="11"/>
      <c r="AP31" s="11" t="str">
        <f>_xlfn.IFNA(VLOOKUP(tblPerks[[#This Row],[Secondary Choice]],'[1]Item Requisition'!$K$40:$M$55,3,FALSE),"")</f>
        <v/>
      </c>
      <c r="AQ31" s="11" t="s">
        <v>424</v>
      </c>
      <c r="AR31" s="11">
        <v>0</v>
      </c>
      <c r="AS31" s="11" t="str">
        <f ca="1">INDEX(tblPerks[],ROW()-1,COLUMN(INDIRECT("tblPerks["&amp;'[1]Item Requisition'!$AH$18&amp;" Description]"))-COLUMN(tblPerks[Min])+1)</f>
        <v>The bearer can use this weapon as a tool set that they are already proficient in using. Once selected the tool set is permanent</v>
      </c>
      <c r="AT31" s="11" t="s">
        <v>655</v>
      </c>
      <c r="AU31" s="11" t="s">
        <v>655</v>
      </c>
      <c r="AX31" s="1" t="s">
        <v>80</v>
      </c>
      <c r="AY31" s="1">
        <v>200</v>
      </c>
      <c r="BB31" s="15">
        <f>tblQuirks[[#This Row],[Max]]-TRUNC(100/COUNTA(tblQuirks[Quirk]),0)+1</f>
        <v>84</v>
      </c>
      <c r="BC31" s="15">
        <f>TRUNC(100/COUNTA(tblQuirks[Quirk])*(ROW(tblQuirks[#This Row])-ROW(tblQuirks[Quirk])+1),0)</f>
        <v>85</v>
      </c>
      <c r="BD31" s="15" t="s">
        <v>656</v>
      </c>
      <c r="BE31" s="3">
        <v>0</v>
      </c>
      <c r="BF31" s="15" t="s">
        <v>657</v>
      </c>
      <c r="BT31" s="1" t="s">
        <v>658</v>
      </c>
      <c r="BU31" s="3">
        <f>tblSelectALvl1Spell[[#This Row],[Max]]-TRUNC(100/COUNTA(tblSelectALvl1Spell[Option]),0)+1</f>
        <v>33</v>
      </c>
      <c r="BV31" s="3">
        <f>TRUNC(100/COUNTA(tblSelectALvl1Spell[Option])*(ROW(tblSelectALvl1Spell[#This Row])-ROW(tblSelectALvl1Spell[Option])+1),0)</f>
        <v>33</v>
      </c>
      <c r="BW31" s="1">
        <v>1</v>
      </c>
      <c r="BX31" s="1" t="s">
        <v>87</v>
      </c>
      <c r="BY31" s="1" t="s">
        <v>88</v>
      </c>
      <c r="BZ31" s="1" t="s">
        <v>88</v>
      </c>
      <c r="CA31" s="1" t="s">
        <v>89</v>
      </c>
      <c r="CC31" s="1" t="s">
        <v>659</v>
      </c>
      <c r="CD31" s="3">
        <f>tblSelectALvl2Spell[[#This Row],[Max]]-TRUNC(100/COUNTA(tblSelectALvl2Spell[Option]),0)+1</f>
        <v>50</v>
      </c>
      <c r="CE31" s="3">
        <f>TRUNC(100/COUNTA(tblSelectALvl2Spell[Option])*(ROW(tblSelectALvl2Spell[#This Row])-ROW(tblSelectALvl2Spell[Option])+1),0)</f>
        <v>50</v>
      </c>
      <c r="CF31" s="1">
        <v>2</v>
      </c>
      <c r="CG31" s="1" t="s">
        <v>304</v>
      </c>
      <c r="CH31" s="1" t="s">
        <v>88</v>
      </c>
      <c r="CI31" s="1" t="s">
        <v>80</v>
      </c>
      <c r="CJ31" s="1" t="s">
        <v>89</v>
      </c>
      <c r="CL31" s="1" t="s">
        <v>660</v>
      </c>
      <c r="CM31" s="3">
        <f>tblSelectALvl3Spell[[#This Row],[Max]]-TRUNC(100/COUNTA(tblSelectALvl3Spell[Option]),0)+1</f>
        <v>59</v>
      </c>
      <c r="CN31" s="3">
        <f>TRUNC(100/COUNTA(tblSelectALvl3Spell[Option])*(ROW(tblSelectALvl3Spell[#This Row])-ROW(tblSelectALvl3Spell[Option])+1),0)</f>
        <v>60</v>
      </c>
      <c r="CO31" s="1">
        <v>3</v>
      </c>
      <c r="CP31" s="1" t="s">
        <v>304</v>
      </c>
      <c r="CQ31" s="1" t="s">
        <v>88</v>
      </c>
      <c r="CR31" s="1" t="s">
        <v>80</v>
      </c>
      <c r="CS31" s="1" t="s">
        <v>89</v>
      </c>
      <c r="CU31" s="1" t="s">
        <v>646</v>
      </c>
      <c r="CV31" s="1">
        <v>1</v>
      </c>
      <c r="CW31" s="1" t="s">
        <v>91</v>
      </c>
      <c r="CX31" s="1" t="s">
        <v>88</v>
      </c>
      <c r="CY31" s="1" t="s">
        <v>88</v>
      </c>
      <c r="CZ31" s="1" t="s">
        <v>89</v>
      </c>
      <c r="DK31" s="1" t="s">
        <v>661</v>
      </c>
      <c r="DL31" s="1" t="s">
        <v>454</v>
      </c>
      <c r="DM31" s="12">
        <v>5</v>
      </c>
      <c r="DN31" s="3" t="s">
        <v>198</v>
      </c>
      <c r="DO31" s="1" t="s">
        <v>137</v>
      </c>
      <c r="DP31" s="1">
        <v>4</v>
      </c>
      <c r="DQ31" s="1" t="s">
        <v>329</v>
      </c>
      <c r="DT31" s="1" t="s">
        <v>662</v>
      </c>
      <c r="DU31" s="1">
        <v>1</v>
      </c>
      <c r="DV31" s="1">
        <v>1</v>
      </c>
      <c r="DW31" s="1" t="s">
        <v>663</v>
      </c>
      <c r="DY31" s="1" t="s">
        <v>664</v>
      </c>
      <c r="DZ31" s="13" t="s">
        <v>572</v>
      </c>
      <c r="EA31" s="1">
        <v>12</v>
      </c>
      <c r="EB31" s="1">
        <v>2</v>
      </c>
      <c r="EC31" s="1" t="s">
        <v>573</v>
      </c>
      <c r="EE31" s="16">
        <f>tblComponents[[#This Row],[Max]]-TRUNC(100/COUNTA(tblComponents[Component Name]),0)+1</f>
        <v>37</v>
      </c>
      <c r="EF31" s="16">
        <f>TRUNC(100/COUNTA(tblComponents[Component Name])*(ROW(tblComponents[#This Row])-ROW(tblComponents[Component Name])+1),0)</f>
        <v>37</v>
      </c>
      <c r="EG31" s="16" t="s">
        <v>1244</v>
      </c>
      <c r="EH31" s="16"/>
      <c r="EI31" s="16" t="s">
        <v>1246</v>
      </c>
      <c r="EJ31" s="16"/>
      <c r="EK31" s="16"/>
      <c r="EL31" s="16" t="s">
        <v>1245</v>
      </c>
      <c r="EM31" s="16"/>
      <c r="EN31" s="16"/>
    </row>
    <row r="32" spans="14:144" ht="14.25" customHeight="1" x14ac:dyDescent="0.2">
      <c r="N32" s="5"/>
      <c r="O32" s="5"/>
      <c r="P32" s="5"/>
      <c r="Z32" s="1" t="s">
        <v>228</v>
      </c>
      <c r="AA32" s="1" t="s">
        <v>150</v>
      </c>
      <c r="AB32" s="1" t="str">
        <f>tblChallengeOutcomes[[#This Row],[Challenge]]&amp;tblChallengeOutcomes[[#This Row],[Result]]</f>
        <v>Emotional RequisiteFailure</v>
      </c>
      <c r="AC32" s="1" t="s">
        <v>665</v>
      </c>
      <c r="AE32" s="1">
        <v>1</v>
      </c>
      <c r="AG32" s="8">
        <v>0.05</v>
      </c>
      <c r="AK32" s="15">
        <f>tblPerks[[#This Row],[Max]]-TRUNC(100/COUNTA(tblPerks[Perk]),0)+1</f>
        <v>80</v>
      </c>
      <c r="AL32" s="15">
        <f>TRUNC(100/COUNTA(tblPerks[Perk])*(ROW(tblPerks[#This Row])-ROW(tblPerks[Perk])+1),0)</f>
        <v>81</v>
      </c>
      <c r="AM32" s="11" t="s">
        <v>666</v>
      </c>
      <c r="AO32" s="11"/>
      <c r="AP32" s="11" t="str">
        <f>_xlfn.IFNA(VLOOKUP(tblPerks[[#This Row],[Secondary Choice]],'[1]Item Requisition'!$K$40:$M$55,3,FALSE),"")</f>
        <v/>
      </c>
      <c r="AQ32" s="11" t="s">
        <v>424</v>
      </c>
      <c r="AR32" s="11">
        <v>0</v>
      </c>
      <c r="AS32" s="11" t="str">
        <f ca="1">INDEX(tblPerks[],ROW()-1,COLUMN(INDIRECT("tblPerks["&amp;'[1]Item Requisition'!$AH$18&amp;" Description]"))-COLUMN(tblPerks[Min])+1)</f>
        <v>3x damage on critical hit</v>
      </c>
      <c r="AT32" s="11" t="s">
        <v>667</v>
      </c>
      <c r="AU32" s="11" t="s">
        <v>667</v>
      </c>
      <c r="AX32" s="1" t="s">
        <v>668</v>
      </c>
      <c r="AY32" s="1">
        <v>5000</v>
      </c>
      <c r="BB32" s="15">
        <f>tblQuirks[[#This Row],[Max]]-TRUNC(100/COUNTA(tblQuirks[Quirk]),0)+1</f>
        <v>87</v>
      </c>
      <c r="BC32" s="15">
        <f>TRUNC(100/COUNTA(tblQuirks[Quirk])*(ROW(tblQuirks[#This Row])-ROW(tblQuirks[Quirk])+1),0)</f>
        <v>88</v>
      </c>
      <c r="BD32" s="15" t="s">
        <v>669</v>
      </c>
      <c r="BE32" s="3">
        <v>0</v>
      </c>
      <c r="BF32" s="15" t="s">
        <v>670</v>
      </c>
      <c r="BT32" s="1" t="s">
        <v>671</v>
      </c>
      <c r="BU32" s="3">
        <f>tblSelectALvl1Spell[[#This Row],[Max]]-TRUNC(100/COUNTA(tblSelectALvl1Spell[Option]),0)+1</f>
        <v>34</v>
      </c>
      <c r="BV32" s="3">
        <f>TRUNC(100/COUNTA(tblSelectALvl1Spell[Option])*(ROW(tblSelectALvl1Spell[#This Row])-ROW(tblSelectALvl1Spell[Option])+1),0)</f>
        <v>34</v>
      </c>
      <c r="BW32" s="1">
        <v>1</v>
      </c>
      <c r="BX32" s="1" t="s">
        <v>162</v>
      </c>
      <c r="BY32" s="1" t="s">
        <v>88</v>
      </c>
      <c r="BZ32" s="1" t="s">
        <v>80</v>
      </c>
      <c r="CA32" s="1" t="s">
        <v>89</v>
      </c>
      <c r="CC32" s="1" t="s">
        <v>672</v>
      </c>
      <c r="CD32" s="3">
        <f>tblSelectALvl2Spell[[#This Row],[Max]]-TRUNC(100/COUNTA(tblSelectALvl2Spell[Option]),0)+1</f>
        <v>52</v>
      </c>
      <c r="CE32" s="3">
        <f>TRUNC(100/COUNTA(tblSelectALvl2Spell[Option])*(ROW(tblSelectALvl2Spell[#This Row])-ROW(tblSelectALvl2Spell[Option])+1),0)</f>
        <v>52</v>
      </c>
      <c r="CF32" s="1">
        <v>2</v>
      </c>
      <c r="CG32" s="1" t="s">
        <v>131</v>
      </c>
      <c r="CH32" s="1" t="s">
        <v>88</v>
      </c>
      <c r="CI32" s="1" t="s">
        <v>88</v>
      </c>
      <c r="CJ32" s="1" t="s">
        <v>89</v>
      </c>
      <c r="CL32" s="1" t="s">
        <v>673</v>
      </c>
      <c r="CM32" s="3">
        <f>tblSelectALvl3Spell[[#This Row],[Max]]-TRUNC(100/COUNTA(tblSelectALvl3Spell[Option]),0)+1</f>
        <v>61</v>
      </c>
      <c r="CN32" s="3">
        <f>TRUNC(100/COUNTA(tblSelectALvl3Spell[Option])*(ROW(tblSelectALvl3Spell[#This Row])-ROW(tblSelectALvl3Spell[Option])+1),0)</f>
        <v>62</v>
      </c>
      <c r="CO32" s="1">
        <v>3</v>
      </c>
      <c r="CP32" s="1" t="s">
        <v>133</v>
      </c>
      <c r="CQ32" s="1" t="s">
        <v>88</v>
      </c>
      <c r="CR32" s="1" t="s">
        <v>88</v>
      </c>
      <c r="CS32" s="1" t="s">
        <v>222</v>
      </c>
      <c r="CU32" s="1" t="s">
        <v>658</v>
      </c>
      <c r="CV32" s="1">
        <v>1</v>
      </c>
      <c r="CW32" s="1" t="s">
        <v>87</v>
      </c>
      <c r="CX32" s="1" t="s">
        <v>88</v>
      </c>
      <c r="CY32" s="1" t="s">
        <v>88</v>
      </c>
      <c r="CZ32" s="1" t="s">
        <v>89</v>
      </c>
      <c r="DK32" s="1" t="s">
        <v>674</v>
      </c>
      <c r="DL32" s="1" t="s">
        <v>454</v>
      </c>
      <c r="DM32" s="12">
        <v>5</v>
      </c>
      <c r="DN32" s="3" t="s">
        <v>167</v>
      </c>
      <c r="DO32" s="1" t="s">
        <v>137</v>
      </c>
      <c r="DP32" s="1">
        <v>2</v>
      </c>
      <c r="DQ32" s="1" t="s">
        <v>266</v>
      </c>
      <c r="DT32" s="1" t="s">
        <v>675</v>
      </c>
      <c r="DU32" s="1">
        <v>5</v>
      </c>
      <c r="DV32" s="1">
        <v>10</v>
      </c>
      <c r="DW32" s="1" t="s">
        <v>676</v>
      </c>
      <c r="DY32" s="1" t="s">
        <v>677</v>
      </c>
      <c r="DZ32" s="13" t="s">
        <v>572</v>
      </c>
      <c r="EA32" s="1">
        <v>2</v>
      </c>
      <c r="EB32" s="1">
        <v>1</v>
      </c>
      <c r="EC32" s="1" t="s">
        <v>573</v>
      </c>
      <c r="EE32" s="16">
        <f>tblComponents[[#This Row],[Max]]-TRUNC(100/COUNTA(tblComponents[Component Name]),0)+1</f>
        <v>38</v>
      </c>
      <c r="EF32" s="16">
        <f>TRUNC(100/COUNTA(tblComponents[Component Name])*(ROW(tblComponents[#This Row])-ROW(tblComponents[Component Name])+1),0)</f>
        <v>38</v>
      </c>
      <c r="EG32" s="16" t="s">
        <v>1247</v>
      </c>
      <c r="EH32" s="16"/>
      <c r="EI32" s="16" t="s">
        <v>1248</v>
      </c>
      <c r="EJ32" s="16"/>
      <c r="EK32" s="16"/>
      <c r="EL32" s="16"/>
      <c r="EM32" s="16" t="s">
        <v>1249</v>
      </c>
      <c r="EN32" s="16"/>
    </row>
    <row r="33" spans="14:144" ht="14.25" customHeight="1" x14ac:dyDescent="0.2">
      <c r="N33" s="5"/>
      <c r="O33" s="5"/>
      <c r="P33" s="5"/>
      <c r="Z33" s="1" t="s">
        <v>228</v>
      </c>
      <c r="AA33" s="1" t="s">
        <v>179</v>
      </c>
      <c r="AB33" s="1" t="str">
        <f>tblChallengeOutcomes[[#This Row],[Challenge]]&amp;tblChallengeOutcomes[[#This Row],[Result]]</f>
        <v>Emotional RequisiteCritical Failure</v>
      </c>
      <c r="AC33" s="1" t="s">
        <v>678</v>
      </c>
      <c r="AF33" s="1">
        <v>1</v>
      </c>
      <c r="AG33" s="8">
        <v>0.1</v>
      </c>
      <c r="AK33" s="15">
        <f>tblPerks[[#This Row],[Max]]-TRUNC(100/COUNTA(tblPerks[Perk]),0)+1</f>
        <v>83</v>
      </c>
      <c r="AL33" s="15">
        <f>TRUNC(100/COUNTA(tblPerks[Perk])*(ROW(tblPerks[#This Row])-ROW(tblPerks[Perk])+1),0)</f>
        <v>84</v>
      </c>
      <c r="AM33" s="11" t="s">
        <v>679</v>
      </c>
      <c r="AO33" s="11"/>
      <c r="AP33" s="11" t="str">
        <f>_xlfn.IFNA(VLOOKUP(tblPerks[[#This Row],[Secondary Choice]],'[1]Item Requisition'!$K$40:$M$55,3,FALSE),"")</f>
        <v/>
      </c>
      <c r="AQ33" s="11"/>
      <c r="AR33" s="11">
        <v>0</v>
      </c>
      <c r="AS33" s="11" t="str">
        <f ca="1">INDEX(tblPerks[],ROW()-1,COLUMN(INDIRECT("tblPerks["&amp;'[1]Item Requisition'!$AH$18&amp;" Description]"))-COLUMN(tblPerks[Min])+1)</f>
        <v>When the bearer is grappled at the start of their turn, they deal 1d4 pierving damage to the creature grappling them</v>
      </c>
      <c r="AT33" s="11" t="s">
        <v>680</v>
      </c>
      <c r="AU33" s="1" t="s">
        <v>680</v>
      </c>
      <c r="AY33" s="1">
        <v>500</v>
      </c>
      <c r="BB33" s="15">
        <f>tblQuirks[[#This Row],[Max]]-TRUNC(100/COUNTA(tblQuirks[Quirk]),0)+1</f>
        <v>90</v>
      </c>
      <c r="BC33" s="15">
        <f>TRUNC(100/COUNTA(tblQuirks[Quirk])*(ROW(tblQuirks[#This Row])-ROW(tblQuirks[Quirk])+1),0)</f>
        <v>91</v>
      </c>
      <c r="BD33" s="15" t="s">
        <v>681</v>
      </c>
      <c r="BE33" s="3">
        <v>0</v>
      </c>
      <c r="BF33" s="15" t="s">
        <v>682</v>
      </c>
      <c r="BT33" s="1" t="s">
        <v>683</v>
      </c>
      <c r="BU33" s="3">
        <f>tblSelectALvl1Spell[[#This Row],[Max]]-TRUNC(100/COUNTA(tblSelectALvl1Spell[Option]),0)+1</f>
        <v>35</v>
      </c>
      <c r="BV33" s="3">
        <f>TRUNC(100/COUNTA(tblSelectALvl1Spell[Option])*(ROW(tblSelectALvl1Spell[#This Row])-ROW(tblSelectALvl1Spell[Option])+1),0)</f>
        <v>35</v>
      </c>
      <c r="BW33" s="1">
        <v>1</v>
      </c>
      <c r="BX33" s="1" t="s">
        <v>162</v>
      </c>
      <c r="BY33" s="1" t="s">
        <v>88</v>
      </c>
      <c r="BZ33" s="1" t="s">
        <v>80</v>
      </c>
      <c r="CA33" s="1" t="s">
        <v>89</v>
      </c>
      <c r="CC33" s="1" t="s">
        <v>684</v>
      </c>
      <c r="CD33" s="3">
        <f>tblSelectALvl2Spell[[#This Row],[Max]]-TRUNC(100/COUNTA(tblSelectALvl2Spell[Option]),0)+1</f>
        <v>54</v>
      </c>
      <c r="CE33" s="3">
        <f>TRUNC(100/COUNTA(tblSelectALvl2Spell[Option])*(ROW(tblSelectALvl2Spell[#This Row])-ROW(tblSelectALvl2Spell[Option])+1),0)</f>
        <v>54</v>
      </c>
      <c r="CF33" s="1">
        <v>2</v>
      </c>
      <c r="CG33" s="1" t="s">
        <v>91</v>
      </c>
      <c r="CH33" s="1" t="s">
        <v>88</v>
      </c>
      <c r="CI33" s="1" t="s">
        <v>88</v>
      </c>
      <c r="CJ33" s="1" t="s">
        <v>89</v>
      </c>
      <c r="CL33" s="1" t="s">
        <v>685</v>
      </c>
      <c r="CM33" s="3">
        <f>tblSelectALvl3Spell[[#This Row],[Max]]-TRUNC(100/COUNTA(tblSelectALvl3Spell[Option]),0)+1</f>
        <v>63</v>
      </c>
      <c r="CN33" s="3">
        <f>TRUNC(100/COUNTA(tblSelectALvl3Spell[Option])*(ROW(tblSelectALvl3Spell[#This Row])-ROW(tblSelectALvl3Spell[Option])+1),0)</f>
        <v>64</v>
      </c>
      <c r="CO33" s="1">
        <v>3</v>
      </c>
      <c r="CP33" s="1" t="s">
        <v>131</v>
      </c>
      <c r="CQ33" s="1" t="s">
        <v>80</v>
      </c>
      <c r="CR33" s="1" t="s">
        <v>88</v>
      </c>
      <c r="CS33" s="1" t="s">
        <v>89</v>
      </c>
      <c r="CU33" s="1" t="s">
        <v>671</v>
      </c>
      <c r="CV33" s="1">
        <v>1</v>
      </c>
      <c r="CW33" s="1" t="s">
        <v>162</v>
      </c>
      <c r="CX33" s="1" t="s">
        <v>88</v>
      </c>
      <c r="CY33" s="1" t="s">
        <v>80</v>
      </c>
      <c r="CZ33" s="1" t="s">
        <v>89</v>
      </c>
      <c r="DK33" s="1" t="s">
        <v>686</v>
      </c>
      <c r="DL33" s="1" t="s">
        <v>454</v>
      </c>
      <c r="DM33" s="12">
        <v>15</v>
      </c>
      <c r="DN33" s="3" t="s">
        <v>167</v>
      </c>
      <c r="DO33" s="1" t="s">
        <v>101</v>
      </c>
      <c r="DP33" s="1">
        <v>2</v>
      </c>
      <c r="DQ33" s="1" t="s">
        <v>455</v>
      </c>
      <c r="DT33" s="1" t="s">
        <v>687</v>
      </c>
      <c r="DU33" s="1">
        <v>0.01</v>
      </c>
      <c r="DV33" s="1">
        <v>0</v>
      </c>
      <c r="DY33" s="1" t="s">
        <v>688</v>
      </c>
      <c r="DZ33" s="13" t="s">
        <v>572</v>
      </c>
      <c r="EA33" s="1">
        <v>30</v>
      </c>
      <c r="EB33" s="1">
        <v>1</v>
      </c>
      <c r="EC33" s="1" t="s">
        <v>573</v>
      </c>
      <c r="EE33" s="16">
        <f>tblComponents[[#This Row],[Max]]-TRUNC(100/COUNTA(tblComponents[Component Name]),0)+1</f>
        <v>39</v>
      </c>
      <c r="EF33" s="16">
        <f>TRUNC(100/COUNTA(tblComponents[Component Name])*(ROW(tblComponents[#This Row])-ROW(tblComponents[Component Name])+1),0)</f>
        <v>39</v>
      </c>
      <c r="EG33" s="16" t="s">
        <v>1250</v>
      </c>
      <c r="EH33" s="16" t="s">
        <v>107</v>
      </c>
      <c r="EI33" s="16" t="s">
        <v>1251</v>
      </c>
      <c r="EJ33" s="16"/>
      <c r="EK33" s="16"/>
      <c r="EL33" s="16"/>
      <c r="EM33" s="16" t="s">
        <v>1252</v>
      </c>
      <c r="EN33" s="16"/>
    </row>
    <row r="34" spans="14:144" ht="14.25" customHeight="1" x14ac:dyDescent="0.2">
      <c r="N34" s="5"/>
      <c r="O34" s="5"/>
      <c r="P34" s="5"/>
      <c r="Z34" s="1" t="s">
        <v>248</v>
      </c>
      <c r="AA34" s="1" t="s">
        <v>75</v>
      </c>
      <c r="AB34" s="1" t="str">
        <f>tblChallengeOutcomes[[#This Row],[Challenge]]&amp;tblChallengeOutcomes[[#This Row],[Result]]</f>
        <v>Energy OverloadCritical Success</v>
      </c>
      <c r="AC34" s="1" t="s">
        <v>689</v>
      </c>
      <c r="AD34" s="1">
        <v>1</v>
      </c>
      <c r="AG34" s="8">
        <v>-0.05</v>
      </c>
      <c r="AK34" s="15">
        <f>tblPerks[[#This Row],[Max]]-TRUNC(100/COUNTA(tblPerks[Perk]),0)+1</f>
        <v>85</v>
      </c>
      <c r="AL34" s="15">
        <f>TRUNC(100/COUNTA(tblPerks[Perk])*(ROW(tblPerks[#This Row])-ROW(tblPerks[Perk])+1),0)</f>
        <v>86</v>
      </c>
      <c r="AM34" s="11" t="s">
        <v>690</v>
      </c>
      <c r="AO34" s="11"/>
      <c r="AP34" s="11" t="str">
        <f>_xlfn.IFNA(VLOOKUP(tblPerks[[#This Row],[Secondary Choice]],'[1]Item Requisition'!$K$40:$M$55,3,FALSE),"")</f>
        <v/>
      </c>
      <c r="AQ34" s="11"/>
      <c r="AR34" s="11"/>
      <c r="AS34" s="11" t="str">
        <f ca="1">INDEX(tblPerks[],ROW()-1,COLUMN(INDIRECT("tblPerks["&amp;'[1]Item Requisition'!$AH$18&amp;" Description]"))-COLUMN(tblPerks[Min])+1)</f>
        <v>The armor is made one who prefers to fight foes one at a time. When the wielder is only holding one weapon, they  gain a +1 bonus to their AC against attacks of opportunity.</v>
      </c>
      <c r="AT34" s="11" t="s">
        <v>691</v>
      </c>
      <c r="AU34" s="11" t="s">
        <v>692</v>
      </c>
      <c r="AV34" s="11" t="s">
        <v>693</v>
      </c>
      <c r="AW34" s="11" t="s">
        <v>693</v>
      </c>
      <c r="AX34" s="1" t="s">
        <v>88</v>
      </c>
      <c r="AY34" s="1">
        <v>200</v>
      </c>
      <c r="BB34" s="15">
        <f>tblQuirks[[#This Row],[Max]]-TRUNC(100/COUNTA(tblQuirks[Quirk]),0)+1</f>
        <v>93</v>
      </c>
      <c r="BC34" s="15">
        <f>TRUNC(100/COUNTA(tblQuirks[Quirk])*(ROW(tblQuirks[#This Row])-ROW(tblQuirks[Quirk])+1),0)</f>
        <v>94</v>
      </c>
      <c r="BD34" s="15" t="s">
        <v>694</v>
      </c>
      <c r="BE34" s="3">
        <v>1</v>
      </c>
      <c r="BF34" s="15" t="s">
        <v>695</v>
      </c>
      <c r="BT34" s="1" t="s">
        <v>696</v>
      </c>
      <c r="BU34" s="3">
        <f>tblSelectALvl1Spell[[#This Row],[Max]]-TRUNC(100/COUNTA(tblSelectALvl1Spell[Option]),0)+1</f>
        <v>37</v>
      </c>
      <c r="BV34" s="3">
        <f>TRUNC(100/COUNTA(tblSelectALvl1Spell[Option])*(ROW(tblSelectALvl1Spell[#This Row])-ROW(tblSelectALvl1Spell[Option])+1),0)</f>
        <v>37</v>
      </c>
      <c r="BW34" s="1">
        <v>1</v>
      </c>
      <c r="BX34" s="1" t="s">
        <v>133</v>
      </c>
      <c r="BY34" s="1" t="s">
        <v>88</v>
      </c>
      <c r="BZ34" s="1" t="s">
        <v>88</v>
      </c>
      <c r="CA34" s="1" t="s">
        <v>89</v>
      </c>
      <c r="CC34" s="1" t="s">
        <v>697</v>
      </c>
      <c r="CD34" s="3">
        <f>tblSelectALvl2Spell[[#This Row],[Max]]-TRUNC(100/COUNTA(tblSelectALvl2Spell[Option]),0)+1</f>
        <v>55</v>
      </c>
      <c r="CE34" s="3">
        <f>TRUNC(100/COUNTA(tblSelectALvl2Spell[Option])*(ROW(tblSelectALvl2Spell[#This Row])-ROW(tblSelectALvl2Spell[Option])+1),0)</f>
        <v>55</v>
      </c>
      <c r="CF34" s="1">
        <v>2</v>
      </c>
      <c r="CG34" s="1" t="s">
        <v>131</v>
      </c>
      <c r="CH34" s="1" t="s">
        <v>88</v>
      </c>
      <c r="CI34" s="1" t="s">
        <v>80</v>
      </c>
      <c r="CJ34" s="1" t="s">
        <v>89</v>
      </c>
      <c r="CL34" s="1" t="s">
        <v>698</v>
      </c>
      <c r="CM34" s="3">
        <f>tblSelectALvl3Spell[[#This Row],[Max]]-TRUNC(100/COUNTA(tblSelectALvl3Spell[Option]),0)+1</f>
        <v>65</v>
      </c>
      <c r="CN34" s="3">
        <f>TRUNC(100/COUNTA(tblSelectALvl3Spell[Option])*(ROW(tblSelectALvl3Spell[#This Row])-ROW(tblSelectALvl3Spell[Option])+1),0)</f>
        <v>66</v>
      </c>
      <c r="CO34" s="1">
        <v>3</v>
      </c>
      <c r="CP34" s="1" t="s">
        <v>91</v>
      </c>
      <c r="CQ34" s="1" t="s">
        <v>88</v>
      </c>
      <c r="CR34" s="1" t="s">
        <v>88</v>
      </c>
      <c r="CS34" s="1" t="s">
        <v>89</v>
      </c>
      <c r="CU34" s="1" t="s">
        <v>683</v>
      </c>
      <c r="CV34" s="1">
        <v>1</v>
      </c>
      <c r="CW34" s="1" t="s">
        <v>162</v>
      </c>
      <c r="CX34" s="1" t="s">
        <v>88</v>
      </c>
      <c r="CY34" s="1" t="s">
        <v>80</v>
      </c>
      <c r="CZ34" s="1" t="s">
        <v>89</v>
      </c>
      <c r="DK34" s="1" t="s">
        <v>699</v>
      </c>
      <c r="DL34" s="1" t="s">
        <v>454</v>
      </c>
      <c r="DM34" s="12">
        <v>2</v>
      </c>
      <c r="DN34" s="3" t="s">
        <v>100</v>
      </c>
      <c r="DO34" s="1" t="s">
        <v>199</v>
      </c>
      <c r="DP34" s="1">
        <v>3</v>
      </c>
      <c r="DQ34" s="1" t="s">
        <v>700</v>
      </c>
      <c r="DT34" s="1" t="s">
        <v>701</v>
      </c>
      <c r="DU34" s="1">
        <v>5</v>
      </c>
      <c r="DV34" s="1">
        <v>25</v>
      </c>
      <c r="DY34" s="1" t="s">
        <v>702</v>
      </c>
      <c r="DZ34" s="1" t="s">
        <v>702</v>
      </c>
      <c r="EA34" s="1">
        <v>25</v>
      </c>
      <c r="EB34" s="1">
        <v>2</v>
      </c>
      <c r="EC34" s="1" t="s">
        <v>703</v>
      </c>
      <c r="EE34" s="16">
        <f>tblComponents[[#This Row],[Max]]-TRUNC(100/COUNTA(tblComponents[Component Name]),0)+1</f>
        <v>40</v>
      </c>
      <c r="EF34" s="16">
        <f>TRUNC(100/COUNTA(tblComponents[Component Name])*(ROW(tblComponents[#This Row])-ROW(tblComponents[Component Name])+1),0)</f>
        <v>40</v>
      </c>
      <c r="EG34" s="16" t="s">
        <v>1253</v>
      </c>
      <c r="EH34" s="16"/>
      <c r="EI34" s="16" t="s">
        <v>1254</v>
      </c>
      <c r="EJ34" s="16"/>
      <c r="EK34" s="16"/>
      <c r="EL34" s="16" t="s">
        <v>1256</v>
      </c>
      <c r="EM34" s="16" t="s">
        <v>1255</v>
      </c>
      <c r="EN34" s="16"/>
    </row>
    <row r="35" spans="14:144" ht="14.25" customHeight="1" x14ac:dyDescent="0.2">
      <c r="N35" s="5"/>
      <c r="O35" s="5"/>
      <c r="P35" s="5"/>
      <c r="Z35" s="1" t="s">
        <v>248</v>
      </c>
      <c r="AA35" s="1" t="s">
        <v>119</v>
      </c>
      <c r="AB35" s="1" t="str">
        <f>tblChallengeOutcomes[[#This Row],[Challenge]]&amp;tblChallengeOutcomes[[#This Row],[Result]]</f>
        <v>Energy OverloadSuccess</v>
      </c>
      <c r="AC35" s="1" t="s">
        <v>704</v>
      </c>
      <c r="AE35" s="1">
        <v>1</v>
      </c>
      <c r="AG35" s="8">
        <v>0</v>
      </c>
      <c r="AK35" s="15">
        <f>tblPerks[[#This Row],[Max]]-TRUNC(100/COUNTA(tblPerks[Perk]),0)+1</f>
        <v>88</v>
      </c>
      <c r="AL35" s="15">
        <f>TRUNC(100/COUNTA(tblPerks[Perk])*(ROW(tblPerks[#This Row])-ROW(tblPerks[Perk])+1),0)</f>
        <v>89</v>
      </c>
      <c r="AM35" s="11" t="s">
        <v>705</v>
      </c>
      <c r="AO35" s="11"/>
      <c r="AP35" s="11" t="str">
        <f>_xlfn.IFNA(VLOOKUP(tblPerks[[#This Row],[Secondary Choice]],'[1]Item Requisition'!$K$40:$M$55,3,FALSE),"")</f>
        <v/>
      </c>
      <c r="AQ35" s="11"/>
      <c r="AR35" s="11"/>
      <c r="AS35" s="11" t="str">
        <f ca="1">INDEX(tblPerks[],ROW()-1,COLUMN(INDIRECT("tblPerks["&amp;'[1]Item Requisition'!$AH$18&amp;" Description]"))-COLUMN(tblPerks[Min])+1)</f>
        <v>The armor is inlayed with nasty spikes that make make the wearer appear more intimidating. The wearer has advantage on Intimidation checks.</v>
      </c>
      <c r="AT35" s="11" t="s">
        <v>706</v>
      </c>
      <c r="AU35" s="1" t="s">
        <v>707</v>
      </c>
      <c r="AY35" s="1">
        <v>500</v>
      </c>
      <c r="BB35" s="15">
        <f>tblQuirks[[#This Row],[Max]]-TRUNC(100/COUNTA(tblQuirks[Quirk]),0)+1</f>
        <v>96</v>
      </c>
      <c r="BC35" s="15">
        <f>TRUNC(100/COUNTA(tblQuirks[Quirk])*(ROW(tblQuirks[#This Row])-ROW(tblQuirks[Quirk])+1),0)</f>
        <v>97</v>
      </c>
      <c r="BD35" s="15" t="s">
        <v>708</v>
      </c>
      <c r="BE35" s="3">
        <v>1</v>
      </c>
      <c r="BF35" s="15" t="s">
        <v>709</v>
      </c>
      <c r="BT35" s="1" t="s">
        <v>710</v>
      </c>
      <c r="BU35" s="3">
        <f>tblSelectALvl1Spell[[#This Row],[Max]]-TRUNC(100/COUNTA(tblSelectALvl1Spell[Option]),0)+1</f>
        <v>38</v>
      </c>
      <c r="BV35" s="3">
        <f>TRUNC(100/COUNTA(tblSelectALvl1Spell[Option])*(ROW(tblSelectALvl1Spell[#This Row])-ROW(tblSelectALvl1Spell[Option])+1),0)</f>
        <v>38</v>
      </c>
      <c r="BW35" s="1">
        <v>1</v>
      </c>
      <c r="BX35" s="1" t="s">
        <v>162</v>
      </c>
      <c r="BY35" s="1" t="s">
        <v>88</v>
      </c>
      <c r="BZ35" s="1" t="s">
        <v>88</v>
      </c>
      <c r="CA35" s="1" t="s">
        <v>89</v>
      </c>
      <c r="CC35" s="1" t="s">
        <v>711</v>
      </c>
      <c r="CD35" s="3">
        <f>tblSelectALvl2Spell[[#This Row],[Max]]-TRUNC(100/COUNTA(tblSelectALvl2Spell[Option]),0)+1</f>
        <v>57</v>
      </c>
      <c r="CE35" s="3">
        <f>TRUNC(100/COUNTA(tblSelectALvl2Spell[Option])*(ROW(tblSelectALvl2Spell[#This Row])-ROW(tblSelectALvl2Spell[Option])+1),0)</f>
        <v>57</v>
      </c>
      <c r="CF35" s="1">
        <v>2</v>
      </c>
      <c r="CG35" s="1" t="s">
        <v>220</v>
      </c>
      <c r="CH35" s="1" t="s">
        <v>80</v>
      </c>
      <c r="CI35" s="1" t="s">
        <v>88</v>
      </c>
      <c r="CJ35" s="1" t="s">
        <v>89</v>
      </c>
      <c r="CL35" s="1" t="s">
        <v>712</v>
      </c>
      <c r="CM35" s="3">
        <f>tblSelectALvl3Spell[[#This Row],[Max]]-TRUNC(100/COUNTA(tblSelectALvl3Spell[Option]),0)+1</f>
        <v>67</v>
      </c>
      <c r="CN35" s="3">
        <f>TRUNC(100/COUNTA(tblSelectALvl3Spell[Option])*(ROW(tblSelectALvl3Spell[#This Row])-ROW(tblSelectALvl3Spell[Option])+1),0)</f>
        <v>68</v>
      </c>
      <c r="CO35" s="1">
        <v>3</v>
      </c>
      <c r="CP35" s="1" t="s">
        <v>304</v>
      </c>
      <c r="CQ35" s="1" t="s">
        <v>80</v>
      </c>
      <c r="CR35" s="1" t="s">
        <v>88</v>
      </c>
      <c r="CS35" s="1" t="s">
        <v>94</v>
      </c>
      <c r="CU35" s="1" t="s">
        <v>696</v>
      </c>
      <c r="CV35" s="1">
        <v>1</v>
      </c>
      <c r="CW35" s="1" t="s">
        <v>133</v>
      </c>
      <c r="CX35" s="1" t="s">
        <v>88</v>
      </c>
      <c r="CY35" s="1" t="s">
        <v>88</v>
      </c>
      <c r="CZ35" s="1" t="s">
        <v>89</v>
      </c>
      <c r="DK35" s="1" t="s">
        <v>713</v>
      </c>
      <c r="DL35" s="1" t="s">
        <v>714</v>
      </c>
      <c r="DM35" s="12">
        <v>10</v>
      </c>
      <c r="DN35" s="3">
        <v>1</v>
      </c>
      <c r="DO35" s="1" t="s">
        <v>137</v>
      </c>
      <c r="DP35" s="1">
        <v>1</v>
      </c>
      <c r="DQ35" s="1" t="s">
        <v>715</v>
      </c>
      <c r="DT35" s="1" t="s">
        <v>716</v>
      </c>
      <c r="DU35" s="1">
        <v>25</v>
      </c>
      <c r="DV35" s="1">
        <v>12</v>
      </c>
      <c r="DW35" s="1" t="s">
        <v>717</v>
      </c>
      <c r="DY35" s="1" t="s">
        <v>718</v>
      </c>
      <c r="DZ35" s="1" t="s">
        <v>718</v>
      </c>
      <c r="EA35" s="1">
        <v>50</v>
      </c>
      <c r="EB35" s="1">
        <v>2</v>
      </c>
      <c r="EC35" s="1" t="s">
        <v>719</v>
      </c>
      <c r="EE35" s="16">
        <f>tblComponents[[#This Row],[Max]]-TRUNC(100/COUNTA(tblComponents[Component Name]),0)+1</f>
        <v>41</v>
      </c>
      <c r="EF35" s="16">
        <f>TRUNC(100/COUNTA(tblComponents[Component Name])*(ROW(tblComponents[#This Row])-ROW(tblComponents[Component Name])+1),0)</f>
        <v>41</v>
      </c>
      <c r="EG35" s="16" t="s">
        <v>1257</v>
      </c>
      <c r="EH35" s="16"/>
      <c r="EI35" s="16" t="s">
        <v>1258</v>
      </c>
      <c r="EJ35" s="16"/>
      <c r="EK35" s="16"/>
      <c r="EL35" s="16" t="s">
        <v>1259</v>
      </c>
      <c r="EM35" s="16" t="s">
        <v>1260</v>
      </c>
      <c r="EN35" s="16"/>
    </row>
    <row r="36" spans="14:144" ht="14.25" customHeight="1" x14ac:dyDescent="0.2">
      <c r="N36" s="5"/>
      <c r="O36" s="5"/>
      <c r="P36" s="5"/>
      <c r="Z36" s="1" t="s">
        <v>248</v>
      </c>
      <c r="AA36" s="1" t="s">
        <v>150</v>
      </c>
      <c r="AB36" s="1" t="str">
        <f>tblChallengeOutcomes[[#This Row],[Challenge]]&amp;tblChallengeOutcomes[[#This Row],[Result]]</f>
        <v>Energy OverloadFailure</v>
      </c>
      <c r="AC36" s="1" t="s">
        <v>720</v>
      </c>
      <c r="AF36" s="1">
        <v>1</v>
      </c>
      <c r="AG36" s="8">
        <v>0.1</v>
      </c>
      <c r="AK36" s="15">
        <f>tblPerks[[#This Row],[Max]]-TRUNC(100/COUNTA(tblPerks[Perk]),0)+1</f>
        <v>91</v>
      </c>
      <c r="AL36" s="15">
        <f>TRUNC(100/COUNTA(tblPerks[Perk])*(ROW(tblPerks[#This Row])-ROW(tblPerks[Perk])+1),0)</f>
        <v>92</v>
      </c>
      <c r="AM36" s="11" t="s">
        <v>317</v>
      </c>
      <c r="AO36" s="11"/>
      <c r="AP36" s="11" t="str">
        <f>_xlfn.IFNA(VLOOKUP(tblPerks[[#This Row],[Secondary Choice]],'[1]Item Requisition'!$K$40:$M$55,3,FALSE),"")</f>
        <v/>
      </c>
      <c r="AQ36" s="11"/>
      <c r="AR36" s="11"/>
      <c r="AS36" s="11" t="str">
        <f ca="1">INDEX(tblPerks[],ROW()-1,COLUMN(INDIRECT("tblPerks["&amp;'[1]Item Requisition'!$AH$18&amp;" Description]"))-COLUMN(tblPerks[Min])+1)</f>
        <v>The armor weights half as much as normal. Aromor that would usually cause disadvantage to Stealth checks does not do so. Any other armor actually grants a +1 bonus to Stealth checks.</v>
      </c>
      <c r="AT36" s="11" t="s">
        <v>721</v>
      </c>
      <c r="AU36" s="1" t="s">
        <v>722</v>
      </c>
      <c r="AY36" s="1">
        <v>500</v>
      </c>
      <c r="BB36" s="15">
        <f>tblQuirks[[#This Row],[Max]]-TRUNC(100/COUNTA(tblQuirks[Quirk]),0)+1</f>
        <v>99</v>
      </c>
      <c r="BC36" s="15">
        <f>TRUNC(100/COUNTA(tblQuirks[Quirk])*(ROW(tblQuirks[#This Row])-ROW(tblQuirks[Quirk])+1),0)</f>
        <v>100</v>
      </c>
      <c r="BD36" s="15" t="s">
        <v>723</v>
      </c>
      <c r="BE36" s="3">
        <v>0</v>
      </c>
      <c r="BF36" s="15" t="s">
        <v>724</v>
      </c>
      <c r="BT36" s="1" t="s">
        <v>725</v>
      </c>
      <c r="BU36" s="3">
        <f>tblSelectALvl1Spell[[#This Row],[Max]]-TRUNC(100/COUNTA(tblSelectALvl1Spell[Option]),0)+1</f>
        <v>39</v>
      </c>
      <c r="BV36" s="3">
        <f>TRUNC(100/COUNTA(tblSelectALvl1Spell[Option])*(ROW(tblSelectALvl1Spell[#This Row])-ROW(tblSelectALvl1Spell[Option])+1),0)</f>
        <v>39</v>
      </c>
      <c r="BW36" s="1">
        <v>1</v>
      </c>
      <c r="BX36" s="1" t="s">
        <v>133</v>
      </c>
      <c r="BY36" s="1" t="s">
        <v>88</v>
      </c>
      <c r="BZ36" s="1" t="s">
        <v>88</v>
      </c>
      <c r="CA36" s="1" t="s">
        <v>89</v>
      </c>
      <c r="CC36" s="1" t="s">
        <v>726</v>
      </c>
      <c r="CD36" s="3">
        <f>tblSelectALvl2Spell[[#This Row],[Max]]-TRUNC(100/COUNTA(tblSelectALvl2Spell[Option]),0)+1</f>
        <v>59</v>
      </c>
      <c r="CE36" s="3">
        <f>TRUNC(100/COUNTA(tblSelectALvl2Spell[Option])*(ROW(tblSelectALvl2Spell[#This Row])-ROW(tblSelectALvl2Spell[Option])+1),0)</f>
        <v>59</v>
      </c>
      <c r="CF36" s="1">
        <v>2</v>
      </c>
      <c r="CG36" s="1" t="s">
        <v>220</v>
      </c>
      <c r="CH36" s="1" t="s">
        <v>88</v>
      </c>
      <c r="CI36" s="1" t="s">
        <v>80</v>
      </c>
      <c r="CJ36" s="1" t="s">
        <v>89</v>
      </c>
      <c r="CL36" s="1" t="s">
        <v>727</v>
      </c>
      <c r="CM36" s="3">
        <f>tblSelectALvl3Spell[[#This Row],[Max]]-TRUNC(100/COUNTA(tblSelectALvl3Spell[Option]),0)+1</f>
        <v>69</v>
      </c>
      <c r="CN36" s="3">
        <f>TRUNC(100/COUNTA(tblSelectALvl3Spell[Option])*(ROW(tblSelectALvl3Spell[#This Row])-ROW(tblSelectALvl3Spell[Option])+1),0)</f>
        <v>70</v>
      </c>
      <c r="CO36" s="1">
        <v>3</v>
      </c>
      <c r="CP36" s="1" t="s">
        <v>131</v>
      </c>
      <c r="CQ36" s="1" t="s">
        <v>88</v>
      </c>
      <c r="CR36" s="1" t="s">
        <v>88</v>
      </c>
      <c r="CS36" s="1" t="s">
        <v>728</v>
      </c>
      <c r="CU36" s="1" t="s">
        <v>710</v>
      </c>
      <c r="CV36" s="1">
        <v>1</v>
      </c>
      <c r="CW36" s="1" t="s">
        <v>162</v>
      </c>
      <c r="CX36" s="1" t="s">
        <v>88</v>
      </c>
      <c r="CY36" s="1" t="s">
        <v>88</v>
      </c>
      <c r="CZ36" s="1" t="s">
        <v>89</v>
      </c>
      <c r="DK36" s="1" t="s">
        <v>729</v>
      </c>
      <c r="DL36" s="1" t="s">
        <v>714</v>
      </c>
      <c r="DM36" s="12">
        <v>75</v>
      </c>
      <c r="DN36" s="3" t="s">
        <v>198</v>
      </c>
      <c r="DO36" s="1" t="s">
        <v>137</v>
      </c>
      <c r="DP36" s="1">
        <v>3</v>
      </c>
      <c r="DQ36" s="1" t="s">
        <v>730</v>
      </c>
      <c r="DT36" s="1" t="s">
        <v>731</v>
      </c>
      <c r="DU36" s="1">
        <v>0.5</v>
      </c>
      <c r="DV36" s="1">
        <v>3</v>
      </c>
      <c r="DY36" s="1" t="s">
        <v>732</v>
      </c>
      <c r="DZ36" s="1" t="s">
        <v>732</v>
      </c>
      <c r="EA36" s="1">
        <v>25</v>
      </c>
      <c r="EB36" s="1">
        <v>1</v>
      </c>
      <c r="EC36" s="1" t="s">
        <v>733</v>
      </c>
      <c r="EE36" s="16">
        <f>tblComponents[[#This Row],[Max]]-TRUNC(100/COUNTA(tblComponents[Component Name]),0)+1</f>
        <v>43</v>
      </c>
      <c r="EF36" s="16">
        <f>TRUNC(100/COUNTA(tblComponents[Component Name])*(ROW(tblComponents[#This Row])-ROW(tblComponents[Component Name])+1),0)</f>
        <v>43</v>
      </c>
      <c r="EG36" s="16" t="s">
        <v>1261</v>
      </c>
      <c r="EH36" s="16"/>
      <c r="EI36" s="16"/>
      <c r="EJ36" s="16" t="s">
        <v>203</v>
      </c>
      <c r="EK36" s="16" t="s">
        <v>725</v>
      </c>
      <c r="EL36" s="16"/>
      <c r="EM36" s="16"/>
      <c r="EN36" s="16"/>
    </row>
    <row r="37" spans="14:144" ht="14.25" customHeight="1" x14ac:dyDescent="0.2">
      <c r="N37" s="5"/>
      <c r="O37" s="5"/>
      <c r="P37" s="5"/>
      <c r="Z37" s="1" t="s">
        <v>248</v>
      </c>
      <c r="AA37" s="1" t="s">
        <v>179</v>
      </c>
      <c r="AB37" s="1" t="str">
        <f>tblChallengeOutcomes[[#This Row],[Challenge]]&amp;tblChallengeOutcomes[[#This Row],[Result]]</f>
        <v>Energy OverloadCritical Failure</v>
      </c>
      <c r="AC37" s="1" t="s">
        <v>734</v>
      </c>
      <c r="AG37" s="8">
        <v>-0.75</v>
      </c>
      <c r="AI37" s="1" t="s">
        <v>735</v>
      </c>
      <c r="AK37" s="15">
        <f>tblPerks[[#This Row],[Max]]-TRUNC(100/COUNTA(tblPerks[Perk]),0)+1</f>
        <v>93</v>
      </c>
      <c r="AL37" s="15">
        <f>TRUNC(100/COUNTA(tblPerks[Perk])*(ROW(tblPerks[#This Row])-ROW(tblPerks[Perk])+1),0)</f>
        <v>94</v>
      </c>
      <c r="AM37" s="11" t="s">
        <v>736</v>
      </c>
      <c r="AO37" s="11"/>
      <c r="AP37" s="11" t="str">
        <f>_xlfn.IFNA(VLOOKUP(tblPerks[[#This Row],[Secondary Choice]],'[1]Item Requisition'!$K$40:$M$55,3,FALSE),"")</f>
        <v/>
      </c>
      <c r="AQ37" s="11"/>
      <c r="AR37" s="11">
        <v>1</v>
      </c>
      <c r="AS37" s="11" t="str">
        <f ca="1">INDEX(tblPerks[],ROW()-1,COLUMN(INDIRECT("tblPerks["&amp;'[1]Item Requisition'!$AH$18&amp;" Description]"))-COLUMN(tblPerks[Min])+1)</f>
        <v>The creature to whom the item is attuned can tell which direction the item is located.</v>
      </c>
      <c r="AT37" s="11" t="s">
        <v>737</v>
      </c>
      <c r="AU37" s="11" t="s">
        <v>737</v>
      </c>
      <c r="AX37" s="1" t="s">
        <v>80</v>
      </c>
      <c r="AY37" s="1">
        <v>500</v>
      </c>
      <c r="BT37" s="1" t="s">
        <v>738</v>
      </c>
      <c r="BU37" s="3">
        <f>tblSelectALvl1Spell[[#This Row],[Max]]-TRUNC(100/COUNTA(tblSelectALvl1Spell[Option]),0)+1</f>
        <v>40</v>
      </c>
      <c r="BV37" s="3">
        <f>TRUNC(100/COUNTA(tblSelectALvl1Spell[Option])*(ROW(tblSelectALvl1Spell[#This Row])-ROW(tblSelectALvl1Spell[Option])+1),0)</f>
        <v>40</v>
      </c>
      <c r="BW37" s="1">
        <v>1</v>
      </c>
      <c r="BX37" s="1" t="s">
        <v>304</v>
      </c>
      <c r="BY37" s="1" t="s">
        <v>88</v>
      </c>
      <c r="BZ37" s="1" t="s">
        <v>88</v>
      </c>
      <c r="CA37" s="1" t="s">
        <v>89</v>
      </c>
      <c r="CC37" s="1" t="s">
        <v>739</v>
      </c>
      <c r="CD37" s="3">
        <f>tblSelectALvl2Spell[[#This Row],[Max]]-TRUNC(100/COUNTA(tblSelectALvl2Spell[Option]),0)+1</f>
        <v>61</v>
      </c>
      <c r="CE37" s="3">
        <f>TRUNC(100/COUNTA(tblSelectALvl2Spell[Option])*(ROW(tblSelectALvl2Spell[#This Row])-ROW(tblSelectALvl2Spell[Option])+1),0)</f>
        <v>61</v>
      </c>
      <c r="CF37" s="1">
        <v>2</v>
      </c>
      <c r="CG37" s="1" t="s">
        <v>304</v>
      </c>
      <c r="CH37" s="1" t="s">
        <v>80</v>
      </c>
      <c r="CI37" s="1" t="s">
        <v>88</v>
      </c>
      <c r="CJ37" s="1" t="s">
        <v>94</v>
      </c>
      <c r="CL37" s="1" t="s">
        <v>740</v>
      </c>
      <c r="CM37" s="3">
        <f>tblSelectALvl3Spell[[#This Row],[Max]]-TRUNC(100/COUNTA(tblSelectALvl3Spell[Option]),0)+1</f>
        <v>71</v>
      </c>
      <c r="CN37" s="3">
        <f>TRUNC(100/COUNTA(tblSelectALvl3Spell[Option])*(ROW(tblSelectALvl3Spell[#This Row])-ROW(tblSelectALvl3Spell[Option])+1),0)</f>
        <v>72</v>
      </c>
      <c r="CO37" s="1">
        <v>3</v>
      </c>
      <c r="CP37" s="1" t="s">
        <v>91</v>
      </c>
      <c r="CQ37" s="1" t="s">
        <v>88</v>
      </c>
      <c r="CR37" s="1" t="s">
        <v>80</v>
      </c>
      <c r="CS37" s="1" t="s">
        <v>89</v>
      </c>
      <c r="CU37" s="1" t="s">
        <v>725</v>
      </c>
      <c r="CV37" s="1">
        <v>1</v>
      </c>
      <c r="CW37" s="1" t="s">
        <v>133</v>
      </c>
      <c r="CX37" s="1" t="s">
        <v>88</v>
      </c>
      <c r="CY37" s="1" t="s">
        <v>88</v>
      </c>
      <c r="CZ37" s="1" t="s">
        <v>89</v>
      </c>
      <c r="DK37" s="1" t="s">
        <v>741</v>
      </c>
      <c r="DL37" s="1" t="s">
        <v>714</v>
      </c>
      <c r="DM37" s="12">
        <v>50</v>
      </c>
      <c r="DN37" s="3" t="s">
        <v>490</v>
      </c>
      <c r="DO37" s="1" t="s">
        <v>137</v>
      </c>
      <c r="DP37" s="1">
        <v>18</v>
      </c>
      <c r="DQ37" s="1" t="s">
        <v>742</v>
      </c>
      <c r="DT37" s="1" t="s">
        <v>743</v>
      </c>
      <c r="DU37" s="1">
        <v>5</v>
      </c>
      <c r="DV37" s="1">
        <v>4</v>
      </c>
      <c r="EE37" s="16">
        <f>tblComponents[[#This Row],[Max]]-TRUNC(100/COUNTA(tblComponents[Component Name]),0)+1</f>
        <v>44</v>
      </c>
      <c r="EF37" s="16">
        <f>TRUNC(100/COUNTA(tblComponents[Component Name])*(ROW(tblComponents[#This Row])-ROW(tblComponents[Component Name])+1),0)</f>
        <v>44</v>
      </c>
      <c r="EG37" s="16" t="s">
        <v>1262</v>
      </c>
      <c r="EH37" s="16"/>
      <c r="EI37" s="16"/>
      <c r="EJ37" s="16" t="s">
        <v>172</v>
      </c>
      <c r="EK37" s="16" t="s">
        <v>725</v>
      </c>
      <c r="EL37" s="16"/>
      <c r="EM37" s="16"/>
      <c r="EN37" s="16"/>
    </row>
    <row r="38" spans="14:144" ht="14.25" customHeight="1" x14ac:dyDescent="0.2">
      <c r="N38" s="5"/>
      <c r="O38" s="5"/>
      <c r="P38" s="5"/>
      <c r="Z38" s="1" t="s">
        <v>269</v>
      </c>
      <c r="AA38" s="1" t="s">
        <v>75</v>
      </c>
      <c r="AB38" s="1" t="str">
        <f>tblChallengeOutcomes[[#This Row],[Challenge]]&amp;tblChallengeOutcomes[[#This Row],[Result]]</f>
        <v>Exotic FlowerCritical Success</v>
      </c>
      <c r="AC38" s="1" t="s">
        <v>744</v>
      </c>
      <c r="AD38" s="1">
        <v>1</v>
      </c>
      <c r="AG38" s="8">
        <v>-0.05</v>
      </c>
      <c r="AK38" s="15">
        <f>tblPerks[[#This Row],[Max]]-TRUNC(100/COUNTA(tblPerks[Perk]),0)+1</f>
        <v>96</v>
      </c>
      <c r="AL38" s="15">
        <f>TRUNC(100/COUNTA(tblPerks[Perk])*(ROW(tblPerks[#This Row])-ROW(tblPerks[Perk])+1),0)</f>
        <v>97</v>
      </c>
      <c r="AM38" s="11" t="s">
        <v>745</v>
      </c>
      <c r="AO38" s="11"/>
      <c r="AP38" s="11" t="str">
        <f>_xlfn.IFNA(VLOOKUP(tblPerks[[#This Row],[Secondary Choice]],'[1]Item Requisition'!$K$40:$M$55,3,FALSE),"")</f>
        <v/>
      </c>
      <c r="AQ38" s="1" t="s">
        <v>521</v>
      </c>
      <c r="AR38" s="11">
        <v>1</v>
      </c>
      <c r="AS38" s="11" t="str">
        <f ca="1">INDEX(tblPerks[],ROW()-1,COLUMN(INDIRECT("tblPerks["&amp;'[1]Item Requisition'!$AH$18&amp;" Description]"))-COLUMN(tblPerks[Min])+1)</f>
        <v>Upon killing an enemy with this item, its bearer gains a bonus to Charisma equal to their proficiency bonus. This bonus does not stack after multiple kills and lasts until a long rest.</v>
      </c>
      <c r="AT38" s="11" t="s">
        <v>746</v>
      </c>
      <c r="AU38" s="11" t="s">
        <v>746</v>
      </c>
      <c r="BT38" s="1" t="s">
        <v>747</v>
      </c>
      <c r="BU38" s="3">
        <f>tblSelectALvl1Spell[[#This Row],[Max]]-TRUNC(100/COUNTA(tblSelectALvl1Spell[Option]),0)+1</f>
        <v>41</v>
      </c>
      <c r="BV38" s="3">
        <f>TRUNC(100/COUNTA(tblSelectALvl1Spell[Option])*(ROW(tblSelectALvl1Spell[#This Row])-ROW(tblSelectALvl1Spell[Option])+1),0)</f>
        <v>41</v>
      </c>
      <c r="BW38" s="1">
        <v>1</v>
      </c>
      <c r="BX38" s="1" t="s">
        <v>162</v>
      </c>
      <c r="BY38" s="1" t="s">
        <v>88</v>
      </c>
      <c r="BZ38" s="1" t="s">
        <v>88</v>
      </c>
      <c r="CA38" s="1" t="s">
        <v>89</v>
      </c>
      <c r="CC38" s="1" t="s">
        <v>748</v>
      </c>
      <c r="CD38" s="3">
        <f>tblSelectALvl2Spell[[#This Row],[Max]]-TRUNC(100/COUNTA(tblSelectALvl2Spell[Option]),0)+1</f>
        <v>62</v>
      </c>
      <c r="CE38" s="3">
        <f>TRUNC(100/COUNTA(tblSelectALvl2Spell[Option])*(ROW(tblSelectALvl2Spell[#This Row])-ROW(tblSelectALvl2Spell[Option])+1),0)</f>
        <v>62</v>
      </c>
      <c r="CF38" s="1">
        <v>2</v>
      </c>
      <c r="CG38" s="1" t="s">
        <v>131</v>
      </c>
      <c r="CH38" s="1" t="s">
        <v>88</v>
      </c>
      <c r="CI38" s="1" t="s">
        <v>80</v>
      </c>
      <c r="CJ38" s="1" t="s">
        <v>222</v>
      </c>
      <c r="CL38" s="1" t="s">
        <v>749</v>
      </c>
      <c r="CM38" s="3">
        <f>tblSelectALvl3Spell[[#This Row],[Max]]-TRUNC(100/COUNTA(tblSelectALvl3Spell[Option]),0)+1</f>
        <v>73</v>
      </c>
      <c r="CN38" s="3">
        <f>TRUNC(100/COUNTA(tblSelectALvl3Spell[Option])*(ROW(tblSelectALvl3Spell[#This Row])-ROW(tblSelectALvl3Spell[Option])+1),0)</f>
        <v>74</v>
      </c>
      <c r="CO38" s="1">
        <v>3</v>
      </c>
      <c r="CP38" s="1" t="s">
        <v>91</v>
      </c>
      <c r="CQ38" s="1" t="s">
        <v>88</v>
      </c>
      <c r="CR38" s="1" t="s">
        <v>88</v>
      </c>
      <c r="CS38" s="1" t="s">
        <v>89</v>
      </c>
      <c r="CU38" s="1" t="s">
        <v>738</v>
      </c>
      <c r="CV38" s="1">
        <v>1</v>
      </c>
      <c r="CW38" s="1" t="s">
        <v>304</v>
      </c>
      <c r="CX38" s="1" t="s">
        <v>88</v>
      </c>
      <c r="CY38" s="1" t="s">
        <v>88</v>
      </c>
      <c r="CZ38" s="1" t="s">
        <v>89</v>
      </c>
      <c r="DK38" s="1" t="s">
        <v>750</v>
      </c>
      <c r="DL38" s="1" t="s">
        <v>714</v>
      </c>
      <c r="DM38" s="12">
        <v>50</v>
      </c>
      <c r="DN38" s="3" t="s">
        <v>167</v>
      </c>
      <c r="DO38" s="1" t="s">
        <v>137</v>
      </c>
      <c r="DP38" s="1">
        <v>2</v>
      </c>
      <c r="DQ38" s="1" t="s">
        <v>751</v>
      </c>
      <c r="DT38" s="1" t="s">
        <v>752</v>
      </c>
      <c r="DU38" s="1">
        <v>15</v>
      </c>
      <c r="DV38" s="1">
        <v>6</v>
      </c>
      <c r="EE38" s="16">
        <f>tblComponents[[#This Row],[Max]]-TRUNC(100/COUNTA(tblComponents[Component Name]),0)+1</f>
        <v>45</v>
      </c>
      <c r="EF38" s="16">
        <f>TRUNC(100/COUNTA(tblComponents[Component Name])*(ROW(tblComponents[#This Row])-ROW(tblComponents[Component Name])+1),0)</f>
        <v>45</v>
      </c>
      <c r="EG38" s="16" t="s">
        <v>1263</v>
      </c>
      <c r="EH38" s="16"/>
      <c r="EI38" s="16"/>
      <c r="EJ38" s="16" t="s">
        <v>203</v>
      </c>
      <c r="EK38" s="16" t="s">
        <v>367</v>
      </c>
      <c r="EL38" s="16"/>
      <c r="EM38" s="16"/>
      <c r="EN38" s="16"/>
    </row>
    <row r="39" spans="14:144" ht="14.25" customHeight="1" x14ac:dyDescent="0.2">
      <c r="N39" s="5"/>
      <c r="O39" s="5"/>
      <c r="P39" s="5"/>
      <c r="Z39" s="1" t="s">
        <v>269</v>
      </c>
      <c r="AA39" s="1" t="s">
        <v>119</v>
      </c>
      <c r="AB39" s="1" t="str">
        <f>tblChallengeOutcomes[[#This Row],[Challenge]]&amp;tblChallengeOutcomes[[#This Row],[Result]]</f>
        <v>Exotic FlowerSuccess</v>
      </c>
      <c r="AC39" s="1" t="s">
        <v>753</v>
      </c>
      <c r="AG39" s="8">
        <v>0</v>
      </c>
      <c r="AK39" s="15">
        <f>tblPerks[[#This Row],[Max]]-TRUNC(100/COUNTA(tblPerks[Perk]),0)+1</f>
        <v>99</v>
      </c>
      <c r="AL39" s="15">
        <f>TRUNC(100/COUNTA(tblPerks[Perk])*(ROW(tblPerks[#This Row])-ROW(tblPerks[Perk])+1),0)</f>
        <v>100</v>
      </c>
      <c r="AM39" s="11" t="s">
        <v>754</v>
      </c>
      <c r="AO39" s="11"/>
      <c r="AP39" s="11" t="str">
        <f>_xlfn.IFNA(VLOOKUP(tblPerks[[#This Row],[Secondary Choice]],'[1]Item Requisition'!$K$40:$M$55,3,FALSE),"")</f>
        <v/>
      </c>
      <c r="AQ39" s="1" t="s">
        <v>521</v>
      </c>
      <c r="AR39" s="11">
        <v>1</v>
      </c>
      <c r="AS39" s="11" t="str">
        <f ca="1">INDEX(tblPerks[],ROW()-1,COLUMN(INDIRECT("tblPerks["&amp;'[1]Item Requisition'!$AH$18&amp;" Description]"))-COLUMN(tblPerks[Min])+1)</f>
        <v>Once per long rest, the item grants its bearer and those performing with them advantage on their next performance check.</v>
      </c>
      <c r="AT39" s="11" t="s">
        <v>755</v>
      </c>
      <c r="AU39" s="11" t="s">
        <v>755</v>
      </c>
      <c r="AV39" s="11" t="s">
        <v>755</v>
      </c>
      <c r="AW39" s="11" t="s">
        <v>755</v>
      </c>
      <c r="BT39" s="1" t="s">
        <v>756</v>
      </c>
      <c r="BU39" s="3">
        <f>tblSelectALvl1Spell[[#This Row],[Max]]-TRUNC(100/COUNTA(tblSelectALvl1Spell[Option]),0)+1</f>
        <v>42</v>
      </c>
      <c r="BV39" s="3">
        <f>TRUNC(100/COUNTA(tblSelectALvl1Spell[Option])*(ROW(tblSelectALvl1Spell[#This Row])-ROW(tblSelectALvl1Spell[Option])+1),0)</f>
        <v>42</v>
      </c>
      <c r="BW39" s="1">
        <v>1</v>
      </c>
      <c r="BX39" s="1" t="s">
        <v>162</v>
      </c>
      <c r="BY39" s="1" t="s">
        <v>88</v>
      </c>
      <c r="BZ39" s="1" t="s">
        <v>80</v>
      </c>
      <c r="CA39" s="1" t="s">
        <v>222</v>
      </c>
      <c r="CC39" s="1" t="s">
        <v>757</v>
      </c>
      <c r="CD39" s="3">
        <f>tblSelectALvl2Spell[[#This Row],[Max]]-TRUNC(100/COUNTA(tblSelectALvl2Spell[Option]),0)+1</f>
        <v>64</v>
      </c>
      <c r="CE39" s="3">
        <f>TRUNC(100/COUNTA(tblSelectALvl2Spell[Option])*(ROW(tblSelectALvl2Spell[#This Row])-ROW(tblSelectALvl2Spell[Option])+1),0)</f>
        <v>64</v>
      </c>
      <c r="CF39" s="1">
        <v>2</v>
      </c>
      <c r="CG39" s="1" t="s">
        <v>133</v>
      </c>
      <c r="CH39" s="1" t="s">
        <v>88</v>
      </c>
      <c r="CI39" s="1" t="s">
        <v>88</v>
      </c>
      <c r="CJ39" s="1" t="s">
        <v>89</v>
      </c>
      <c r="CL39" s="1" t="s">
        <v>758</v>
      </c>
      <c r="CM39" s="3">
        <f>tblSelectALvl3Spell[[#This Row],[Max]]-TRUNC(100/COUNTA(tblSelectALvl3Spell[Option]),0)+1</f>
        <v>75</v>
      </c>
      <c r="CN39" s="3">
        <f>TRUNC(100/COUNTA(tblSelectALvl3Spell[Option])*(ROW(tblSelectALvl3Spell[#This Row])-ROW(tblSelectALvl3Spell[Option])+1),0)</f>
        <v>76</v>
      </c>
      <c r="CO39" s="1">
        <v>3</v>
      </c>
      <c r="CP39" s="1" t="s">
        <v>87</v>
      </c>
      <c r="CQ39" s="1" t="s">
        <v>88</v>
      </c>
      <c r="CR39" s="1" t="s">
        <v>88</v>
      </c>
      <c r="CS39" s="1" t="s">
        <v>89</v>
      </c>
      <c r="CU39" s="1" t="s">
        <v>747</v>
      </c>
      <c r="CV39" s="1">
        <v>1</v>
      </c>
      <c r="CW39" s="1" t="s">
        <v>162</v>
      </c>
      <c r="CX39" s="1" t="s">
        <v>88</v>
      </c>
      <c r="CY39" s="1" t="s">
        <v>88</v>
      </c>
      <c r="CZ39" s="1" t="s">
        <v>89</v>
      </c>
      <c r="DK39" s="1" t="s">
        <v>759</v>
      </c>
      <c r="DL39" s="1" t="s">
        <v>714</v>
      </c>
      <c r="DM39" s="12">
        <v>1</v>
      </c>
      <c r="DN39" s="3">
        <v>0</v>
      </c>
      <c r="DO39" s="1" t="s">
        <v>266</v>
      </c>
      <c r="DP39" s="1">
        <v>3</v>
      </c>
      <c r="DQ39" s="1" t="s">
        <v>760</v>
      </c>
      <c r="DT39" s="1" t="s">
        <v>761</v>
      </c>
      <c r="DU39" s="1">
        <v>2</v>
      </c>
      <c r="DV39" s="1">
        <v>4</v>
      </c>
      <c r="EE39" s="16">
        <f>tblComponents[[#This Row],[Max]]-TRUNC(100/COUNTA(tblComponents[Component Name]),0)+1</f>
        <v>46</v>
      </c>
      <c r="EF39" s="16">
        <f>TRUNC(100/COUNTA(tblComponents[Component Name])*(ROW(tblComponents[#This Row])-ROW(tblComponents[Component Name])+1),0)</f>
        <v>46</v>
      </c>
      <c r="EG39" s="16" t="s">
        <v>1264</v>
      </c>
      <c r="EH39" s="16"/>
      <c r="EI39" s="16"/>
      <c r="EJ39" s="16" t="s">
        <v>203</v>
      </c>
      <c r="EK39" s="16" t="s">
        <v>769</v>
      </c>
      <c r="EL39" s="16"/>
      <c r="EM39" s="16"/>
      <c r="EN39" s="16"/>
    </row>
    <row r="40" spans="14:144" ht="14.25" customHeight="1" x14ac:dyDescent="0.2">
      <c r="N40" s="5"/>
      <c r="O40" s="5"/>
      <c r="P40" s="5"/>
      <c r="Z40" s="1" t="s">
        <v>269</v>
      </c>
      <c r="AA40" s="1" t="s">
        <v>150</v>
      </c>
      <c r="AB40" s="1" t="str">
        <f>tblChallengeOutcomes[[#This Row],[Challenge]]&amp;tblChallengeOutcomes[[#This Row],[Result]]</f>
        <v>Exotic FlowerFailure</v>
      </c>
      <c r="AC40" s="1" t="s">
        <v>762</v>
      </c>
      <c r="AE40" s="1">
        <v>1</v>
      </c>
      <c r="AG40" s="8">
        <v>0</v>
      </c>
      <c r="AH40" s="1">
        <v>1</v>
      </c>
      <c r="BT40" s="1" t="s">
        <v>763</v>
      </c>
      <c r="BU40" s="3">
        <f>tblSelectALvl1Spell[[#This Row],[Max]]-TRUNC(100/COUNTA(tblSelectALvl1Spell[Option]),0)+1</f>
        <v>43</v>
      </c>
      <c r="BV40" s="3">
        <f>TRUNC(100/COUNTA(tblSelectALvl1Spell[Option])*(ROW(tblSelectALvl1Spell[#This Row])-ROW(tblSelectALvl1Spell[Option])+1),0)</f>
        <v>43</v>
      </c>
      <c r="BW40" s="1">
        <v>1</v>
      </c>
      <c r="BX40" s="1" t="s">
        <v>87</v>
      </c>
      <c r="BY40" s="1" t="s">
        <v>88</v>
      </c>
      <c r="BZ40" s="1" t="s">
        <v>88</v>
      </c>
      <c r="CA40" s="1" t="s">
        <v>89</v>
      </c>
      <c r="CC40" s="1" t="s">
        <v>764</v>
      </c>
      <c r="CD40" s="3">
        <f>tblSelectALvl2Spell[[#This Row],[Max]]-TRUNC(100/COUNTA(tblSelectALvl2Spell[Option]),0)+1</f>
        <v>66</v>
      </c>
      <c r="CE40" s="3">
        <f>TRUNC(100/COUNTA(tblSelectALvl2Spell[Option])*(ROW(tblSelectALvl2Spell[#This Row])-ROW(tblSelectALvl2Spell[Option])+1),0)</f>
        <v>66</v>
      </c>
      <c r="CF40" s="1">
        <v>2</v>
      </c>
      <c r="CG40" s="1" t="s">
        <v>304</v>
      </c>
      <c r="CH40" s="1" t="s">
        <v>88</v>
      </c>
      <c r="CI40" s="1" t="s">
        <v>88</v>
      </c>
      <c r="CJ40" s="1" t="s">
        <v>89</v>
      </c>
      <c r="CL40" s="1" t="s">
        <v>765</v>
      </c>
      <c r="CM40" s="3">
        <f>tblSelectALvl3Spell[[#This Row],[Max]]-TRUNC(100/COUNTA(tblSelectALvl3Spell[Option]),0)+1</f>
        <v>77</v>
      </c>
      <c r="CN40" s="3">
        <f>TRUNC(100/COUNTA(tblSelectALvl3Spell[Option])*(ROW(tblSelectALvl3Spell[#This Row])-ROW(tblSelectALvl3Spell[Option])+1),0)</f>
        <v>78</v>
      </c>
      <c r="CO40" s="1">
        <v>3</v>
      </c>
      <c r="CP40" s="1" t="s">
        <v>133</v>
      </c>
      <c r="CQ40" s="1" t="s">
        <v>88</v>
      </c>
      <c r="CR40" s="1" t="s">
        <v>88</v>
      </c>
      <c r="CS40" s="1" t="s">
        <v>89</v>
      </c>
      <c r="CU40" s="1" t="s">
        <v>756</v>
      </c>
      <c r="CV40" s="1">
        <v>1</v>
      </c>
      <c r="CW40" s="1" t="s">
        <v>162</v>
      </c>
      <c r="CX40" s="1" t="s">
        <v>88</v>
      </c>
      <c r="CY40" s="1" t="s">
        <v>80</v>
      </c>
      <c r="CZ40" s="1" t="s">
        <v>222</v>
      </c>
      <c r="DT40" s="1" t="s">
        <v>766</v>
      </c>
      <c r="DU40" s="1">
        <v>25</v>
      </c>
      <c r="DV40" s="1">
        <v>2</v>
      </c>
      <c r="DW40" s="1" t="s">
        <v>767</v>
      </c>
      <c r="EE40" s="16">
        <f>tblComponents[[#This Row],[Max]]-TRUNC(100/COUNTA(tblComponents[Component Name]),0)+1</f>
        <v>48</v>
      </c>
      <c r="EF40" s="16">
        <f>TRUNC(100/COUNTA(tblComponents[Component Name])*(ROW(tblComponents[#This Row])-ROW(tblComponents[Component Name])+1),0)</f>
        <v>48</v>
      </c>
      <c r="EG40" s="16" t="s">
        <v>1265</v>
      </c>
      <c r="EH40" s="16"/>
      <c r="EI40" s="16"/>
      <c r="EJ40" s="16" t="s">
        <v>203</v>
      </c>
      <c r="EK40" s="16" t="s">
        <v>507</v>
      </c>
      <c r="EL40" s="16"/>
      <c r="EM40" s="16"/>
      <c r="EN40" s="16"/>
    </row>
    <row r="41" spans="14:144" ht="14.25" customHeight="1" x14ac:dyDescent="0.2">
      <c r="N41" s="5"/>
      <c r="O41" s="5"/>
      <c r="P41" s="5"/>
      <c r="Z41" s="1" t="s">
        <v>269</v>
      </c>
      <c r="AA41" s="1" t="s">
        <v>179</v>
      </c>
      <c r="AB41" s="1" t="str">
        <f>tblChallengeOutcomes[[#This Row],[Challenge]]&amp;tblChallengeOutcomes[[#This Row],[Result]]</f>
        <v>Exotic FlowerCritical Failure</v>
      </c>
      <c r="AC41" s="1" t="s">
        <v>768</v>
      </c>
      <c r="AF41" s="1">
        <v>1</v>
      </c>
      <c r="AG41" s="8">
        <v>0</v>
      </c>
      <c r="AH41" s="1">
        <v>3</v>
      </c>
      <c r="BT41" s="1" t="s">
        <v>769</v>
      </c>
      <c r="BU41" s="3">
        <f>tblSelectALvl1Spell[[#This Row],[Max]]-TRUNC(100/COUNTA(tblSelectALvl1Spell[Option]),0)+1</f>
        <v>44</v>
      </c>
      <c r="BV41" s="3">
        <f>TRUNC(100/COUNTA(tblSelectALvl1Spell[Option])*(ROW(tblSelectALvl1Spell[#This Row])-ROW(tblSelectALvl1Spell[Option])+1),0)</f>
        <v>44</v>
      </c>
      <c r="BW41" s="1">
        <v>1</v>
      </c>
      <c r="BX41" s="1" t="s">
        <v>133</v>
      </c>
      <c r="BY41" s="1" t="s">
        <v>88</v>
      </c>
      <c r="BZ41" s="1" t="s">
        <v>88</v>
      </c>
      <c r="CA41" s="1" t="s">
        <v>89</v>
      </c>
      <c r="CC41" s="1" t="s">
        <v>770</v>
      </c>
      <c r="CD41" s="3">
        <f>tblSelectALvl2Spell[[#This Row],[Max]]-TRUNC(100/COUNTA(tblSelectALvl2Spell[Option]),0)+1</f>
        <v>67</v>
      </c>
      <c r="CE41" s="3">
        <f>TRUNC(100/COUNTA(tblSelectALvl2Spell[Option])*(ROW(tblSelectALvl2Spell[#This Row])-ROW(tblSelectALvl2Spell[Option])+1),0)</f>
        <v>67</v>
      </c>
      <c r="CF41" s="1">
        <v>2</v>
      </c>
      <c r="CG41" s="1" t="s">
        <v>87</v>
      </c>
      <c r="CH41" s="1" t="s">
        <v>88</v>
      </c>
      <c r="CI41" s="1" t="s">
        <v>88</v>
      </c>
      <c r="CJ41" s="1" t="s">
        <v>222</v>
      </c>
      <c r="CL41" s="1" t="s">
        <v>771</v>
      </c>
      <c r="CM41" s="3">
        <f>tblSelectALvl3Spell[[#This Row],[Max]]-TRUNC(100/COUNTA(tblSelectALvl3Spell[Option]),0)+1</f>
        <v>79</v>
      </c>
      <c r="CN41" s="3">
        <f>TRUNC(100/COUNTA(tblSelectALvl3Spell[Option])*(ROW(tblSelectALvl3Spell[#This Row])-ROW(tblSelectALvl3Spell[Option])+1),0)</f>
        <v>80</v>
      </c>
      <c r="CO41" s="1">
        <v>3</v>
      </c>
      <c r="CP41" s="1" t="s">
        <v>87</v>
      </c>
      <c r="CQ41" s="1" t="s">
        <v>88</v>
      </c>
      <c r="CR41" s="1" t="s">
        <v>80</v>
      </c>
      <c r="CS41" s="1" t="s">
        <v>89</v>
      </c>
      <c r="CU41" s="1" t="s">
        <v>772</v>
      </c>
      <c r="CV41" s="1">
        <v>1</v>
      </c>
      <c r="CW41" s="1" t="s">
        <v>220</v>
      </c>
      <c r="CX41" s="1" t="s">
        <v>80</v>
      </c>
      <c r="CY41" s="1" t="s">
        <v>88</v>
      </c>
      <c r="CZ41" s="1" t="s">
        <v>89</v>
      </c>
      <c r="DT41" s="1" t="s">
        <v>773</v>
      </c>
      <c r="DU41" s="1">
        <v>2</v>
      </c>
      <c r="DV41" s="1">
        <v>5</v>
      </c>
      <c r="DW41" s="1" t="s">
        <v>774</v>
      </c>
      <c r="EE41" s="16">
        <f>tblComponents[[#This Row],[Max]]-TRUNC(100/COUNTA(tblComponents[Component Name]),0)+1</f>
        <v>49</v>
      </c>
      <c r="EF41" s="16">
        <f>TRUNC(100/COUNTA(tblComponents[Component Name])*(ROW(tblComponents[#This Row])-ROW(tblComponents[Component Name])+1),0)</f>
        <v>49</v>
      </c>
      <c r="EG41" s="16" t="s">
        <v>1266</v>
      </c>
      <c r="EH41" s="16"/>
      <c r="EI41" s="16"/>
      <c r="EJ41" s="16" t="s">
        <v>172</v>
      </c>
      <c r="EK41" s="16" t="s">
        <v>507</v>
      </c>
      <c r="EL41" s="16"/>
      <c r="EM41" s="16"/>
      <c r="EN41" s="16"/>
    </row>
    <row r="42" spans="14:144" ht="14.25" customHeight="1" x14ac:dyDescent="0.2">
      <c r="N42" s="5"/>
      <c r="O42" s="5"/>
      <c r="P42" s="5"/>
      <c r="Z42" s="1" t="s">
        <v>291</v>
      </c>
      <c r="AA42" s="1" t="s">
        <v>75</v>
      </c>
      <c r="AB42" s="1" t="str">
        <f>tblChallengeOutcomes[[#This Row],[Challenge]]&amp;tblChallengeOutcomes[[#This Row],[Result]]</f>
        <v>Forbidden RequisiteCritical Success</v>
      </c>
      <c r="AC42" s="1" t="s">
        <v>775</v>
      </c>
      <c r="AD42" s="1">
        <v>1</v>
      </c>
      <c r="AG42" s="8">
        <v>0</v>
      </c>
      <c r="AH42" s="1">
        <v>-1</v>
      </c>
      <c r="BT42" s="1" t="s">
        <v>776</v>
      </c>
      <c r="BU42" s="3">
        <f>tblSelectALvl1Spell[[#This Row],[Max]]-TRUNC(100/COUNTA(tblSelectALvl1Spell[Option]),0)+1</f>
        <v>46</v>
      </c>
      <c r="BV42" s="3">
        <f>TRUNC(100/COUNTA(tblSelectALvl1Spell[Option])*(ROW(tblSelectALvl1Spell[#This Row])-ROW(tblSelectALvl1Spell[Option])+1),0)</f>
        <v>46</v>
      </c>
      <c r="BW42" s="1">
        <v>1</v>
      </c>
      <c r="BX42" s="1" t="s">
        <v>220</v>
      </c>
      <c r="BY42" s="1" t="s">
        <v>88</v>
      </c>
      <c r="BZ42" s="1" t="s">
        <v>80</v>
      </c>
      <c r="CA42" s="1" t="s">
        <v>89</v>
      </c>
      <c r="CC42" s="1" t="s">
        <v>777</v>
      </c>
      <c r="CD42" s="3">
        <f>tblSelectALvl2Spell[[#This Row],[Max]]-TRUNC(100/COUNTA(tblSelectALvl2Spell[Option]),0)+1</f>
        <v>69</v>
      </c>
      <c r="CE42" s="3">
        <f>TRUNC(100/COUNTA(tblSelectALvl2Spell[Option])*(ROW(tblSelectALvl2Spell[#This Row])-ROW(tblSelectALvl2Spell[Option])+1),0)</f>
        <v>69</v>
      </c>
      <c r="CF42" s="1">
        <v>2</v>
      </c>
      <c r="CG42" s="1" t="s">
        <v>133</v>
      </c>
      <c r="CH42" s="1" t="s">
        <v>88</v>
      </c>
      <c r="CI42" s="1" t="s">
        <v>80</v>
      </c>
      <c r="CJ42" s="1" t="s">
        <v>89</v>
      </c>
      <c r="CL42" s="1" t="s">
        <v>778</v>
      </c>
      <c r="CM42" s="3">
        <f>tblSelectALvl3Spell[[#This Row],[Max]]-TRUNC(100/COUNTA(tblSelectALvl3Spell[Option]),0)+1</f>
        <v>81</v>
      </c>
      <c r="CN42" s="3">
        <f>TRUNC(100/COUNTA(tblSelectALvl3Spell[Option])*(ROW(tblSelectALvl3Spell[#This Row])-ROW(tblSelectALvl3Spell[Option])+1),0)</f>
        <v>82</v>
      </c>
      <c r="CO42" s="1">
        <v>3</v>
      </c>
      <c r="CP42" s="1" t="s">
        <v>131</v>
      </c>
      <c r="CQ42" s="1" t="s">
        <v>88</v>
      </c>
      <c r="CR42" s="1" t="s">
        <v>80</v>
      </c>
      <c r="CS42" s="1" t="s">
        <v>89</v>
      </c>
      <c r="CU42" s="1" t="s">
        <v>763</v>
      </c>
      <c r="CV42" s="1">
        <v>1</v>
      </c>
      <c r="CW42" s="1" t="s">
        <v>87</v>
      </c>
      <c r="CX42" s="1" t="s">
        <v>88</v>
      </c>
      <c r="CY42" s="1" t="s">
        <v>88</v>
      </c>
      <c r="CZ42" s="1" t="s">
        <v>89</v>
      </c>
      <c r="DT42" s="1" t="s">
        <v>779</v>
      </c>
      <c r="DU42" s="1" t="s">
        <v>780</v>
      </c>
      <c r="DV42" s="1">
        <v>0</v>
      </c>
      <c r="DW42" s="1" t="s">
        <v>781</v>
      </c>
      <c r="EE42" s="16">
        <f>tblComponents[[#This Row],[Max]]-TRUNC(100/COUNTA(tblComponents[Component Name]),0)+1</f>
        <v>50</v>
      </c>
      <c r="EF42" s="16">
        <f>TRUNC(100/COUNTA(tblComponents[Component Name])*(ROW(tblComponents[#This Row])-ROW(tblComponents[Component Name])+1),0)</f>
        <v>50</v>
      </c>
      <c r="EG42" s="16" t="s">
        <v>1267</v>
      </c>
      <c r="EH42" s="16"/>
      <c r="EI42" s="16"/>
      <c r="EJ42" s="16" t="s">
        <v>172</v>
      </c>
      <c r="EK42" s="16" t="s">
        <v>507</v>
      </c>
      <c r="EL42" s="16"/>
      <c r="EM42" s="16"/>
      <c r="EN42" s="16"/>
    </row>
    <row r="43" spans="14:144" ht="14.25" customHeight="1" x14ac:dyDescent="0.2">
      <c r="N43" s="5"/>
      <c r="O43" s="5"/>
      <c r="P43" s="5"/>
      <c r="Z43" s="1" t="s">
        <v>291</v>
      </c>
      <c r="AA43" s="1" t="s">
        <v>119</v>
      </c>
      <c r="AB43" s="1" t="str">
        <f>tblChallengeOutcomes[[#This Row],[Challenge]]&amp;tblChallengeOutcomes[[#This Row],[Result]]</f>
        <v>Forbidden RequisiteSuccess</v>
      </c>
      <c r="AC43" s="1" t="s">
        <v>782</v>
      </c>
      <c r="AG43" s="8">
        <v>0</v>
      </c>
      <c r="BT43" s="1" t="s">
        <v>783</v>
      </c>
      <c r="BU43" s="3">
        <f>tblSelectALvl1Spell[[#This Row],[Max]]-TRUNC(100/COUNTA(tblSelectALvl1Spell[Option]),0)+1</f>
        <v>47</v>
      </c>
      <c r="BV43" s="3">
        <f>TRUNC(100/COUNTA(tblSelectALvl1Spell[Option])*(ROW(tblSelectALvl1Spell[#This Row])-ROW(tblSelectALvl1Spell[Option])+1),0)</f>
        <v>47</v>
      </c>
      <c r="BW43" s="1">
        <v>1</v>
      </c>
      <c r="BX43" s="1" t="s">
        <v>304</v>
      </c>
      <c r="BY43" s="1" t="s">
        <v>88</v>
      </c>
      <c r="BZ43" s="1" t="s">
        <v>88</v>
      </c>
      <c r="CA43" s="1" t="s">
        <v>89</v>
      </c>
      <c r="CC43" s="1" t="s">
        <v>784</v>
      </c>
      <c r="CD43" s="3">
        <f>tblSelectALvl2Spell[[#This Row],[Max]]-TRUNC(100/COUNTA(tblSelectALvl2Spell[Option]),0)+1</f>
        <v>71</v>
      </c>
      <c r="CE43" s="3">
        <f>TRUNC(100/COUNTA(tblSelectALvl2Spell[Option])*(ROW(tblSelectALvl2Spell[#This Row])-ROW(tblSelectALvl2Spell[Option])+1),0)</f>
        <v>71</v>
      </c>
      <c r="CF43" s="1">
        <v>2</v>
      </c>
      <c r="CG43" s="1" t="s">
        <v>304</v>
      </c>
      <c r="CH43" s="1" t="s">
        <v>88</v>
      </c>
      <c r="CI43" s="1" t="s">
        <v>88</v>
      </c>
      <c r="CJ43" s="1" t="s">
        <v>89</v>
      </c>
      <c r="CL43" s="1" t="s">
        <v>785</v>
      </c>
      <c r="CM43" s="3">
        <f>tblSelectALvl3Spell[[#This Row],[Max]]-TRUNC(100/COUNTA(tblSelectALvl3Spell[Option]),0)+1</f>
        <v>83</v>
      </c>
      <c r="CN43" s="3">
        <f>TRUNC(100/COUNTA(tblSelectALvl3Spell[Option])*(ROW(tblSelectALvl3Spell[#This Row])-ROW(tblSelectALvl3Spell[Option])+1),0)</f>
        <v>84</v>
      </c>
      <c r="CO43" s="1">
        <v>3</v>
      </c>
      <c r="CP43" s="1" t="s">
        <v>93</v>
      </c>
      <c r="CQ43" s="1" t="s">
        <v>88</v>
      </c>
      <c r="CR43" s="1" t="s">
        <v>88</v>
      </c>
      <c r="CS43" s="1" t="s">
        <v>89</v>
      </c>
      <c r="CU43" s="1" t="s">
        <v>769</v>
      </c>
      <c r="CV43" s="1">
        <v>1</v>
      </c>
      <c r="CW43" s="1" t="s">
        <v>133</v>
      </c>
      <c r="CX43" s="1" t="s">
        <v>88</v>
      </c>
      <c r="CY43" s="1" t="s">
        <v>88</v>
      </c>
      <c r="CZ43" s="1" t="s">
        <v>89</v>
      </c>
      <c r="DT43" s="1" t="s">
        <v>786</v>
      </c>
      <c r="DU43" s="1">
        <v>1</v>
      </c>
      <c r="DV43" s="1">
        <v>0</v>
      </c>
      <c r="EE43" s="16">
        <f>tblComponents[[#This Row],[Max]]-TRUNC(100/COUNTA(tblComponents[Component Name]),0)+1</f>
        <v>51</v>
      </c>
      <c r="EF43" s="16">
        <f>TRUNC(100/COUNTA(tblComponents[Component Name])*(ROW(tblComponents[#This Row])-ROW(tblComponents[Component Name])+1),0)</f>
        <v>51</v>
      </c>
      <c r="EG43" s="16" t="s">
        <v>1268</v>
      </c>
      <c r="EH43" s="16"/>
      <c r="EI43" s="16"/>
      <c r="EJ43" s="16" t="s">
        <v>172</v>
      </c>
      <c r="EK43" s="16" t="s">
        <v>507</v>
      </c>
      <c r="EL43" s="16"/>
      <c r="EM43" s="16"/>
      <c r="EN43" s="16"/>
    </row>
    <row r="44" spans="14:144" ht="14.25" customHeight="1" x14ac:dyDescent="0.2">
      <c r="N44" s="5"/>
      <c r="O44" s="5"/>
      <c r="P44" s="5"/>
      <c r="Z44" s="1" t="s">
        <v>291</v>
      </c>
      <c r="AA44" s="1" t="s">
        <v>150</v>
      </c>
      <c r="AB44" s="1" t="str">
        <f>tblChallengeOutcomes[[#This Row],[Challenge]]&amp;tblChallengeOutcomes[[#This Row],[Result]]</f>
        <v>Forbidden RequisiteFailure</v>
      </c>
      <c r="AC44" s="1" t="s">
        <v>787</v>
      </c>
      <c r="AE44" s="1">
        <v>1</v>
      </c>
      <c r="AG44" s="8">
        <v>0</v>
      </c>
      <c r="AH44" s="1">
        <v>1</v>
      </c>
      <c r="BT44" s="1" t="s">
        <v>788</v>
      </c>
      <c r="BU44" s="3">
        <f>tblSelectALvl1Spell[[#This Row],[Max]]-TRUNC(100/COUNTA(tblSelectALvl1Spell[Option]),0)+1</f>
        <v>48</v>
      </c>
      <c r="BV44" s="3">
        <f>TRUNC(100/COUNTA(tblSelectALvl1Spell[Option])*(ROW(tblSelectALvl1Spell[#This Row])-ROW(tblSelectALvl1Spell[Option])+1),0)</f>
        <v>48</v>
      </c>
      <c r="BW44" s="1">
        <v>1</v>
      </c>
      <c r="BX44" s="1" t="s">
        <v>133</v>
      </c>
      <c r="BY44" s="1" t="s">
        <v>88</v>
      </c>
      <c r="BZ44" s="1" t="s">
        <v>88</v>
      </c>
      <c r="CA44" s="1" t="s">
        <v>89</v>
      </c>
      <c r="CC44" s="1" t="s">
        <v>789</v>
      </c>
      <c r="CD44" s="3">
        <f>tblSelectALvl2Spell[[#This Row],[Max]]-TRUNC(100/COUNTA(tblSelectALvl2Spell[Option]),0)+1</f>
        <v>72</v>
      </c>
      <c r="CE44" s="3">
        <f>TRUNC(100/COUNTA(tblSelectALvl2Spell[Option])*(ROW(tblSelectALvl2Spell[#This Row])-ROW(tblSelectALvl2Spell[Option])+1),0)</f>
        <v>72</v>
      </c>
      <c r="CF44" s="1">
        <v>2</v>
      </c>
      <c r="CG44" s="1" t="s">
        <v>91</v>
      </c>
      <c r="CH44" s="1" t="s">
        <v>88</v>
      </c>
      <c r="CI44" s="1" t="s">
        <v>80</v>
      </c>
      <c r="CJ44" s="1" t="s">
        <v>89</v>
      </c>
      <c r="CL44" s="1" t="s">
        <v>790</v>
      </c>
      <c r="CM44" s="3">
        <f>tblSelectALvl3Spell[[#This Row],[Max]]-TRUNC(100/COUNTA(tblSelectALvl3Spell[Option]),0)+1</f>
        <v>85</v>
      </c>
      <c r="CN44" s="3">
        <f>TRUNC(100/COUNTA(tblSelectALvl3Spell[Option])*(ROW(tblSelectALvl3Spell[#This Row])-ROW(tblSelectALvl3Spell[Option])+1),0)</f>
        <v>86</v>
      </c>
      <c r="CO44" s="1">
        <v>3</v>
      </c>
      <c r="CP44" s="1" t="s">
        <v>131</v>
      </c>
      <c r="CQ44" s="1" t="s">
        <v>88</v>
      </c>
      <c r="CR44" s="1" t="s">
        <v>88</v>
      </c>
      <c r="CS44" s="1" t="s">
        <v>89</v>
      </c>
      <c r="CU44" s="1" t="s">
        <v>776</v>
      </c>
      <c r="CV44" s="1">
        <v>1</v>
      </c>
      <c r="CW44" s="1" t="s">
        <v>220</v>
      </c>
      <c r="CX44" s="1" t="s">
        <v>88</v>
      </c>
      <c r="CY44" s="1" t="s">
        <v>80</v>
      </c>
      <c r="CZ44" s="1" t="s">
        <v>89</v>
      </c>
      <c r="DT44" s="1" t="s">
        <v>791</v>
      </c>
      <c r="DU44" s="1">
        <v>1</v>
      </c>
      <c r="DV44" s="1">
        <v>0</v>
      </c>
      <c r="EE44" s="16">
        <f>tblComponents[[#This Row],[Max]]-TRUNC(100/COUNTA(tblComponents[Component Name]),0)+1</f>
        <v>53</v>
      </c>
      <c r="EF44" s="16">
        <f>TRUNC(100/COUNTA(tblComponents[Component Name])*(ROW(tblComponents[#This Row])-ROW(tblComponents[Component Name])+1),0)</f>
        <v>53</v>
      </c>
      <c r="EG44" s="16" t="s">
        <v>1269</v>
      </c>
      <c r="EH44" s="16"/>
      <c r="EI44" s="16"/>
      <c r="EJ44" s="16" t="s">
        <v>172</v>
      </c>
      <c r="EK44" s="16" t="s">
        <v>507</v>
      </c>
      <c r="EL44" s="16"/>
      <c r="EM44" s="16"/>
      <c r="EN44" s="16"/>
    </row>
    <row r="45" spans="14:144" ht="14.25" customHeight="1" x14ac:dyDescent="0.2">
      <c r="N45" s="5"/>
      <c r="O45" s="5"/>
      <c r="P45" s="5"/>
      <c r="Z45" s="1" t="s">
        <v>291</v>
      </c>
      <c r="AA45" s="1" t="s">
        <v>179</v>
      </c>
      <c r="AB45" s="1" t="str">
        <f>tblChallengeOutcomes[[#This Row],[Challenge]]&amp;tblChallengeOutcomes[[#This Row],[Result]]</f>
        <v>Forbidden RequisiteCritical Failure</v>
      </c>
      <c r="AC45" s="1" t="s">
        <v>792</v>
      </c>
      <c r="AF45" s="1">
        <v>1</v>
      </c>
      <c r="AG45" s="8">
        <v>0</v>
      </c>
      <c r="AH45" s="1">
        <v>3</v>
      </c>
      <c r="BT45" s="1" t="s">
        <v>793</v>
      </c>
      <c r="BU45" s="3">
        <f>tblSelectALvl1Spell[[#This Row],[Max]]-TRUNC(100/COUNTA(tblSelectALvl1Spell[Option]),0)+1</f>
        <v>49</v>
      </c>
      <c r="BV45" s="3">
        <f>TRUNC(100/COUNTA(tblSelectALvl1Spell[Option])*(ROW(tblSelectALvl1Spell[#This Row])-ROW(tblSelectALvl1Spell[Option])+1),0)</f>
        <v>49</v>
      </c>
      <c r="BW45" s="1">
        <v>1</v>
      </c>
      <c r="BX45" s="1" t="s">
        <v>133</v>
      </c>
      <c r="BY45" s="1" t="s">
        <v>88</v>
      </c>
      <c r="BZ45" s="1" t="s">
        <v>80</v>
      </c>
      <c r="CA45" s="1" t="s">
        <v>222</v>
      </c>
      <c r="CC45" s="1" t="s">
        <v>794</v>
      </c>
      <c r="CD45" s="3">
        <f>tblSelectALvl2Spell[[#This Row],[Max]]-TRUNC(100/COUNTA(tblSelectALvl2Spell[Option]),0)+1</f>
        <v>74</v>
      </c>
      <c r="CE45" s="3">
        <f>TRUNC(100/COUNTA(tblSelectALvl2Spell[Option])*(ROW(tblSelectALvl2Spell[#This Row])-ROW(tblSelectALvl2Spell[Option])+1),0)</f>
        <v>74</v>
      </c>
      <c r="CF45" s="1">
        <v>2</v>
      </c>
      <c r="CG45" s="1" t="s">
        <v>304</v>
      </c>
      <c r="CH45" s="1" t="s">
        <v>88</v>
      </c>
      <c r="CI45" s="1" t="s">
        <v>80</v>
      </c>
      <c r="CJ45" s="1" t="s">
        <v>89</v>
      </c>
      <c r="CL45" s="1" t="s">
        <v>795</v>
      </c>
      <c r="CM45" s="3">
        <f>tblSelectALvl3Spell[[#This Row],[Max]]-TRUNC(100/COUNTA(tblSelectALvl3Spell[Option]),0)+1</f>
        <v>87</v>
      </c>
      <c r="CN45" s="3">
        <f>TRUNC(100/COUNTA(tblSelectALvl3Spell[Option])*(ROW(tblSelectALvl3Spell[#This Row])-ROW(tblSelectALvl3Spell[Option])+1),0)</f>
        <v>88</v>
      </c>
      <c r="CO45" s="1">
        <v>3</v>
      </c>
      <c r="CP45" s="1" t="s">
        <v>87</v>
      </c>
      <c r="CQ45" s="1" t="s">
        <v>88</v>
      </c>
      <c r="CR45" s="1" t="s">
        <v>80</v>
      </c>
      <c r="CS45" s="1" t="s">
        <v>89</v>
      </c>
      <c r="CU45" s="1" t="s">
        <v>796</v>
      </c>
      <c r="CV45" s="1">
        <v>1</v>
      </c>
      <c r="CW45" s="1" t="s">
        <v>220</v>
      </c>
      <c r="CX45" s="1" t="s">
        <v>80</v>
      </c>
      <c r="CY45" s="1" t="s">
        <v>80</v>
      </c>
      <c r="CZ45" s="1" t="s">
        <v>89</v>
      </c>
      <c r="DT45" s="1" t="s">
        <v>797</v>
      </c>
      <c r="DU45" s="1">
        <v>5</v>
      </c>
      <c r="DV45" s="1">
        <v>4</v>
      </c>
      <c r="EE45" s="16">
        <f>tblComponents[[#This Row],[Max]]-TRUNC(100/COUNTA(tblComponents[Component Name]),0)+1</f>
        <v>54</v>
      </c>
      <c r="EF45" s="16">
        <f>TRUNC(100/COUNTA(tblComponents[Component Name])*(ROW(tblComponents[#This Row])-ROW(tblComponents[Component Name])+1),0)</f>
        <v>54</v>
      </c>
      <c r="EG45" s="16" t="s">
        <v>1270</v>
      </c>
      <c r="EH45" s="16"/>
      <c r="EI45" s="16"/>
      <c r="EJ45" s="16" t="s">
        <v>172</v>
      </c>
      <c r="EK45" s="16" t="s">
        <v>507</v>
      </c>
      <c r="EL45" s="16"/>
      <c r="EM45" s="16"/>
      <c r="EN45" s="16"/>
    </row>
    <row r="46" spans="14:144" ht="14.25" customHeight="1" x14ac:dyDescent="0.2">
      <c r="N46" s="5"/>
      <c r="O46" s="5"/>
      <c r="P46" s="5"/>
      <c r="Z46" s="1" t="s">
        <v>312</v>
      </c>
      <c r="AA46" s="1" t="s">
        <v>75</v>
      </c>
      <c r="AB46" s="1" t="str">
        <f>tblChallengeOutcomes[[#This Row],[Challenge]]&amp;tblChallengeOutcomes[[#This Row],[Result]]</f>
        <v>Fragile ComponentsCritical Success</v>
      </c>
      <c r="AC46" s="1" t="s">
        <v>798</v>
      </c>
      <c r="AG46" s="8">
        <v>-0.1</v>
      </c>
      <c r="BT46" s="1" t="s">
        <v>799</v>
      </c>
      <c r="BU46" s="3">
        <f>tblSelectALvl1Spell[[#This Row],[Max]]-TRUNC(100/COUNTA(tblSelectALvl1Spell[Option]),0)+1</f>
        <v>50</v>
      </c>
      <c r="BV46" s="3">
        <f>TRUNC(100/COUNTA(tblSelectALvl1Spell[Option])*(ROW(tblSelectALvl1Spell[#This Row])-ROW(tblSelectALvl1Spell[Option])+1),0)</f>
        <v>50</v>
      </c>
      <c r="BW46" s="1">
        <v>1</v>
      </c>
      <c r="BX46" s="1" t="s">
        <v>87</v>
      </c>
      <c r="BY46" s="1" t="s">
        <v>88</v>
      </c>
      <c r="BZ46" s="1" t="s">
        <v>80</v>
      </c>
      <c r="CA46" s="1" t="s">
        <v>222</v>
      </c>
      <c r="CC46" s="1" t="s">
        <v>800</v>
      </c>
      <c r="CD46" s="3">
        <f>tblSelectALvl2Spell[[#This Row],[Max]]-TRUNC(100/COUNTA(tblSelectALvl2Spell[Option]),0)+1</f>
        <v>76</v>
      </c>
      <c r="CE46" s="3">
        <f>TRUNC(100/COUNTA(tblSelectALvl2Spell[Option])*(ROW(tblSelectALvl2Spell[#This Row])-ROW(tblSelectALvl2Spell[Option])+1),0)</f>
        <v>76</v>
      </c>
      <c r="CF46" s="1">
        <v>2</v>
      </c>
      <c r="CG46" s="1" t="s">
        <v>133</v>
      </c>
      <c r="CH46" s="1" t="s">
        <v>88</v>
      </c>
      <c r="CI46" s="1" t="s">
        <v>88</v>
      </c>
      <c r="CJ46" s="1" t="s">
        <v>284</v>
      </c>
      <c r="CL46" s="1" t="s">
        <v>801</v>
      </c>
      <c r="CM46" s="3">
        <f>tblSelectALvl3Spell[[#This Row],[Max]]-TRUNC(100/COUNTA(tblSelectALvl3Spell[Option]),0)+1</f>
        <v>89</v>
      </c>
      <c r="CN46" s="3">
        <f>TRUNC(100/COUNTA(tblSelectALvl3Spell[Option])*(ROW(tblSelectALvl3Spell[#This Row])-ROW(tblSelectALvl3Spell[Option])+1),0)</f>
        <v>90</v>
      </c>
      <c r="CO46" s="1">
        <v>3</v>
      </c>
      <c r="CP46" s="1" t="s">
        <v>87</v>
      </c>
      <c r="CQ46" s="1" t="s">
        <v>88</v>
      </c>
      <c r="CR46" s="1" t="s">
        <v>80</v>
      </c>
      <c r="CS46" s="1" t="s">
        <v>89</v>
      </c>
      <c r="CU46" s="1" t="s">
        <v>802</v>
      </c>
      <c r="CV46" s="1">
        <v>1</v>
      </c>
      <c r="CW46" s="1" t="s">
        <v>220</v>
      </c>
      <c r="CX46" s="1" t="s">
        <v>80</v>
      </c>
      <c r="CY46" s="1" t="s">
        <v>80</v>
      </c>
      <c r="CZ46" s="1" t="s">
        <v>89</v>
      </c>
      <c r="DT46" s="1" t="s">
        <v>803</v>
      </c>
      <c r="DU46" s="1">
        <v>10</v>
      </c>
      <c r="DV46" s="1">
        <v>1</v>
      </c>
      <c r="EE46" s="16">
        <f>tblComponents[[#This Row],[Max]]-TRUNC(100/COUNTA(tblComponents[Component Name]),0)+1</f>
        <v>55</v>
      </c>
      <c r="EF46" s="16">
        <f>TRUNC(100/COUNTA(tblComponents[Component Name])*(ROW(tblComponents[#This Row])-ROW(tblComponents[Component Name])+1),0)</f>
        <v>55</v>
      </c>
      <c r="EG46" s="16" t="s">
        <v>1271</v>
      </c>
      <c r="EH46" s="16"/>
      <c r="EI46" s="16"/>
      <c r="EJ46" s="16" t="s">
        <v>172</v>
      </c>
      <c r="EK46" s="16" t="s">
        <v>507</v>
      </c>
      <c r="EL46" s="16"/>
      <c r="EM46" s="16"/>
      <c r="EN46" s="16"/>
    </row>
    <row r="47" spans="14:144" ht="14.25" customHeight="1" x14ac:dyDescent="0.2">
      <c r="N47" s="5"/>
      <c r="O47" s="5"/>
      <c r="P47" s="5"/>
      <c r="Z47" s="1" t="s">
        <v>312</v>
      </c>
      <c r="AA47" s="1" t="s">
        <v>119</v>
      </c>
      <c r="AB47" s="1" t="str">
        <f>tblChallengeOutcomes[[#This Row],[Challenge]]&amp;tblChallengeOutcomes[[#This Row],[Result]]</f>
        <v>Fragile ComponentsSuccess</v>
      </c>
      <c r="AC47" s="1" t="s">
        <v>804</v>
      </c>
      <c r="AG47" s="8">
        <v>0</v>
      </c>
      <c r="BT47" s="1" t="s">
        <v>805</v>
      </c>
      <c r="BU47" s="3">
        <f>tblSelectALvl1Spell[[#This Row],[Max]]-TRUNC(100/COUNTA(tblSelectALvl1Spell[Option]),0)+1</f>
        <v>51</v>
      </c>
      <c r="BV47" s="3">
        <f>TRUNC(100/COUNTA(tblSelectALvl1Spell[Option])*(ROW(tblSelectALvl1Spell[#This Row])-ROW(tblSelectALvl1Spell[Option])+1),0)</f>
        <v>51</v>
      </c>
      <c r="BW47" s="1">
        <v>1</v>
      </c>
      <c r="BX47" s="1" t="s">
        <v>87</v>
      </c>
      <c r="BY47" s="1" t="s">
        <v>88</v>
      </c>
      <c r="BZ47" s="1" t="s">
        <v>80</v>
      </c>
      <c r="CA47" s="1" t="s">
        <v>89</v>
      </c>
      <c r="CC47" s="1" t="s">
        <v>806</v>
      </c>
      <c r="CD47" s="3">
        <f>tblSelectALvl2Spell[[#This Row],[Max]]-TRUNC(100/COUNTA(tblSelectALvl2Spell[Option]),0)+1</f>
        <v>77</v>
      </c>
      <c r="CE47" s="3">
        <f>TRUNC(100/COUNTA(tblSelectALvl2Spell[Option])*(ROW(tblSelectALvl2Spell[#This Row])-ROW(tblSelectALvl2Spell[Option])+1),0)</f>
        <v>77</v>
      </c>
      <c r="CF47" s="1">
        <v>2</v>
      </c>
      <c r="CG47" s="1" t="s">
        <v>91</v>
      </c>
      <c r="CH47" s="1" t="s">
        <v>88</v>
      </c>
      <c r="CI47" s="1" t="s">
        <v>88</v>
      </c>
      <c r="CJ47" s="1" t="s">
        <v>89</v>
      </c>
      <c r="CL47" s="1" t="s">
        <v>807</v>
      </c>
      <c r="CM47" s="3">
        <f>tblSelectALvl3Spell[[#This Row],[Max]]-TRUNC(100/COUNTA(tblSelectALvl3Spell[Option]),0)+1</f>
        <v>91</v>
      </c>
      <c r="CN47" s="3">
        <f>TRUNC(100/COUNTA(tblSelectALvl3Spell[Option])*(ROW(tblSelectALvl3Spell[#This Row])-ROW(tblSelectALvl3Spell[Option])+1),0)</f>
        <v>92</v>
      </c>
      <c r="CO47" s="1">
        <v>3</v>
      </c>
      <c r="CP47" s="1" t="s">
        <v>220</v>
      </c>
      <c r="CQ47" s="1" t="s">
        <v>88</v>
      </c>
      <c r="CR47" s="1" t="s">
        <v>88</v>
      </c>
      <c r="CS47" s="1" t="s">
        <v>89</v>
      </c>
      <c r="CU47" s="1" t="s">
        <v>783</v>
      </c>
      <c r="CV47" s="1">
        <v>1</v>
      </c>
      <c r="CW47" s="1" t="s">
        <v>304</v>
      </c>
      <c r="CX47" s="1" t="s">
        <v>88</v>
      </c>
      <c r="CY47" s="1" t="s">
        <v>88</v>
      </c>
      <c r="CZ47" s="1" t="s">
        <v>89</v>
      </c>
      <c r="DT47" s="1" t="s">
        <v>808</v>
      </c>
      <c r="DU47" s="1">
        <v>1</v>
      </c>
      <c r="DV47" s="1">
        <v>4</v>
      </c>
      <c r="DW47" s="1" t="s">
        <v>809</v>
      </c>
      <c r="EE47" s="16">
        <f>tblComponents[[#This Row],[Max]]-TRUNC(100/COUNTA(tblComponents[Component Name]),0)+1</f>
        <v>56</v>
      </c>
      <c r="EF47" s="16">
        <f>TRUNC(100/COUNTA(tblComponents[Component Name])*(ROW(tblComponents[#This Row])-ROW(tblComponents[Component Name])+1),0)</f>
        <v>56</v>
      </c>
      <c r="EG47" s="16" t="s">
        <v>1272</v>
      </c>
      <c r="EH47" s="16"/>
      <c r="EI47" s="16"/>
      <c r="EJ47" s="16" t="s">
        <v>203</v>
      </c>
      <c r="EK47" s="16" t="s">
        <v>470</v>
      </c>
      <c r="EL47" s="16"/>
      <c r="EM47" s="16"/>
      <c r="EN47" s="16"/>
    </row>
    <row r="48" spans="14:144" ht="14.25" customHeight="1" x14ac:dyDescent="0.2">
      <c r="N48" s="5"/>
      <c r="O48" s="5"/>
      <c r="P48" s="5"/>
      <c r="Z48" s="1" t="s">
        <v>312</v>
      </c>
      <c r="AA48" s="1" t="s">
        <v>150</v>
      </c>
      <c r="AB48" s="1" t="str">
        <f>tblChallengeOutcomes[[#This Row],[Challenge]]&amp;tblChallengeOutcomes[[#This Row],[Result]]</f>
        <v>Fragile ComponentsFailure</v>
      </c>
      <c r="AC48" s="1" t="s">
        <v>810</v>
      </c>
      <c r="AG48" s="8">
        <v>0.05</v>
      </c>
      <c r="AH48" s="1">
        <v>1</v>
      </c>
      <c r="BT48" s="1" t="s">
        <v>811</v>
      </c>
      <c r="BU48" s="3">
        <f>tblSelectALvl1Spell[[#This Row],[Max]]-TRUNC(100/COUNTA(tblSelectALvl1Spell[Option]),0)+1</f>
        <v>52</v>
      </c>
      <c r="BV48" s="3">
        <f>TRUNC(100/COUNTA(tblSelectALvl1Spell[Option])*(ROW(tblSelectALvl1Spell[#This Row])-ROW(tblSelectALvl1Spell[Option])+1),0)</f>
        <v>52</v>
      </c>
      <c r="BW48" s="1">
        <v>1</v>
      </c>
      <c r="BX48" s="1" t="s">
        <v>131</v>
      </c>
      <c r="BY48" s="1" t="s">
        <v>88</v>
      </c>
      <c r="BZ48" s="1" t="s">
        <v>80</v>
      </c>
      <c r="CA48" s="1" t="s">
        <v>222</v>
      </c>
      <c r="CC48" s="1" t="s">
        <v>812</v>
      </c>
      <c r="CD48" s="3">
        <f>tblSelectALvl2Spell[[#This Row],[Max]]-TRUNC(100/COUNTA(tblSelectALvl2Spell[Option]),0)+1</f>
        <v>79</v>
      </c>
      <c r="CE48" s="3">
        <f>TRUNC(100/COUNTA(tblSelectALvl2Spell[Option])*(ROW(tblSelectALvl2Spell[#This Row])-ROW(tblSelectALvl2Spell[Option])+1),0)</f>
        <v>79</v>
      </c>
      <c r="CF48" s="1">
        <v>2</v>
      </c>
      <c r="CG48" s="1" t="s">
        <v>93</v>
      </c>
      <c r="CH48" s="1" t="s">
        <v>88</v>
      </c>
      <c r="CI48" s="1" t="s">
        <v>88</v>
      </c>
      <c r="CJ48" s="1" t="s">
        <v>89</v>
      </c>
      <c r="CL48" s="1" t="s">
        <v>813</v>
      </c>
      <c r="CM48" s="3">
        <f>tblSelectALvl3Spell[[#This Row],[Max]]-TRUNC(100/COUNTA(tblSelectALvl3Spell[Option]),0)+1</f>
        <v>93</v>
      </c>
      <c r="CN48" s="3">
        <f>TRUNC(100/COUNTA(tblSelectALvl3Spell[Option])*(ROW(tblSelectALvl3Spell[#This Row])-ROW(tblSelectALvl3Spell[Option])+1),0)</f>
        <v>94</v>
      </c>
      <c r="CO48" s="1">
        <v>3</v>
      </c>
      <c r="CP48" s="1" t="s">
        <v>93</v>
      </c>
      <c r="CQ48" s="1" t="s">
        <v>88</v>
      </c>
      <c r="CR48" s="1" t="s">
        <v>80</v>
      </c>
      <c r="CS48" s="1" t="s">
        <v>89</v>
      </c>
      <c r="CU48" s="1" t="s">
        <v>788</v>
      </c>
      <c r="CV48" s="1">
        <v>1</v>
      </c>
      <c r="CW48" s="1" t="s">
        <v>133</v>
      </c>
      <c r="CX48" s="1" t="s">
        <v>88</v>
      </c>
      <c r="CY48" s="1" t="s">
        <v>88</v>
      </c>
      <c r="CZ48" s="1" t="s">
        <v>89</v>
      </c>
      <c r="DT48" s="1" t="s">
        <v>814</v>
      </c>
      <c r="DU48" s="1">
        <v>0.02</v>
      </c>
      <c r="DV48" s="1">
        <v>1</v>
      </c>
      <c r="EE48" s="16">
        <f>tblComponents[[#This Row],[Max]]-TRUNC(100/COUNTA(tblComponents[Component Name]),0)+1</f>
        <v>58</v>
      </c>
      <c r="EF48" s="16">
        <f>TRUNC(100/COUNTA(tblComponents[Component Name])*(ROW(tblComponents[#This Row])-ROW(tblComponents[Component Name])+1),0)</f>
        <v>58</v>
      </c>
      <c r="EG48" s="16" t="s">
        <v>1273</v>
      </c>
      <c r="EH48" s="16"/>
      <c r="EI48" s="16"/>
      <c r="EJ48" s="16" t="s">
        <v>172</v>
      </c>
      <c r="EK48" s="16" t="s">
        <v>470</v>
      </c>
      <c r="EL48" s="16"/>
      <c r="EM48" s="16"/>
      <c r="EN48" s="16"/>
    </row>
    <row r="49" spans="14:144" ht="14.25" customHeight="1" x14ac:dyDescent="0.2">
      <c r="N49" s="5"/>
      <c r="O49" s="5"/>
      <c r="P49" s="5"/>
      <c r="Z49" s="1" t="s">
        <v>312</v>
      </c>
      <c r="AA49" s="1" t="s">
        <v>179</v>
      </c>
      <c r="AB49" s="1" t="str">
        <f>tblChallengeOutcomes[[#This Row],[Challenge]]&amp;tblChallengeOutcomes[[#This Row],[Result]]</f>
        <v>Fragile ComponentsCritical Failure</v>
      </c>
      <c r="AC49" s="1" t="s">
        <v>815</v>
      </c>
      <c r="AG49" s="8">
        <v>-0.75</v>
      </c>
      <c r="AI49" s="1" t="s">
        <v>816</v>
      </c>
      <c r="BT49" s="1" t="s">
        <v>817</v>
      </c>
      <c r="BU49" s="3">
        <f>tblSelectALvl1Spell[[#This Row],[Max]]-TRUNC(100/COUNTA(tblSelectALvl1Spell[Option]),0)+1</f>
        <v>53</v>
      </c>
      <c r="BV49" s="3">
        <f>TRUNC(100/COUNTA(tblSelectALvl1Spell[Option])*(ROW(tblSelectALvl1Spell[#This Row])-ROW(tblSelectALvl1Spell[Option])+1),0)</f>
        <v>53</v>
      </c>
      <c r="BW49" s="1">
        <v>1</v>
      </c>
      <c r="BX49" s="1" t="s">
        <v>133</v>
      </c>
      <c r="BY49" s="1" t="s">
        <v>88</v>
      </c>
      <c r="BZ49" s="1" t="s">
        <v>80</v>
      </c>
      <c r="CA49" s="1" t="s">
        <v>89</v>
      </c>
      <c r="CC49" s="1" t="s">
        <v>818</v>
      </c>
      <c r="CD49" s="3">
        <f>tblSelectALvl2Spell[[#This Row],[Max]]-TRUNC(100/COUNTA(tblSelectALvl2Spell[Option]),0)+1</f>
        <v>81</v>
      </c>
      <c r="CE49" s="3">
        <f>TRUNC(100/COUNTA(tblSelectALvl2Spell[Option])*(ROW(tblSelectALvl2Spell[#This Row])-ROW(tblSelectALvl2Spell[Option])+1),0)</f>
        <v>81</v>
      </c>
      <c r="CF49" s="1">
        <v>2</v>
      </c>
      <c r="CG49" s="1" t="s">
        <v>131</v>
      </c>
      <c r="CH49" s="1" t="s">
        <v>88</v>
      </c>
      <c r="CI49" s="1" t="s">
        <v>88</v>
      </c>
      <c r="CJ49" s="1" t="s">
        <v>89</v>
      </c>
      <c r="CL49" s="1" t="s">
        <v>819</v>
      </c>
      <c r="CM49" s="3">
        <f>tblSelectALvl3Spell[[#This Row],[Max]]-TRUNC(100/COUNTA(tblSelectALvl3Spell[Option]),0)+1</f>
        <v>95</v>
      </c>
      <c r="CN49" s="3">
        <f>TRUNC(100/COUNTA(tblSelectALvl3Spell[Option])*(ROW(tblSelectALvl3Spell[#This Row])-ROW(tblSelectALvl3Spell[Option])+1),0)</f>
        <v>96</v>
      </c>
      <c r="CO49" s="1">
        <v>3</v>
      </c>
      <c r="CP49" s="1" t="s">
        <v>131</v>
      </c>
      <c r="CQ49" s="1" t="s">
        <v>80</v>
      </c>
      <c r="CR49" s="1" t="s">
        <v>88</v>
      </c>
      <c r="CS49" s="1" t="s">
        <v>89</v>
      </c>
      <c r="CU49" s="1" t="s">
        <v>793</v>
      </c>
      <c r="CV49" s="1">
        <v>1</v>
      </c>
      <c r="CW49" s="1" t="s">
        <v>133</v>
      </c>
      <c r="CX49" s="1" t="s">
        <v>88</v>
      </c>
      <c r="CY49" s="1" t="s">
        <v>80</v>
      </c>
      <c r="CZ49" s="1" t="s">
        <v>222</v>
      </c>
      <c r="DT49" s="1" t="s">
        <v>820</v>
      </c>
      <c r="DU49" s="1">
        <v>2</v>
      </c>
      <c r="DV49" s="1">
        <v>4</v>
      </c>
      <c r="EE49" s="16">
        <f>tblComponents[[#This Row],[Max]]-TRUNC(100/COUNTA(tblComponents[Component Name]),0)+1</f>
        <v>59</v>
      </c>
      <c r="EF49" s="16">
        <f>TRUNC(100/COUNTA(tblComponents[Component Name])*(ROW(tblComponents[#This Row])-ROW(tblComponents[Component Name])+1),0)</f>
        <v>59</v>
      </c>
      <c r="EG49" s="16" t="s">
        <v>1274</v>
      </c>
      <c r="EH49" s="16"/>
      <c r="EI49" s="16"/>
      <c r="EJ49" s="16" t="s">
        <v>203</v>
      </c>
      <c r="EK49" s="16" t="s">
        <v>488</v>
      </c>
      <c r="EL49" s="16"/>
      <c r="EM49" s="16"/>
      <c r="EN49" s="16"/>
    </row>
    <row r="50" spans="14:144" ht="14.25" customHeight="1" x14ac:dyDescent="0.2">
      <c r="N50" s="5"/>
      <c r="O50" s="5"/>
      <c r="P50" s="5"/>
      <c r="Z50" s="1" t="s">
        <v>333</v>
      </c>
      <c r="AA50" s="1" t="s">
        <v>75</v>
      </c>
      <c r="AB50" s="1" t="str">
        <f>tblChallengeOutcomes[[#This Row],[Challenge]]&amp;tblChallengeOutcomes[[#This Row],[Result]]</f>
        <v>Illegal ComponentsCritical Success</v>
      </c>
      <c r="AC50" s="1" t="s">
        <v>821</v>
      </c>
      <c r="AG50" s="8">
        <v>-0.1</v>
      </c>
      <c r="BT50" s="1" t="s">
        <v>822</v>
      </c>
      <c r="BU50" s="3">
        <f>tblSelectALvl1Spell[[#This Row],[Max]]-TRUNC(100/COUNTA(tblSelectALvl1Spell[Option]),0)+1</f>
        <v>55</v>
      </c>
      <c r="BV50" s="3">
        <f>TRUNC(100/COUNTA(tblSelectALvl1Spell[Option])*(ROW(tblSelectALvl1Spell[#This Row])-ROW(tblSelectALvl1Spell[Option])+1),0)</f>
        <v>55</v>
      </c>
      <c r="BW50" s="1">
        <v>1</v>
      </c>
      <c r="BX50" s="1" t="s">
        <v>93</v>
      </c>
      <c r="BY50" s="1" t="s">
        <v>88</v>
      </c>
      <c r="BZ50" s="1" t="s">
        <v>88</v>
      </c>
      <c r="CA50" s="1" t="s">
        <v>89</v>
      </c>
      <c r="CC50" s="1" t="s">
        <v>823</v>
      </c>
      <c r="CD50" s="3">
        <f>tblSelectALvl2Spell[[#This Row],[Max]]-TRUNC(100/COUNTA(tblSelectALvl2Spell[Option]),0)+1</f>
        <v>83</v>
      </c>
      <c r="CE50" s="3">
        <f>TRUNC(100/COUNTA(tblSelectALvl2Spell[Option])*(ROW(tblSelectALvl2Spell[#This Row])-ROW(tblSelectALvl2Spell[Option])+1),0)</f>
        <v>83</v>
      </c>
      <c r="CF50" s="1">
        <v>2</v>
      </c>
      <c r="CG50" s="1" t="s">
        <v>133</v>
      </c>
      <c r="CH50" s="1" t="s">
        <v>88</v>
      </c>
      <c r="CI50" s="1" t="s">
        <v>88</v>
      </c>
      <c r="CJ50" s="1" t="s">
        <v>89</v>
      </c>
      <c r="CL50" s="1" t="s">
        <v>824</v>
      </c>
      <c r="CM50" s="3">
        <f>tblSelectALvl3Spell[[#This Row],[Max]]-TRUNC(100/COUNTA(tblSelectALvl3Spell[Option]),0)+1</f>
        <v>97</v>
      </c>
      <c r="CN50" s="3">
        <f>TRUNC(100/COUNTA(tblSelectALvl3Spell[Option])*(ROW(tblSelectALvl3Spell[#This Row])-ROW(tblSelectALvl3Spell[Option])+1),0)</f>
        <v>98</v>
      </c>
      <c r="CO50" s="1">
        <v>3</v>
      </c>
      <c r="CP50" s="1" t="s">
        <v>131</v>
      </c>
      <c r="CQ50" s="1" t="s">
        <v>80</v>
      </c>
      <c r="CR50" s="1" t="s">
        <v>88</v>
      </c>
      <c r="CS50" s="1" t="s">
        <v>89</v>
      </c>
      <c r="CU50" s="1" t="s">
        <v>799</v>
      </c>
      <c r="CV50" s="1">
        <v>1</v>
      </c>
      <c r="CW50" s="1" t="s">
        <v>87</v>
      </c>
      <c r="CX50" s="1" t="s">
        <v>88</v>
      </c>
      <c r="CY50" s="1" t="s">
        <v>80</v>
      </c>
      <c r="CZ50" s="1" t="s">
        <v>222</v>
      </c>
      <c r="DT50" s="1" t="s">
        <v>825</v>
      </c>
      <c r="DU50" s="1">
        <v>1</v>
      </c>
      <c r="DV50" s="1">
        <v>3</v>
      </c>
      <c r="EE50" s="16">
        <f>tblComponents[[#This Row],[Max]]-TRUNC(100/COUNTA(tblComponents[Component Name]),0)+1</f>
        <v>60</v>
      </c>
      <c r="EF50" s="16">
        <f>TRUNC(100/COUNTA(tblComponents[Component Name])*(ROW(tblComponents[#This Row])-ROW(tblComponents[Component Name])+1),0)</f>
        <v>60</v>
      </c>
      <c r="EG50" s="16" t="s">
        <v>1275</v>
      </c>
      <c r="EH50" s="16"/>
      <c r="EI50" s="16"/>
      <c r="EJ50" s="16" t="s">
        <v>172</v>
      </c>
      <c r="EK50" s="16" t="s">
        <v>488</v>
      </c>
      <c r="EL50" s="16"/>
      <c r="EM50" s="16"/>
      <c r="EN50" s="16"/>
    </row>
    <row r="51" spans="14:144" ht="14.25" customHeight="1" x14ac:dyDescent="0.2">
      <c r="N51" s="5"/>
      <c r="O51" s="5"/>
      <c r="P51" s="5"/>
      <c r="Z51" s="1" t="s">
        <v>333</v>
      </c>
      <c r="AA51" s="1" t="s">
        <v>119</v>
      </c>
      <c r="AB51" s="1" t="str">
        <f>tblChallengeOutcomes[[#This Row],[Challenge]]&amp;tblChallengeOutcomes[[#This Row],[Result]]</f>
        <v>Illegal ComponentsSuccess</v>
      </c>
      <c r="AC51" s="1" t="s">
        <v>826</v>
      </c>
      <c r="AG51" s="8">
        <v>0</v>
      </c>
      <c r="BT51" s="1" t="s">
        <v>827</v>
      </c>
      <c r="BU51" s="3">
        <f>tblSelectALvl1Spell[[#This Row],[Max]]-TRUNC(100/COUNTA(tblSelectALvl1Spell[Option]),0)+1</f>
        <v>56</v>
      </c>
      <c r="BV51" s="3">
        <f>TRUNC(100/COUNTA(tblSelectALvl1Spell[Option])*(ROW(tblSelectALvl1Spell[#This Row])-ROW(tblSelectALvl1Spell[Option])+1),0)</f>
        <v>56</v>
      </c>
      <c r="BW51" s="1">
        <v>1</v>
      </c>
      <c r="BX51" s="1" t="s">
        <v>131</v>
      </c>
      <c r="BY51" s="1" t="s">
        <v>88</v>
      </c>
      <c r="BZ51" s="1" t="s">
        <v>88</v>
      </c>
      <c r="CA51" s="1" t="s">
        <v>347</v>
      </c>
      <c r="CC51" s="1" t="s">
        <v>828</v>
      </c>
      <c r="CD51" s="3">
        <f>tblSelectALvl2Spell[[#This Row],[Max]]-TRUNC(100/COUNTA(tblSelectALvl2Spell[Option]),0)+1</f>
        <v>84</v>
      </c>
      <c r="CE51" s="3">
        <f>TRUNC(100/COUNTA(tblSelectALvl2Spell[Option])*(ROW(tblSelectALvl2Spell[#This Row])-ROW(tblSelectALvl2Spell[Option])+1),0)</f>
        <v>84</v>
      </c>
      <c r="CF51" s="1">
        <v>2</v>
      </c>
      <c r="CG51" s="1" t="s">
        <v>220</v>
      </c>
      <c r="CH51" s="1" t="s">
        <v>88</v>
      </c>
      <c r="CI51" s="1" t="s">
        <v>88</v>
      </c>
      <c r="CJ51" s="1" t="s">
        <v>89</v>
      </c>
      <c r="CL51" s="1" t="s">
        <v>829</v>
      </c>
      <c r="CM51" s="3">
        <f>tblSelectALvl3Spell[[#This Row],[Max]]-TRUNC(100/COUNTA(tblSelectALvl3Spell[Option]),0)+1</f>
        <v>99</v>
      </c>
      <c r="CN51" s="3">
        <f>TRUNC(100/COUNTA(tblSelectALvl3Spell[Option])*(ROW(tblSelectALvl3Spell[#This Row])-ROW(tblSelectALvl3Spell[Option])+1),0)</f>
        <v>100</v>
      </c>
      <c r="CO51" s="1">
        <v>3</v>
      </c>
      <c r="CP51" s="1" t="s">
        <v>133</v>
      </c>
      <c r="CQ51" s="1" t="s">
        <v>88</v>
      </c>
      <c r="CR51" s="1" t="s">
        <v>80</v>
      </c>
      <c r="CS51" s="1" t="s">
        <v>89</v>
      </c>
      <c r="CU51" s="1" t="s">
        <v>805</v>
      </c>
      <c r="CV51" s="1">
        <v>1</v>
      </c>
      <c r="CW51" s="1" t="s">
        <v>87</v>
      </c>
      <c r="CX51" s="1" t="s">
        <v>88</v>
      </c>
      <c r="CY51" s="1" t="s">
        <v>80</v>
      </c>
      <c r="CZ51" s="1" t="s">
        <v>89</v>
      </c>
      <c r="DT51" s="1" t="s">
        <v>830</v>
      </c>
      <c r="DU51" s="1">
        <v>2</v>
      </c>
      <c r="DV51" s="1">
        <v>10</v>
      </c>
      <c r="EE51" s="16">
        <f>tblComponents[[#This Row],[Max]]-TRUNC(100/COUNTA(tblComponents[Component Name]),0)+1</f>
        <v>61</v>
      </c>
      <c r="EF51" s="16">
        <f>TRUNC(100/COUNTA(tblComponents[Component Name])*(ROW(tblComponents[#This Row])-ROW(tblComponents[Component Name])+1),0)</f>
        <v>61</v>
      </c>
      <c r="EG51" s="16" t="s">
        <v>1276</v>
      </c>
      <c r="EH51" s="16"/>
      <c r="EI51" s="16"/>
      <c r="EJ51" s="16" t="s">
        <v>203</v>
      </c>
      <c r="EK51" s="16" t="s">
        <v>1083</v>
      </c>
      <c r="EL51" s="16"/>
      <c r="EM51" s="16"/>
      <c r="EN51" s="16"/>
    </row>
    <row r="52" spans="14:144" ht="14.25" customHeight="1" x14ac:dyDescent="0.2">
      <c r="N52" s="5"/>
      <c r="O52" s="5"/>
      <c r="P52" s="5"/>
      <c r="Z52" s="1" t="s">
        <v>333</v>
      </c>
      <c r="AA52" s="1" t="s">
        <v>150</v>
      </c>
      <c r="AB52" s="1" t="str">
        <f>tblChallengeOutcomes[[#This Row],[Challenge]]&amp;tblChallengeOutcomes[[#This Row],[Result]]</f>
        <v>Illegal ComponentsFailure</v>
      </c>
      <c r="AC52" s="1" t="s">
        <v>831</v>
      </c>
      <c r="AG52" s="8">
        <v>0.05</v>
      </c>
      <c r="AH52" s="1">
        <v>1</v>
      </c>
      <c r="BT52" s="1" t="s">
        <v>832</v>
      </c>
      <c r="BU52" s="3">
        <f>tblSelectALvl1Spell[[#This Row],[Max]]-TRUNC(100/COUNTA(tblSelectALvl1Spell[Option]),0)+1</f>
        <v>57</v>
      </c>
      <c r="BV52" s="3">
        <f>TRUNC(100/COUNTA(tblSelectALvl1Spell[Option])*(ROW(tblSelectALvl1Spell[#This Row])-ROW(tblSelectALvl1Spell[Option])+1),0)</f>
        <v>57</v>
      </c>
      <c r="BW52" s="1">
        <v>1</v>
      </c>
      <c r="BX52" s="1" t="s">
        <v>87</v>
      </c>
      <c r="BY52" s="1" t="s">
        <v>88</v>
      </c>
      <c r="BZ52" s="1" t="s">
        <v>80</v>
      </c>
      <c r="CA52" s="1" t="s">
        <v>89</v>
      </c>
      <c r="CC52" s="1" t="s">
        <v>833</v>
      </c>
      <c r="CD52" s="3">
        <f>tblSelectALvl2Spell[[#This Row],[Max]]-TRUNC(100/COUNTA(tblSelectALvl2Spell[Option]),0)+1</f>
        <v>86</v>
      </c>
      <c r="CE52" s="3">
        <f>TRUNC(100/COUNTA(tblSelectALvl2Spell[Option])*(ROW(tblSelectALvl2Spell[#This Row])-ROW(tblSelectALvl2Spell[Option])+1),0)</f>
        <v>86</v>
      </c>
      <c r="CF52" s="1">
        <v>2</v>
      </c>
      <c r="CG52" s="1" t="s">
        <v>133</v>
      </c>
      <c r="CH52" s="1" t="s">
        <v>88</v>
      </c>
      <c r="CI52" s="1" t="s">
        <v>88</v>
      </c>
      <c r="CJ52" s="1" t="s">
        <v>89</v>
      </c>
      <c r="CU52" s="1" t="s">
        <v>811</v>
      </c>
      <c r="CV52" s="1">
        <v>1</v>
      </c>
      <c r="CW52" s="1" t="s">
        <v>131</v>
      </c>
      <c r="CX52" s="1" t="s">
        <v>88</v>
      </c>
      <c r="CY52" s="1" t="s">
        <v>80</v>
      </c>
      <c r="CZ52" s="1" t="s">
        <v>222</v>
      </c>
      <c r="DT52" s="1" t="s">
        <v>834</v>
      </c>
      <c r="DU52" s="1">
        <v>5</v>
      </c>
      <c r="DV52" s="1">
        <v>3</v>
      </c>
      <c r="DW52" s="1" t="s">
        <v>835</v>
      </c>
      <c r="EE52" s="16">
        <f>tblComponents[[#This Row],[Max]]-TRUNC(100/COUNTA(tblComponents[Component Name]),0)+1</f>
        <v>62</v>
      </c>
      <c r="EF52" s="16">
        <f>TRUNC(100/COUNTA(tblComponents[Component Name])*(ROW(tblComponents[#This Row])-ROW(tblComponents[Component Name])+1),0)</f>
        <v>62</v>
      </c>
      <c r="EG52" s="17" t="s">
        <v>1277</v>
      </c>
      <c r="EH52" s="16"/>
      <c r="EI52" s="16"/>
      <c r="EJ52" s="16" t="s">
        <v>172</v>
      </c>
      <c r="EK52" s="16" t="s">
        <v>1083</v>
      </c>
      <c r="EL52" s="16"/>
      <c r="EM52" s="16"/>
      <c r="EN52" s="16"/>
    </row>
    <row r="53" spans="14:144" ht="14.25" customHeight="1" x14ac:dyDescent="0.2">
      <c r="N53" s="5"/>
      <c r="O53" s="5"/>
      <c r="P53" s="5"/>
      <c r="Z53" s="1" t="s">
        <v>333</v>
      </c>
      <c r="AA53" s="1" t="s">
        <v>179</v>
      </c>
      <c r="AB53" s="1" t="str">
        <f>tblChallengeOutcomes[[#This Row],[Challenge]]&amp;tblChallengeOutcomes[[#This Row],[Result]]</f>
        <v>Illegal ComponentsCritical Failure</v>
      </c>
      <c r="AC53" s="1" t="s">
        <v>836</v>
      </c>
      <c r="AG53" s="8">
        <v>0.1</v>
      </c>
      <c r="AH53" s="1">
        <v>3</v>
      </c>
      <c r="BT53" s="1" t="s">
        <v>837</v>
      </c>
      <c r="BU53" s="3">
        <f>tblSelectALvl1Spell[[#This Row],[Max]]-TRUNC(100/COUNTA(tblSelectALvl1Spell[Option]),0)+1</f>
        <v>58</v>
      </c>
      <c r="BV53" s="3">
        <f>TRUNC(100/COUNTA(tblSelectALvl1Spell[Option])*(ROW(tblSelectALvl1Spell[#This Row])-ROW(tblSelectALvl1Spell[Option])+1),0)</f>
        <v>58</v>
      </c>
      <c r="BW53" s="1">
        <v>1</v>
      </c>
      <c r="BX53" s="1" t="s">
        <v>131</v>
      </c>
      <c r="BY53" s="1" t="s">
        <v>88</v>
      </c>
      <c r="BZ53" s="1" t="s">
        <v>88</v>
      </c>
      <c r="CA53" s="1" t="s">
        <v>89</v>
      </c>
      <c r="CC53" s="1" t="s">
        <v>838</v>
      </c>
      <c r="CD53" s="3">
        <f>tblSelectALvl2Spell[[#This Row],[Max]]-TRUNC(100/COUNTA(tblSelectALvl2Spell[Option]),0)+1</f>
        <v>88</v>
      </c>
      <c r="CE53" s="3">
        <f>TRUNC(100/COUNTA(tblSelectALvl2Spell[Option])*(ROW(tblSelectALvl2Spell[#This Row])-ROW(tblSelectALvl2Spell[Option])+1),0)</f>
        <v>88</v>
      </c>
      <c r="CF53" s="1">
        <v>2</v>
      </c>
      <c r="CG53" s="1" t="s">
        <v>304</v>
      </c>
      <c r="CH53" s="1" t="s">
        <v>80</v>
      </c>
      <c r="CI53" s="1" t="s">
        <v>80</v>
      </c>
      <c r="CJ53" s="1" t="s">
        <v>89</v>
      </c>
      <c r="CU53" s="1" t="s">
        <v>817</v>
      </c>
      <c r="CV53" s="1">
        <v>1</v>
      </c>
      <c r="CW53" s="1" t="s">
        <v>133</v>
      </c>
      <c r="CX53" s="1" t="s">
        <v>88</v>
      </c>
      <c r="CY53" s="1" t="s">
        <v>80</v>
      </c>
      <c r="CZ53" s="1" t="s">
        <v>89</v>
      </c>
      <c r="DT53" s="13" t="s">
        <v>839</v>
      </c>
      <c r="DU53" s="1">
        <v>0</v>
      </c>
      <c r="DV53" s="1">
        <v>0</v>
      </c>
      <c r="DW53" s="1" t="s">
        <v>840</v>
      </c>
      <c r="EE53" s="16">
        <f>tblComponents[[#This Row],[Max]]-TRUNC(100/COUNTA(tblComponents[Component Name]),0)+1</f>
        <v>64</v>
      </c>
      <c r="EF53" s="16">
        <f>TRUNC(100/COUNTA(tblComponents[Component Name])*(ROW(tblComponents[#This Row])-ROW(tblComponents[Component Name])+1),0)</f>
        <v>64</v>
      </c>
      <c r="EG53" s="16" t="s">
        <v>1278</v>
      </c>
      <c r="EH53" s="16"/>
      <c r="EI53" s="16"/>
      <c r="EJ53" s="16" t="s">
        <v>142</v>
      </c>
      <c r="EK53" s="16" t="s">
        <v>1083</v>
      </c>
      <c r="EL53" s="16"/>
      <c r="EM53" s="16"/>
      <c r="EN53" s="16"/>
    </row>
    <row r="54" spans="14:144" ht="14.25" customHeight="1" x14ac:dyDescent="0.2">
      <c r="N54" s="5"/>
      <c r="O54" s="5"/>
      <c r="P54" s="5"/>
      <c r="Z54" s="1" t="s">
        <v>353</v>
      </c>
      <c r="AA54" s="1" t="s">
        <v>75</v>
      </c>
      <c r="AB54" s="1" t="str">
        <f>tblChallengeOutcomes[[#This Row],[Challenge]]&amp;tblChallengeOutcomes[[#This Row],[Result]]</f>
        <v>Incomplete InstructionsCritical Success</v>
      </c>
      <c r="AC54" s="1" t="s">
        <v>841</v>
      </c>
      <c r="AG54" s="8">
        <v>0</v>
      </c>
      <c r="AH54" s="1">
        <v>-3</v>
      </c>
      <c r="BT54" s="1" t="s">
        <v>842</v>
      </c>
      <c r="BU54" s="3">
        <f>tblSelectALvl1Spell[[#This Row],[Max]]-TRUNC(100/COUNTA(tblSelectALvl1Spell[Option]),0)+1</f>
        <v>59</v>
      </c>
      <c r="BV54" s="3">
        <f>TRUNC(100/COUNTA(tblSelectALvl1Spell[Option])*(ROW(tblSelectALvl1Spell[#This Row])-ROW(tblSelectALvl1Spell[Option])+1),0)</f>
        <v>59</v>
      </c>
      <c r="BW54" s="1">
        <v>1</v>
      </c>
      <c r="BX54" s="1" t="s">
        <v>87</v>
      </c>
      <c r="BY54" s="1" t="s">
        <v>88</v>
      </c>
      <c r="BZ54" s="1" t="s">
        <v>88</v>
      </c>
      <c r="CA54" s="1" t="s">
        <v>89</v>
      </c>
      <c r="CC54" s="1" t="s">
        <v>843</v>
      </c>
      <c r="CD54" s="3">
        <f>tblSelectALvl2Spell[[#This Row],[Max]]-TRUNC(100/COUNTA(tblSelectALvl2Spell[Option]),0)+1</f>
        <v>89</v>
      </c>
      <c r="CE54" s="3">
        <f>TRUNC(100/COUNTA(tblSelectALvl2Spell[Option])*(ROW(tblSelectALvl2Spell[#This Row])-ROW(tblSelectALvl2Spell[Option])+1),0)</f>
        <v>89</v>
      </c>
      <c r="CF54" s="1">
        <v>2</v>
      </c>
      <c r="CG54" s="1" t="s">
        <v>131</v>
      </c>
      <c r="CH54" s="1" t="s">
        <v>88</v>
      </c>
      <c r="CI54" s="1" t="s">
        <v>80</v>
      </c>
      <c r="CJ54" s="1" t="s">
        <v>89</v>
      </c>
      <c r="CU54" s="1" t="s">
        <v>822</v>
      </c>
      <c r="CV54" s="1">
        <v>1</v>
      </c>
      <c r="CW54" s="1" t="s">
        <v>93</v>
      </c>
      <c r="CX54" s="1" t="s">
        <v>88</v>
      </c>
      <c r="CY54" s="1" t="s">
        <v>88</v>
      </c>
      <c r="CZ54" s="1" t="s">
        <v>89</v>
      </c>
      <c r="DT54" s="1" t="s">
        <v>844</v>
      </c>
      <c r="DU54" s="1">
        <v>5</v>
      </c>
      <c r="DV54" s="1">
        <v>1</v>
      </c>
      <c r="EE54" s="16">
        <f>tblComponents[[#This Row],[Max]]-TRUNC(100/COUNTA(tblComponents[Component Name]),0)+1</f>
        <v>65</v>
      </c>
      <c r="EF54" s="16">
        <f>TRUNC(100/COUNTA(tblComponents[Component Name])*(ROW(tblComponents[#This Row])-ROW(tblComponents[Component Name])+1),0)</f>
        <v>65</v>
      </c>
      <c r="EG54" s="16" t="s">
        <v>1279</v>
      </c>
      <c r="EH54" s="16"/>
      <c r="EI54" s="16"/>
      <c r="EJ54" s="16" t="s">
        <v>107</v>
      </c>
      <c r="EK54" s="16" t="s">
        <v>1083</v>
      </c>
      <c r="EL54" s="16"/>
      <c r="EM54" s="16"/>
      <c r="EN54" s="16"/>
    </row>
    <row r="55" spans="14:144" ht="14.25" customHeight="1" x14ac:dyDescent="0.2">
      <c r="N55" s="5"/>
      <c r="O55" s="5"/>
      <c r="P55" s="5"/>
      <c r="Z55" s="1" t="s">
        <v>353</v>
      </c>
      <c r="AA55" s="1" t="s">
        <v>119</v>
      </c>
      <c r="AB55" s="1" t="str">
        <f>tblChallengeOutcomes[[#This Row],[Challenge]]&amp;tblChallengeOutcomes[[#This Row],[Result]]</f>
        <v>Incomplete InstructionsSuccess</v>
      </c>
      <c r="AC55" s="1" t="s">
        <v>845</v>
      </c>
      <c r="AG55" s="8">
        <v>0</v>
      </c>
      <c r="AH55" s="1">
        <v>-1</v>
      </c>
      <c r="BT55" s="1" t="s">
        <v>846</v>
      </c>
      <c r="BU55" s="3">
        <f>tblSelectALvl1Spell[[#This Row],[Max]]-TRUNC(100/COUNTA(tblSelectALvl1Spell[Option]),0)+1</f>
        <v>60</v>
      </c>
      <c r="BV55" s="3">
        <f>TRUNC(100/COUNTA(tblSelectALvl1Spell[Option])*(ROW(tblSelectALvl1Spell[#This Row])-ROW(tblSelectALvl1Spell[Option])+1),0)</f>
        <v>60</v>
      </c>
      <c r="BW55" s="1">
        <v>1</v>
      </c>
      <c r="BX55" s="1" t="s">
        <v>133</v>
      </c>
      <c r="BY55" s="1" t="s">
        <v>88</v>
      </c>
      <c r="BZ55" s="1" t="s">
        <v>88</v>
      </c>
      <c r="CA55" s="1" t="s">
        <v>89</v>
      </c>
      <c r="CC55" s="1" t="s">
        <v>847</v>
      </c>
      <c r="CD55" s="3">
        <f>tblSelectALvl2Spell[[#This Row],[Max]]-TRUNC(100/COUNTA(tblSelectALvl2Spell[Option]),0)+1</f>
        <v>91</v>
      </c>
      <c r="CE55" s="3">
        <f>TRUNC(100/COUNTA(tblSelectALvl2Spell[Option])*(ROW(tblSelectALvl2Spell[#This Row])-ROW(tblSelectALvl2Spell[Option])+1),0)</f>
        <v>91</v>
      </c>
      <c r="CF55" s="1">
        <v>2</v>
      </c>
      <c r="CG55" s="1" t="s">
        <v>131</v>
      </c>
      <c r="CH55" s="1" t="s">
        <v>88</v>
      </c>
      <c r="CI55" s="1" t="s">
        <v>80</v>
      </c>
      <c r="CJ55" s="1" t="s">
        <v>89</v>
      </c>
      <c r="CU55" s="1" t="s">
        <v>827</v>
      </c>
      <c r="CV55" s="1">
        <v>1</v>
      </c>
      <c r="CW55" s="1" t="s">
        <v>131</v>
      </c>
      <c r="CX55" s="1" t="s">
        <v>88</v>
      </c>
      <c r="CY55" s="1" t="s">
        <v>88</v>
      </c>
      <c r="CZ55" s="1" t="s">
        <v>347</v>
      </c>
      <c r="DT55" s="1" t="s">
        <v>848</v>
      </c>
      <c r="DU55" s="1">
        <v>5</v>
      </c>
      <c r="DV55" s="1">
        <v>0</v>
      </c>
      <c r="EE55" s="16">
        <f>tblComponents[[#This Row],[Max]]-TRUNC(100/COUNTA(tblComponents[Component Name]),0)+1</f>
        <v>66</v>
      </c>
      <c r="EF55" s="16">
        <f>TRUNC(100/COUNTA(tblComponents[Component Name])*(ROW(tblComponents[#This Row])-ROW(tblComponents[Component Name])+1),0)</f>
        <v>66</v>
      </c>
      <c r="EG55" s="16" t="s">
        <v>1280</v>
      </c>
      <c r="EH55" s="16"/>
      <c r="EI55" s="16"/>
      <c r="EJ55" s="16" t="s">
        <v>63</v>
      </c>
      <c r="EK55" s="16" t="s">
        <v>1083</v>
      </c>
      <c r="EL55" s="16"/>
      <c r="EM55" s="16"/>
      <c r="EN55" s="16"/>
    </row>
    <row r="56" spans="14:144" ht="14.25" customHeight="1" x14ac:dyDescent="0.2">
      <c r="N56" s="5"/>
      <c r="O56" s="5"/>
      <c r="P56" s="5"/>
      <c r="Z56" s="1" t="s">
        <v>353</v>
      </c>
      <c r="AA56" s="1" t="s">
        <v>150</v>
      </c>
      <c r="AB56" s="1" t="str">
        <f>tblChallengeOutcomes[[#This Row],[Challenge]]&amp;tblChallengeOutcomes[[#This Row],[Result]]</f>
        <v>Incomplete InstructionsFailure</v>
      </c>
      <c r="AC56" s="1" t="s">
        <v>849</v>
      </c>
      <c r="AG56" s="8">
        <v>0</v>
      </c>
      <c r="AH56" s="1">
        <v>3</v>
      </c>
      <c r="BT56" s="1" t="s">
        <v>850</v>
      </c>
      <c r="BU56" s="3">
        <f>tblSelectALvl1Spell[[#This Row],[Max]]-TRUNC(100/COUNTA(tblSelectALvl1Spell[Option]),0)+1</f>
        <v>61</v>
      </c>
      <c r="BV56" s="3">
        <f>TRUNC(100/COUNTA(tblSelectALvl1Spell[Option])*(ROW(tblSelectALvl1Spell[#This Row])-ROW(tblSelectALvl1Spell[Option])+1),0)</f>
        <v>61</v>
      </c>
      <c r="BW56" s="1">
        <v>1</v>
      </c>
      <c r="BX56" s="1" t="s">
        <v>87</v>
      </c>
      <c r="BY56" s="1" t="s">
        <v>88</v>
      </c>
      <c r="BZ56" s="1" t="s">
        <v>80</v>
      </c>
      <c r="CA56" s="1" t="s">
        <v>222</v>
      </c>
      <c r="CC56" s="1" t="s">
        <v>851</v>
      </c>
      <c r="CD56" s="3">
        <f>tblSelectALvl2Spell[[#This Row],[Max]]-TRUNC(100/COUNTA(tblSelectALvl2Spell[Option]),0)+1</f>
        <v>93</v>
      </c>
      <c r="CE56" s="3">
        <f>TRUNC(100/COUNTA(tblSelectALvl2Spell[Option])*(ROW(tblSelectALvl2Spell[#This Row])-ROW(tblSelectALvl2Spell[Option])+1),0)</f>
        <v>93</v>
      </c>
      <c r="CF56" s="1">
        <v>2</v>
      </c>
      <c r="CG56" s="1" t="s">
        <v>133</v>
      </c>
      <c r="CH56" s="1" t="s">
        <v>88</v>
      </c>
      <c r="CI56" s="1" t="s">
        <v>88</v>
      </c>
      <c r="CJ56" s="1" t="s">
        <v>222</v>
      </c>
      <c r="CU56" s="1" t="s">
        <v>852</v>
      </c>
      <c r="CV56" s="1">
        <v>1</v>
      </c>
      <c r="CW56" s="1" t="s">
        <v>87</v>
      </c>
      <c r="CX56" s="1" t="s">
        <v>80</v>
      </c>
      <c r="CY56" s="1" t="s">
        <v>88</v>
      </c>
      <c r="CZ56" s="1" t="s">
        <v>554</v>
      </c>
      <c r="DT56" s="1" t="s">
        <v>853</v>
      </c>
      <c r="DU56" s="1">
        <v>5</v>
      </c>
      <c r="DV56" s="1">
        <v>2</v>
      </c>
      <c r="EE56" s="16">
        <f>tblComponents[[#This Row],[Max]]-TRUNC(100/COUNTA(tblComponents[Component Name]),0)+1</f>
        <v>67</v>
      </c>
      <c r="EF56" s="16">
        <f>TRUNC(100/COUNTA(tblComponents[Component Name])*(ROW(tblComponents[#This Row])-ROW(tblComponents[Component Name])+1),0)</f>
        <v>67</v>
      </c>
      <c r="EG56" s="16" t="s">
        <v>1281</v>
      </c>
      <c r="EH56" s="16"/>
      <c r="EI56" s="16"/>
      <c r="EJ56" s="16" t="s">
        <v>203</v>
      </c>
      <c r="EK56" s="16" t="s">
        <v>850</v>
      </c>
      <c r="EL56" s="16"/>
      <c r="EM56" s="16"/>
      <c r="EN56" s="16"/>
    </row>
    <row r="57" spans="14:144" ht="14.25" customHeight="1" x14ac:dyDescent="0.2">
      <c r="N57" s="5"/>
      <c r="O57" s="5"/>
      <c r="P57" s="5"/>
      <c r="Z57" s="1" t="s">
        <v>353</v>
      </c>
      <c r="AA57" s="1" t="s">
        <v>179</v>
      </c>
      <c r="AB57" s="1" t="str">
        <f>tblChallengeOutcomes[[#This Row],[Challenge]]&amp;tblChallengeOutcomes[[#This Row],[Result]]</f>
        <v>Incomplete InstructionsCritical Failure</v>
      </c>
      <c r="AC57" s="1" t="s">
        <v>854</v>
      </c>
      <c r="AG57" s="8">
        <v>0.05</v>
      </c>
      <c r="AH57" s="1">
        <v>7</v>
      </c>
      <c r="BT57" s="1" t="s">
        <v>855</v>
      </c>
      <c r="BU57" s="3">
        <f>tblSelectALvl1Spell[[#This Row],[Max]]-TRUNC(100/COUNTA(tblSelectALvl1Spell[Option]),0)+1</f>
        <v>62</v>
      </c>
      <c r="BV57" s="3">
        <f>TRUNC(100/COUNTA(tblSelectALvl1Spell[Option])*(ROW(tblSelectALvl1Spell[#This Row])-ROW(tblSelectALvl1Spell[Option])+1),0)</f>
        <v>62</v>
      </c>
      <c r="BW57" s="1">
        <v>1</v>
      </c>
      <c r="BX57" s="1" t="s">
        <v>133</v>
      </c>
      <c r="BY57" s="1" t="s">
        <v>88</v>
      </c>
      <c r="BZ57" s="1" t="s">
        <v>88</v>
      </c>
      <c r="CA57" s="1" t="s">
        <v>222</v>
      </c>
      <c r="CC57" s="1" t="s">
        <v>856</v>
      </c>
      <c r="CD57" s="3">
        <f>tblSelectALvl2Spell[[#This Row],[Max]]-TRUNC(100/COUNTA(tblSelectALvl2Spell[Option]),0)+1</f>
        <v>94</v>
      </c>
      <c r="CE57" s="3">
        <f>TRUNC(100/COUNTA(tblSelectALvl2Spell[Option])*(ROW(tblSelectALvl2Spell[#This Row])-ROW(tblSelectALvl2Spell[Option])+1),0)</f>
        <v>94</v>
      </c>
      <c r="CF57" s="1">
        <v>2</v>
      </c>
      <c r="CG57" s="1" t="s">
        <v>162</v>
      </c>
      <c r="CH57" s="1" t="s">
        <v>88</v>
      </c>
      <c r="CI57" s="1" t="s">
        <v>80</v>
      </c>
      <c r="CJ57" s="1" t="s">
        <v>89</v>
      </c>
      <c r="CU57" s="1" t="s">
        <v>832</v>
      </c>
      <c r="CV57" s="1">
        <v>1</v>
      </c>
      <c r="CW57" s="1" t="s">
        <v>87</v>
      </c>
      <c r="CX57" s="1" t="s">
        <v>88</v>
      </c>
      <c r="CY57" s="1" t="s">
        <v>80</v>
      </c>
      <c r="CZ57" s="1" t="s">
        <v>89</v>
      </c>
      <c r="DT57" s="1" t="s">
        <v>857</v>
      </c>
      <c r="DU57" s="1">
        <v>25</v>
      </c>
      <c r="DV57" s="1">
        <v>1</v>
      </c>
      <c r="DW57" s="1" t="s">
        <v>858</v>
      </c>
      <c r="EE57" s="16">
        <f>tblComponents[[#This Row],[Max]]-TRUNC(100/COUNTA(tblComponents[Component Name]),0)+1</f>
        <v>69</v>
      </c>
      <c r="EF57" s="16">
        <f>TRUNC(100/COUNTA(tblComponents[Component Name])*(ROW(tblComponents[#This Row])-ROW(tblComponents[Component Name])+1),0)</f>
        <v>69</v>
      </c>
      <c r="EG57" s="16" t="s">
        <v>1282</v>
      </c>
      <c r="EH57" s="16"/>
      <c r="EI57" s="16"/>
      <c r="EJ57" s="16" t="s">
        <v>203</v>
      </c>
      <c r="EK57" s="16" t="s">
        <v>633</v>
      </c>
      <c r="EL57" s="16"/>
      <c r="EM57" s="16"/>
      <c r="EN57" s="16"/>
    </row>
    <row r="58" spans="14:144" ht="14.25" customHeight="1" x14ac:dyDescent="0.2">
      <c r="N58" s="5"/>
      <c r="O58" s="5"/>
      <c r="P58" s="5"/>
      <c r="Z58" s="1" t="s">
        <v>376</v>
      </c>
      <c r="AA58" s="1" t="s">
        <v>75</v>
      </c>
      <c r="AB58" s="1" t="str">
        <f>tblChallengeOutcomes[[#This Row],[Challenge]]&amp;tblChallengeOutcomes[[#This Row],[Result]]</f>
        <v>Interesting OfferCritical Success</v>
      </c>
      <c r="AC58" s="1" t="s">
        <v>859</v>
      </c>
      <c r="AE58" s="1">
        <v>1</v>
      </c>
      <c r="AG58" s="8">
        <v>0</v>
      </c>
      <c r="AH58" s="1">
        <v>-1</v>
      </c>
      <c r="BT58" s="1" t="s">
        <v>860</v>
      </c>
      <c r="BU58" s="3">
        <f>tblSelectALvl1Spell[[#This Row],[Max]]-TRUNC(100/COUNTA(tblSelectALvl1Spell[Option]),0)+1</f>
        <v>64</v>
      </c>
      <c r="BV58" s="3">
        <f>TRUNC(100/COUNTA(tblSelectALvl1Spell[Option])*(ROW(tblSelectALvl1Spell[#This Row])-ROW(tblSelectALvl1Spell[Option])+1),0)</f>
        <v>64</v>
      </c>
      <c r="BW58" s="1">
        <v>1</v>
      </c>
      <c r="BX58" s="1" t="s">
        <v>133</v>
      </c>
      <c r="BY58" s="1" t="s">
        <v>88</v>
      </c>
      <c r="BZ58" s="1" t="s">
        <v>88</v>
      </c>
      <c r="CA58" s="1" t="s">
        <v>347</v>
      </c>
      <c r="CC58" s="1" t="s">
        <v>861</v>
      </c>
      <c r="CD58" s="3">
        <f>tblSelectALvl2Spell[[#This Row],[Max]]-TRUNC(100/COUNTA(tblSelectALvl2Spell[Option]),0)+1</f>
        <v>96</v>
      </c>
      <c r="CE58" s="3">
        <f>TRUNC(100/COUNTA(tblSelectALvl2Spell[Option])*(ROW(tblSelectALvl2Spell[#This Row])-ROW(tblSelectALvl2Spell[Option])+1),0)</f>
        <v>96</v>
      </c>
      <c r="CF58" s="1">
        <v>2</v>
      </c>
      <c r="CG58" s="1" t="s">
        <v>91</v>
      </c>
      <c r="CH58" s="1" t="s">
        <v>88</v>
      </c>
      <c r="CI58" s="1" t="s">
        <v>88</v>
      </c>
      <c r="CJ58" s="1" t="s">
        <v>89</v>
      </c>
      <c r="CU58" s="1" t="s">
        <v>837</v>
      </c>
      <c r="CV58" s="1">
        <v>1</v>
      </c>
      <c r="CW58" s="1" t="s">
        <v>131</v>
      </c>
      <c r="CX58" s="1" t="s">
        <v>88</v>
      </c>
      <c r="CY58" s="1" t="s">
        <v>88</v>
      </c>
      <c r="CZ58" s="1" t="s">
        <v>89</v>
      </c>
      <c r="DT58" s="1" t="s">
        <v>862</v>
      </c>
      <c r="DU58" s="1">
        <v>25</v>
      </c>
      <c r="DV58" s="1">
        <v>1</v>
      </c>
      <c r="EE58" s="16">
        <f>tblComponents[[#This Row],[Max]]-TRUNC(100/COUNTA(tblComponents[Component Name]),0)+1</f>
        <v>70</v>
      </c>
      <c r="EF58" s="16">
        <f>TRUNC(100/COUNTA(tblComponents[Component Name])*(ROW(tblComponents[#This Row])-ROW(tblComponents[Component Name])+1),0)</f>
        <v>70</v>
      </c>
      <c r="EG58" s="16" t="s">
        <v>1283</v>
      </c>
      <c r="EH58" s="16"/>
      <c r="EI58" s="16"/>
      <c r="EJ58" s="16" t="s">
        <v>203</v>
      </c>
      <c r="EK58" s="16" t="s">
        <v>869</v>
      </c>
      <c r="EL58" s="16"/>
      <c r="EM58" s="16"/>
      <c r="EN58" s="16"/>
    </row>
    <row r="59" spans="14:144" ht="14.25" customHeight="1" x14ac:dyDescent="0.2">
      <c r="N59" s="5"/>
      <c r="O59" s="5"/>
      <c r="P59" s="5"/>
      <c r="Z59" s="1" t="s">
        <v>376</v>
      </c>
      <c r="AA59" s="1" t="s">
        <v>119</v>
      </c>
      <c r="AB59" s="1" t="str">
        <f>tblChallengeOutcomes[[#This Row],[Challenge]]&amp;tblChallengeOutcomes[[#This Row],[Result]]</f>
        <v>Interesting OfferSuccess</v>
      </c>
      <c r="AC59" s="1" t="s">
        <v>863</v>
      </c>
      <c r="AG59" s="8">
        <v>0</v>
      </c>
      <c r="BT59" s="1" t="s">
        <v>864</v>
      </c>
      <c r="BU59" s="3">
        <f>tblSelectALvl1Spell[[#This Row],[Max]]-TRUNC(100/COUNTA(tblSelectALvl1Spell[Option]),0)+1</f>
        <v>65</v>
      </c>
      <c r="BV59" s="3">
        <f>TRUNC(100/COUNTA(tblSelectALvl1Spell[Option])*(ROW(tblSelectALvl1Spell[#This Row])-ROW(tblSelectALvl1Spell[Option])+1),0)</f>
        <v>65</v>
      </c>
      <c r="BW59" s="1">
        <v>1</v>
      </c>
      <c r="BX59" s="1" t="s">
        <v>162</v>
      </c>
      <c r="BY59" s="1" t="s">
        <v>88</v>
      </c>
      <c r="BZ59" s="1" t="s">
        <v>80</v>
      </c>
      <c r="CA59" s="1" t="s">
        <v>89</v>
      </c>
      <c r="CC59" s="1" t="s">
        <v>865</v>
      </c>
      <c r="CD59" s="3">
        <f>tblSelectALvl2Spell[[#This Row],[Max]]-TRUNC(100/COUNTA(tblSelectALvl2Spell[Option]),0)+1</f>
        <v>98</v>
      </c>
      <c r="CE59" s="3">
        <f>TRUNC(100/COUNTA(tblSelectALvl2Spell[Option])*(ROW(tblSelectALvl2Spell[#This Row])-ROW(tblSelectALvl2Spell[Option])+1),0)</f>
        <v>98</v>
      </c>
      <c r="CF59" s="1">
        <v>2</v>
      </c>
      <c r="CG59" s="1" t="s">
        <v>87</v>
      </c>
      <c r="CH59" s="1" t="s">
        <v>88</v>
      </c>
      <c r="CI59" s="1" t="s">
        <v>80</v>
      </c>
      <c r="CJ59" s="1" t="s">
        <v>89</v>
      </c>
      <c r="CU59" s="1" t="s">
        <v>842</v>
      </c>
      <c r="CV59" s="1">
        <v>1</v>
      </c>
      <c r="CW59" s="1" t="s">
        <v>87</v>
      </c>
      <c r="CX59" s="1" t="s">
        <v>88</v>
      </c>
      <c r="CY59" s="1" t="s">
        <v>88</v>
      </c>
      <c r="CZ59" s="1" t="s">
        <v>89</v>
      </c>
      <c r="DT59" s="1" t="s">
        <v>866</v>
      </c>
      <c r="DU59" s="1">
        <v>5</v>
      </c>
      <c r="DV59" s="1">
        <v>25</v>
      </c>
      <c r="DW59" s="1" t="s">
        <v>867</v>
      </c>
      <c r="EE59" s="16">
        <f>tblComponents[[#This Row],[Max]]-TRUNC(100/COUNTA(tblComponents[Component Name]),0)+1</f>
        <v>71</v>
      </c>
      <c r="EF59" s="16">
        <f>TRUNC(100/COUNTA(tblComponents[Component Name])*(ROW(tblComponents[#This Row])-ROW(tblComponents[Component Name])+1),0)</f>
        <v>71</v>
      </c>
      <c r="EG59" s="16" t="s">
        <v>1284</v>
      </c>
      <c r="EH59" s="16"/>
      <c r="EI59" s="16"/>
      <c r="EJ59" s="16" t="s">
        <v>172</v>
      </c>
      <c r="EK59" s="16" t="s">
        <v>869</v>
      </c>
      <c r="EL59" s="16"/>
      <c r="EM59" s="16"/>
      <c r="EN59" s="16"/>
    </row>
    <row r="60" spans="14:144" ht="14.25" customHeight="1" x14ac:dyDescent="0.2">
      <c r="N60" s="5"/>
      <c r="O60" s="5"/>
      <c r="P60" s="5"/>
      <c r="Z60" s="1" t="s">
        <v>376</v>
      </c>
      <c r="AA60" s="1" t="s">
        <v>150</v>
      </c>
      <c r="AB60" s="1" t="str">
        <f>tblChallengeOutcomes[[#This Row],[Challenge]]&amp;tblChallengeOutcomes[[#This Row],[Result]]</f>
        <v>Interesting OfferFailure</v>
      </c>
      <c r="AC60" s="1" t="s">
        <v>868</v>
      </c>
      <c r="AF60" s="1">
        <v>1</v>
      </c>
      <c r="AG60" s="8">
        <v>0</v>
      </c>
      <c r="AH60" s="1">
        <v>1</v>
      </c>
      <c r="BT60" s="1" t="s">
        <v>869</v>
      </c>
      <c r="BU60" s="3">
        <f>tblSelectALvl1Spell[[#This Row],[Max]]-TRUNC(100/COUNTA(tblSelectALvl1Spell[Option]),0)+1</f>
        <v>66</v>
      </c>
      <c r="BV60" s="3">
        <f>TRUNC(100/COUNTA(tblSelectALvl1Spell[Option])*(ROW(tblSelectALvl1Spell[#This Row])-ROW(tblSelectALvl1Spell[Option])+1),0)</f>
        <v>66</v>
      </c>
      <c r="BW60" s="1">
        <v>1</v>
      </c>
      <c r="BX60" s="1" t="s">
        <v>162</v>
      </c>
      <c r="BY60" s="1" t="s">
        <v>88</v>
      </c>
      <c r="BZ60" s="1" t="s">
        <v>80</v>
      </c>
      <c r="CA60" s="1" t="s">
        <v>222</v>
      </c>
      <c r="CC60" s="1" t="s">
        <v>870</v>
      </c>
      <c r="CD60" s="3">
        <f>tblSelectALvl2Spell[[#This Row],[Max]]-TRUNC(100/COUNTA(tblSelectALvl2Spell[Option]),0)+1</f>
        <v>100</v>
      </c>
      <c r="CE60" s="3">
        <f>TRUNC(100/COUNTA(tblSelectALvl2Spell[Option])*(ROW(tblSelectALvl2Spell[#This Row])-ROW(tblSelectALvl2Spell[Option])+1),0)</f>
        <v>100</v>
      </c>
      <c r="CF60" s="1">
        <v>2</v>
      </c>
      <c r="CG60" s="1" t="s">
        <v>162</v>
      </c>
      <c r="CH60" s="1" t="s">
        <v>88</v>
      </c>
      <c r="CI60" s="1" t="s">
        <v>88</v>
      </c>
      <c r="CJ60" s="1" t="s">
        <v>89</v>
      </c>
      <c r="CU60" s="1" t="s">
        <v>846</v>
      </c>
      <c r="CV60" s="1">
        <v>1</v>
      </c>
      <c r="CW60" s="1" t="s">
        <v>133</v>
      </c>
      <c r="CX60" s="1" t="s">
        <v>88</v>
      </c>
      <c r="CY60" s="1" t="s">
        <v>88</v>
      </c>
      <c r="CZ60" s="1" t="s">
        <v>89</v>
      </c>
      <c r="DT60" s="1" t="s">
        <v>871</v>
      </c>
      <c r="DU60" s="1">
        <v>10</v>
      </c>
      <c r="DV60" s="1">
        <v>0</v>
      </c>
      <c r="EE60" s="16">
        <f>tblComponents[[#This Row],[Max]]-TRUNC(100/COUNTA(tblComponents[Component Name]),0)+1</f>
        <v>72</v>
      </c>
      <c r="EF60" s="16">
        <f>TRUNC(100/COUNTA(tblComponents[Component Name])*(ROW(tblComponents[#This Row])-ROW(tblComponents[Component Name])+1),0)</f>
        <v>72</v>
      </c>
      <c r="EG60" s="16" t="s">
        <v>1285</v>
      </c>
      <c r="EH60" s="16"/>
      <c r="EI60" s="16"/>
      <c r="EJ60" s="16" t="s">
        <v>203</v>
      </c>
      <c r="EK60" s="16" t="s">
        <v>697</v>
      </c>
      <c r="EL60" s="16"/>
      <c r="EM60" s="16"/>
      <c r="EN60" s="16"/>
    </row>
    <row r="61" spans="14:144" ht="14.25" customHeight="1" x14ac:dyDescent="0.2">
      <c r="N61" s="5"/>
      <c r="O61" s="5"/>
      <c r="P61" s="5"/>
      <c r="Z61" s="1" t="s">
        <v>376</v>
      </c>
      <c r="AA61" s="1" t="s">
        <v>179</v>
      </c>
      <c r="AB61" s="1" t="str">
        <f>tblChallengeOutcomes[[#This Row],[Challenge]]&amp;tblChallengeOutcomes[[#This Row],[Result]]</f>
        <v>Interesting OfferCritical Failure</v>
      </c>
      <c r="AC61" s="1" t="s">
        <v>872</v>
      </c>
      <c r="AF61" s="1">
        <v>1</v>
      </c>
      <c r="AG61" s="8">
        <v>0.05</v>
      </c>
      <c r="AH61" s="1">
        <v>1</v>
      </c>
      <c r="BT61" s="1" t="s">
        <v>873</v>
      </c>
      <c r="BU61" s="3">
        <f>tblSelectALvl1Spell[[#This Row],[Max]]-TRUNC(100/COUNTA(tblSelectALvl1Spell[Option]),0)+1</f>
        <v>67</v>
      </c>
      <c r="BV61" s="3">
        <f>TRUNC(100/COUNTA(tblSelectALvl1Spell[Option])*(ROW(tblSelectALvl1Spell[#This Row])-ROW(tblSelectALvl1Spell[Option])+1),0)</f>
        <v>67</v>
      </c>
      <c r="BW61" s="1">
        <v>1</v>
      </c>
      <c r="BX61" s="1" t="s">
        <v>220</v>
      </c>
      <c r="BY61" s="1" t="s">
        <v>88</v>
      </c>
      <c r="BZ61" s="1" t="s">
        <v>80</v>
      </c>
      <c r="CA61" s="1" t="s">
        <v>222</v>
      </c>
      <c r="CU61" s="1" t="s">
        <v>850</v>
      </c>
      <c r="CV61" s="1">
        <v>1</v>
      </c>
      <c r="CW61" s="1" t="s">
        <v>87</v>
      </c>
      <c r="CX61" s="1" t="s">
        <v>88</v>
      </c>
      <c r="CY61" s="1" t="s">
        <v>80</v>
      </c>
      <c r="CZ61" s="1" t="s">
        <v>222</v>
      </c>
      <c r="DT61" s="1" t="s">
        <v>874</v>
      </c>
      <c r="DU61" s="1">
        <v>0.02</v>
      </c>
      <c r="DV61" s="1">
        <v>0</v>
      </c>
      <c r="EE61" s="16">
        <f>tblComponents[[#This Row],[Max]]-TRUNC(100/COUNTA(tblComponents[Component Name]),0)+1</f>
        <v>74</v>
      </c>
      <c r="EF61" s="16">
        <f>TRUNC(100/COUNTA(tblComponents[Component Name])*(ROW(tblComponents[#This Row])-ROW(tblComponents[Component Name])+1),0)</f>
        <v>74</v>
      </c>
      <c r="EG61" s="16" t="s">
        <v>1286</v>
      </c>
      <c r="EH61" s="16"/>
      <c r="EI61" s="16"/>
      <c r="EJ61" s="16" t="s">
        <v>172</v>
      </c>
      <c r="EK61" s="16" t="s">
        <v>697</v>
      </c>
      <c r="EL61" s="16"/>
      <c r="EM61" s="16"/>
      <c r="EN61" s="16"/>
    </row>
    <row r="62" spans="14:144" ht="14.25" customHeight="1" x14ac:dyDescent="0.2">
      <c r="N62" s="5"/>
      <c r="O62" s="5"/>
      <c r="P62" s="5"/>
      <c r="Z62" s="1" t="s">
        <v>397</v>
      </c>
      <c r="AA62" s="1" t="s">
        <v>75</v>
      </c>
      <c r="AB62" s="1" t="str">
        <f>tblChallengeOutcomes[[#This Row],[Challenge]]&amp;tblChallengeOutcomes[[#This Row],[Result]]</f>
        <v>Intrusive SpiritCritical Success</v>
      </c>
      <c r="AC62" s="1" t="s">
        <v>875</v>
      </c>
      <c r="AD62" s="1">
        <v>1</v>
      </c>
      <c r="AG62" s="8">
        <v>-0.05</v>
      </c>
      <c r="BT62" s="1" t="s">
        <v>876</v>
      </c>
      <c r="BU62" s="3">
        <f>tblSelectALvl1Spell[[#This Row],[Max]]-TRUNC(100/COUNTA(tblSelectALvl1Spell[Option]),0)+1</f>
        <v>68</v>
      </c>
      <c r="BV62" s="3">
        <f>TRUNC(100/COUNTA(tblSelectALvl1Spell[Option])*(ROW(tblSelectALvl1Spell[#This Row])-ROW(tblSelectALvl1Spell[Option])+1),0)</f>
        <v>68</v>
      </c>
      <c r="BW62" s="1">
        <v>1</v>
      </c>
      <c r="BX62" s="1" t="s">
        <v>93</v>
      </c>
      <c r="BY62" s="1" t="s">
        <v>88</v>
      </c>
      <c r="BZ62" s="1" t="s">
        <v>88</v>
      </c>
      <c r="CA62" s="1" t="s">
        <v>89</v>
      </c>
      <c r="CU62" s="1" t="s">
        <v>855</v>
      </c>
      <c r="CV62" s="1">
        <v>1</v>
      </c>
      <c r="CW62" s="1" t="s">
        <v>133</v>
      </c>
      <c r="CX62" s="1" t="s">
        <v>88</v>
      </c>
      <c r="CY62" s="1" t="s">
        <v>88</v>
      </c>
      <c r="CZ62" s="1" t="s">
        <v>222</v>
      </c>
      <c r="DT62" s="1" t="s">
        <v>877</v>
      </c>
      <c r="DU62" s="1">
        <v>0.02</v>
      </c>
      <c r="DV62" s="1">
        <v>4</v>
      </c>
      <c r="EE62" s="16">
        <f>tblComponents[[#This Row],[Max]]-TRUNC(100/COUNTA(tblComponents[Component Name]),0)+1</f>
        <v>75</v>
      </c>
      <c r="EF62" s="16">
        <f>TRUNC(100/COUNTA(tblComponents[Component Name])*(ROW(tblComponents[#This Row])-ROW(tblComponents[Component Name])+1),0)</f>
        <v>75</v>
      </c>
      <c r="EG62" s="16" t="s">
        <v>1287</v>
      </c>
      <c r="EH62" s="16"/>
      <c r="EI62" s="16"/>
      <c r="EJ62" s="16" t="s">
        <v>203</v>
      </c>
      <c r="EK62" s="16" t="s">
        <v>634</v>
      </c>
      <c r="EL62" s="16"/>
      <c r="EM62" s="16"/>
      <c r="EN62" s="16"/>
    </row>
    <row r="63" spans="14:144" ht="14.25" customHeight="1" x14ac:dyDescent="0.2">
      <c r="N63" s="5"/>
      <c r="O63" s="5"/>
      <c r="P63" s="5"/>
      <c r="Z63" s="1" t="s">
        <v>397</v>
      </c>
      <c r="AA63" s="1" t="s">
        <v>119</v>
      </c>
      <c r="AB63" s="1" t="str">
        <f>tblChallengeOutcomes[[#This Row],[Challenge]]&amp;tblChallengeOutcomes[[#This Row],[Result]]</f>
        <v>Intrusive SpiritSuccess</v>
      </c>
      <c r="AC63" s="1" t="s">
        <v>878</v>
      </c>
      <c r="AE63" s="1">
        <v>1</v>
      </c>
      <c r="AG63" s="8">
        <v>-0.05</v>
      </c>
      <c r="BT63" s="1" t="s">
        <v>879</v>
      </c>
      <c r="BU63" s="3">
        <f>tblSelectALvl1Spell[[#This Row],[Max]]-TRUNC(100/COUNTA(tblSelectALvl1Spell[Option]),0)+1</f>
        <v>69</v>
      </c>
      <c r="BV63" s="3">
        <f>TRUNC(100/COUNTA(tblSelectALvl1Spell[Option])*(ROW(tblSelectALvl1Spell[#This Row])-ROW(tblSelectALvl1Spell[Option])+1),0)</f>
        <v>69</v>
      </c>
      <c r="BW63" s="1">
        <v>1</v>
      </c>
      <c r="BX63" s="1" t="s">
        <v>131</v>
      </c>
      <c r="BY63" s="1" t="s">
        <v>88</v>
      </c>
      <c r="BZ63" s="1" t="s">
        <v>88</v>
      </c>
      <c r="CA63" s="1" t="s">
        <v>89</v>
      </c>
      <c r="CU63" s="1" t="s">
        <v>860</v>
      </c>
      <c r="CV63" s="1">
        <v>1</v>
      </c>
      <c r="CW63" s="1" t="s">
        <v>133</v>
      </c>
      <c r="CX63" s="1" t="s">
        <v>88</v>
      </c>
      <c r="CY63" s="1" t="s">
        <v>88</v>
      </c>
      <c r="CZ63" s="1" t="s">
        <v>347</v>
      </c>
      <c r="DT63" s="1" t="s">
        <v>880</v>
      </c>
      <c r="DU63" s="1">
        <v>0.1</v>
      </c>
      <c r="DV63" s="1">
        <v>25</v>
      </c>
      <c r="EE63" s="16">
        <f>tblComponents[[#This Row],[Max]]-TRUNC(100/COUNTA(tblComponents[Component Name]),0)+1</f>
        <v>76</v>
      </c>
      <c r="EF63" s="16">
        <f>TRUNC(100/COUNTA(tblComponents[Component Name])*(ROW(tblComponents[#This Row])-ROW(tblComponents[Component Name])+1),0)</f>
        <v>76</v>
      </c>
      <c r="EG63" s="16" t="s">
        <v>1288</v>
      </c>
      <c r="EH63" s="16"/>
      <c r="EI63" s="16"/>
      <c r="EJ63" s="16" t="s">
        <v>172</v>
      </c>
      <c r="EK63" s="16" t="s">
        <v>634</v>
      </c>
      <c r="EL63" s="16"/>
      <c r="EM63" s="16"/>
      <c r="EN63" s="16"/>
    </row>
    <row r="64" spans="14:144" ht="14.25" customHeight="1" x14ac:dyDescent="0.2">
      <c r="N64" s="5"/>
      <c r="O64" s="5"/>
      <c r="P64" s="5"/>
      <c r="Z64" s="1" t="s">
        <v>397</v>
      </c>
      <c r="AA64" s="1" t="s">
        <v>150</v>
      </c>
      <c r="AB64" s="1" t="str">
        <f>tblChallengeOutcomes[[#This Row],[Challenge]]&amp;tblChallengeOutcomes[[#This Row],[Result]]</f>
        <v>Intrusive SpiritFailure</v>
      </c>
      <c r="AC64" s="1" t="s">
        <v>881</v>
      </c>
      <c r="AF64" s="1">
        <v>1</v>
      </c>
      <c r="AG64" s="8">
        <v>0.05</v>
      </c>
      <c r="BT64" s="1" t="s">
        <v>882</v>
      </c>
      <c r="BU64" s="3">
        <f>tblSelectALvl1Spell[[#This Row],[Max]]-TRUNC(100/COUNTA(tblSelectALvl1Spell[Option]),0)+1</f>
        <v>70</v>
      </c>
      <c r="BV64" s="3">
        <f>TRUNC(100/COUNTA(tblSelectALvl1Spell[Option])*(ROW(tblSelectALvl1Spell[#This Row])-ROW(tblSelectALvl1Spell[Option])+1),0)</f>
        <v>70</v>
      </c>
      <c r="BW64" s="1">
        <v>1</v>
      </c>
      <c r="BX64" s="1" t="s">
        <v>131</v>
      </c>
      <c r="BY64" s="1" t="s">
        <v>88</v>
      </c>
      <c r="BZ64" s="1" t="s">
        <v>88</v>
      </c>
      <c r="CA64" s="1" t="s">
        <v>89</v>
      </c>
      <c r="CU64" s="1" t="s">
        <v>864</v>
      </c>
      <c r="CV64" s="1">
        <v>1</v>
      </c>
      <c r="CW64" s="1" t="s">
        <v>162</v>
      </c>
      <c r="CX64" s="1" t="s">
        <v>88</v>
      </c>
      <c r="CY64" s="1" t="s">
        <v>80</v>
      </c>
      <c r="CZ64" s="1" t="s">
        <v>89</v>
      </c>
      <c r="DT64" s="1" t="s">
        <v>883</v>
      </c>
      <c r="DU64" s="1">
        <v>0.5</v>
      </c>
      <c r="DV64" s="1">
        <v>1</v>
      </c>
      <c r="DW64" s="1" t="s">
        <v>884</v>
      </c>
      <c r="EE64" s="16">
        <f>tblComponents[[#This Row],[Max]]-TRUNC(100/COUNTA(tblComponents[Component Name]),0)+1</f>
        <v>77</v>
      </c>
      <c r="EF64" s="16">
        <f>TRUNC(100/COUNTA(tblComponents[Component Name])*(ROW(tblComponents[#This Row])-ROW(tblComponents[Component Name])+1),0)</f>
        <v>77</v>
      </c>
      <c r="EG64" s="17" t="s">
        <v>1289</v>
      </c>
      <c r="EH64" s="16"/>
      <c r="EI64" s="16"/>
      <c r="EJ64" s="16" t="s">
        <v>203</v>
      </c>
      <c r="EK64" s="16" t="s">
        <v>891</v>
      </c>
      <c r="EL64" s="16"/>
      <c r="EM64" s="16"/>
      <c r="EN64" s="16"/>
    </row>
    <row r="65" spans="14:144" ht="14.25" customHeight="1" x14ac:dyDescent="0.2">
      <c r="N65" s="5"/>
      <c r="O65" s="5"/>
      <c r="P65" s="5"/>
      <c r="Z65" s="1" t="s">
        <v>397</v>
      </c>
      <c r="AA65" s="1" t="s">
        <v>179</v>
      </c>
      <c r="AB65" s="1" t="str">
        <f>tblChallengeOutcomes[[#This Row],[Challenge]]&amp;tblChallengeOutcomes[[#This Row],[Result]]</f>
        <v>Intrusive SpiritCritical Failure</v>
      </c>
      <c r="AC65" s="1" t="s">
        <v>885</v>
      </c>
      <c r="AG65" s="8">
        <v>0</v>
      </c>
      <c r="AI65" s="1" t="s">
        <v>886</v>
      </c>
      <c r="BT65" s="1" t="s">
        <v>887</v>
      </c>
      <c r="BU65" s="3">
        <f>tblSelectALvl1Spell[[#This Row],[Max]]-TRUNC(100/COUNTA(tblSelectALvl1Spell[Option]),0)+1</f>
        <v>71</v>
      </c>
      <c r="BV65" s="3">
        <f>TRUNC(100/COUNTA(tblSelectALvl1Spell[Option])*(ROW(tblSelectALvl1Spell[#This Row])-ROW(tblSelectALvl1Spell[Option])+1),0)</f>
        <v>71</v>
      </c>
      <c r="BW65" s="1">
        <v>1</v>
      </c>
      <c r="BX65" s="1" t="s">
        <v>91</v>
      </c>
      <c r="BY65" s="1" t="s">
        <v>88</v>
      </c>
      <c r="BZ65" s="1" t="s">
        <v>88</v>
      </c>
      <c r="CA65" s="1" t="s">
        <v>89</v>
      </c>
      <c r="CU65" s="1" t="s">
        <v>869</v>
      </c>
      <c r="CV65" s="1">
        <v>1</v>
      </c>
      <c r="CW65" s="1" t="s">
        <v>162</v>
      </c>
      <c r="CX65" s="1" t="s">
        <v>88</v>
      </c>
      <c r="CY65" s="1" t="s">
        <v>80</v>
      </c>
      <c r="CZ65" s="1" t="s">
        <v>222</v>
      </c>
      <c r="DT65" s="1" t="s">
        <v>888</v>
      </c>
      <c r="DU65" s="1">
        <v>10</v>
      </c>
      <c r="DV65" s="1">
        <v>2</v>
      </c>
      <c r="DW65" s="1" t="s">
        <v>889</v>
      </c>
      <c r="EE65" s="16">
        <f>tblComponents[[#This Row],[Max]]-TRUNC(100/COUNTA(tblComponents[Component Name]),0)+1</f>
        <v>79</v>
      </c>
      <c r="EF65" s="16">
        <f>TRUNC(100/COUNTA(tblComponents[Component Name])*(ROW(tblComponents[#This Row])-ROW(tblComponents[Component Name])+1),0)</f>
        <v>79</v>
      </c>
      <c r="EG65" s="16" t="s">
        <v>1290</v>
      </c>
      <c r="EH65" s="16"/>
      <c r="EI65" s="16"/>
      <c r="EJ65" s="16" t="s">
        <v>172</v>
      </c>
      <c r="EK65" s="16" t="s">
        <v>891</v>
      </c>
      <c r="EL65" s="16"/>
      <c r="EM65" s="16"/>
      <c r="EN65" s="16"/>
    </row>
    <row r="66" spans="14:144" ht="14.25" customHeight="1" x14ac:dyDescent="0.2">
      <c r="N66" s="5"/>
      <c r="O66" s="5"/>
      <c r="P66" s="5"/>
      <c r="Z66" s="1" t="s">
        <v>418</v>
      </c>
      <c r="AA66" s="1" t="s">
        <v>75</v>
      </c>
      <c r="AB66" s="1" t="str">
        <f>tblChallengeOutcomes[[#This Row],[Challenge]]&amp;tblChallengeOutcomes[[#This Row],[Result]]</f>
        <v>Powdered GemstoneCritical Success</v>
      </c>
      <c r="AC66" s="1" t="s">
        <v>890</v>
      </c>
      <c r="AG66" s="8">
        <v>-0.1</v>
      </c>
      <c r="BT66" s="1" t="s">
        <v>891</v>
      </c>
      <c r="BU66" s="3">
        <f>tblSelectALvl1Spell[[#This Row],[Max]]-TRUNC(100/COUNTA(tblSelectALvl1Spell[Option]),0)+1</f>
        <v>73</v>
      </c>
      <c r="BV66" s="3">
        <f>TRUNC(100/COUNTA(tblSelectALvl1Spell[Option])*(ROW(tblSelectALvl1Spell[#This Row])-ROW(tblSelectALvl1Spell[Option])+1),0)</f>
        <v>73</v>
      </c>
      <c r="BW66" s="1">
        <v>1</v>
      </c>
      <c r="BX66" s="1" t="s">
        <v>133</v>
      </c>
      <c r="BY66" s="1" t="s">
        <v>88</v>
      </c>
      <c r="BZ66" s="1" t="s">
        <v>88</v>
      </c>
      <c r="CA66" s="1" t="s">
        <v>89</v>
      </c>
      <c r="CU66" s="1" t="s">
        <v>873</v>
      </c>
      <c r="CV66" s="1">
        <v>1</v>
      </c>
      <c r="CW66" s="1" t="s">
        <v>220</v>
      </c>
      <c r="CX66" s="1" t="s">
        <v>88</v>
      </c>
      <c r="CY66" s="1" t="s">
        <v>80</v>
      </c>
      <c r="CZ66" s="1" t="s">
        <v>222</v>
      </c>
      <c r="DT66" s="1" t="s">
        <v>892</v>
      </c>
      <c r="DU66" s="1">
        <v>5</v>
      </c>
      <c r="DV66" s="1">
        <v>2</v>
      </c>
      <c r="DW66" s="1" t="s">
        <v>893</v>
      </c>
      <c r="EE66" s="16">
        <f>tblComponents[[#This Row],[Max]]-TRUNC(100/COUNTA(tblComponents[Component Name]),0)+1</f>
        <v>80</v>
      </c>
      <c r="EF66" s="16">
        <f>TRUNC(100/COUNTA(tblComponents[Component Name])*(ROW(tblComponents[#This Row])-ROW(tblComponents[Component Name])+1),0)</f>
        <v>80</v>
      </c>
      <c r="EG66" s="16" t="s">
        <v>1291</v>
      </c>
      <c r="EH66" s="16"/>
      <c r="EI66" s="16"/>
      <c r="EJ66" s="16" t="s">
        <v>142</v>
      </c>
      <c r="EK66" s="16" t="s">
        <v>891</v>
      </c>
      <c r="EL66" s="16"/>
      <c r="EM66" s="16"/>
      <c r="EN66" s="16"/>
    </row>
    <row r="67" spans="14:144" ht="14.25" customHeight="1" x14ac:dyDescent="0.2">
      <c r="N67" s="5"/>
      <c r="O67" s="5"/>
      <c r="P67" s="5"/>
      <c r="Z67" s="1" t="s">
        <v>418</v>
      </c>
      <c r="AA67" s="1" t="s">
        <v>119</v>
      </c>
      <c r="AB67" s="1" t="str">
        <f>tblChallengeOutcomes[[#This Row],[Challenge]]&amp;tblChallengeOutcomes[[#This Row],[Result]]</f>
        <v>Powdered GemstoneSuccess</v>
      </c>
      <c r="AC67" s="1" t="s">
        <v>894</v>
      </c>
      <c r="AG67" s="8">
        <v>0</v>
      </c>
      <c r="BT67" s="1" t="s">
        <v>895</v>
      </c>
      <c r="BU67" s="3">
        <f>tblSelectALvl1Spell[[#This Row],[Max]]-TRUNC(100/COUNTA(tblSelectALvl1Spell[Option]),0)+1</f>
        <v>74</v>
      </c>
      <c r="BV67" s="3">
        <f>TRUNC(100/COUNTA(tblSelectALvl1Spell[Option])*(ROW(tblSelectALvl1Spell[#This Row])-ROW(tblSelectALvl1Spell[Option])+1),0)</f>
        <v>74</v>
      </c>
      <c r="BW67" s="1">
        <v>1</v>
      </c>
      <c r="BX67" s="1" t="s">
        <v>91</v>
      </c>
      <c r="BY67" s="1" t="s">
        <v>88</v>
      </c>
      <c r="BZ67" s="1" t="s">
        <v>80</v>
      </c>
      <c r="CA67" s="1" t="s">
        <v>89</v>
      </c>
      <c r="CU67" s="1" t="s">
        <v>896</v>
      </c>
      <c r="CV67" s="1">
        <v>1</v>
      </c>
      <c r="CW67" s="1" t="s">
        <v>220</v>
      </c>
      <c r="CX67" s="1" t="s">
        <v>80</v>
      </c>
      <c r="CY67" s="1" t="s">
        <v>88</v>
      </c>
      <c r="CZ67" s="1" t="s">
        <v>94</v>
      </c>
      <c r="DT67" s="1" t="s">
        <v>897</v>
      </c>
      <c r="DU67" s="1">
        <v>10</v>
      </c>
      <c r="DV67" s="1">
        <v>1</v>
      </c>
      <c r="DW67" s="1" t="s">
        <v>898</v>
      </c>
      <c r="EE67" s="16">
        <f>tblComponents[[#This Row],[Max]]-TRUNC(100/COUNTA(tblComponents[Component Name]),0)+1</f>
        <v>81</v>
      </c>
      <c r="EF67" s="16">
        <f>TRUNC(100/COUNTA(tblComponents[Component Name])*(ROW(tblComponents[#This Row])-ROW(tblComponents[Component Name])+1),0)</f>
        <v>81</v>
      </c>
      <c r="EG67" s="16" t="s">
        <v>1292</v>
      </c>
      <c r="EH67" s="16"/>
      <c r="EI67" s="16"/>
      <c r="EJ67" s="16" t="s">
        <v>203</v>
      </c>
      <c r="EK67" s="16" t="s">
        <v>660</v>
      </c>
      <c r="EL67" s="16"/>
      <c r="EM67" s="16"/>
      <c r="EN67" s="16"/>
    </row>
    <row r="68" spans="14:144" ht="14.25" customHeight="1" x14ac:dyDescent="0.2">
      <c r="N68" s="5"/>
      <c r="O68" s="5"/>
      <c r="P68" s="5"/>
      <c r="Z68" s="1" t="s">
        <v>418</v>
      </c>
      <c r="AA68" s="1" t="s">
        <v>150</v>
      </c>
      <c r="AB68" s="1" t="str">
        <f>tblChallengeOutcomes[[#This Row],[Challenge]]&amp;tblChallengeOutcomes[[#This Row],[Result]]</f>
        <v>Powdered GemstoneFailure</v>
      </c>
      <c r="AC68" s="1" t="s">
        <v>899</v>
      </c>
      <c r="AE68" s="1">
        <v>1</v>
      </c>
      <c r="AG68" s="8">
        <v>0</v>
      </c>
      <c r="BT68" s="1" t="s">
        <v>900</v>
      </c>
      <c r="BU68" s="3">
        <f>tblSelectALvl1Spell[[#This Row],[Max]]-TRUNC(100/COUNTA(tblSelectALvl1Spell[Option]),0)+1</f>
        <v>75</v>
      </c>
      <c r="BV68" s="3">
        <f>TRUNC(100/COUNTA(tblSelectALvl1Spell[Option])*(ROW(tblSelectALvl1Spell[#This Row])-ROW(tblSelectALvl1Spell[Option])+1),0)</f>
        <v>75</v>
      </c>
      <c r="BW68" s="1">
        <v>1</v>
      </c>
      <c r="BX68" s="1" t="s">
        <v>93</v>
      </c>
      <c r="BY68" s="1" t="s">
        <v>88</v>
      </c>
      <c r="BZ68" s="1" t="s">
        <v>88</v>
      </c>
      <c r="CA68" s="1" t="s">
        <v>89</v>
      </c>
      <c r="CU68" s="1" t="s">
        <v>901</v>
      </c>
      <c r="CV68" s="1">
        <v>1</v>
      </c>
      <c r="CW68" s="1" t="s">
        <v>304</v>
      </c>
      <c r="CX68" s="1" t="s">
        <v>80</v>
      </c>
      <c r="CY68" s="1" t="s">
        <v>88</v>
      </c>
      <c r="CZ68" s="1" t="s">
        <v>94</v>
      </c>
      <c r="DT68" s="1" t="s">
        <v>902</v>
      </c>
      <c r="DU68" s="1">
        <v>100</v>
      </c>
      <c r="DV68" s="1">
        <v>0</v>
      </c>
      <c r="DW68" s="1" t="s">
        <v>903</v>
      </c>
      <c r="EE68" s="16">
        <f>tblComponents[[#This Row],[Max]]-TRUNC(100/COUNTA(tblComponents[Component Name]),0)+1</f>
        <v>82</v>
      </c>
      <c r="EF68" s="16">
        <f>TRUNC(100/COUNTA(tblComponents[Component Name])*(ROW(tblComponents[#This Row])-ROW(tblComponents[Component Name])+1),0)</f>
        <v>82</v>
      </c>
      <c r="EG68" s="16" t="s">
        <v>1293</v>
      </c>
      <c r="EH68" s="16"/>
      <c r="EI68" s="16"/>
      <c r="EJ68" s="16" t="s">
        <v>203</v>
      </c>
      <c r="EK68" s="16" t="s">
        <v>366</v>
      </c>
      <c r="EL68" s="16"/>
      <c r="EM68" s="16"/>
      <c r="EN68" s="16"/>
    </row>
    <row r="69" spans="14:144" ht="14.25" customHeight="1" x14ac:dyDescent="0.2">
      <c r="N69" s="5"/>
      <c r="O69" s="5"/>
      <c r="P69" s="5"/>
      <c r="Z69" s="1" t="s">
        <v>418</v>
      </c>
      <c r="AA69" s="1" t="s">
        <v>179</v>
      </c>
      <c r="AB69" s="1" t="str">
        <f>tblChallengeOutcomes[[#This Row],[Challenge]]&amp;tblChallengeOutcomes[[#This Row],[Result]]</f>
        <v>Powdered GemstoneCritical Failure</v>
      </c>
      <c r="AC69" s="1" t="s">
        <v>904</v>
      </c>
      <c r="AG69" s="8">
        <v>0.1</v>
      </c>
      <c r="AH69" s="1">
        <v>1</v>
      </c>
      <c r="BT69" s="1" t="s">
        <v>905</v>
      </c>
      <c r="BU69" s="3">
        <f>tblSelectALvl1Spell[[#This Row],[Max]]-TRUNC(100/COUNTA(tblSelectALvl1Spell[Option]),0)+1</f>
        <v>76</v>
      </c>
      <c r="BV69" s="3">
        <f>TRUNC(100/COUNTA(tblSelectALvl1Spell[Option])*(ROW(tblSelectALvl1Spell[#This Row])-ROW(tblSelectALvl1Spell[Option])+1),0)</f>
        <v>76</v>
      </c>
      <c r="BW69" s="1">
        <v>1</v>
      </c>
      <c r="BX69" s="1" t="s">
        <v>91</v>
      </c>
      <c r="BY69" s="1" t="s">
        <v>88</v>
      </c>
      <c r="BZ69" s="1" t="s">
        <v>88</v>
      </c>
      <c r="CA69" s="1" t="s">
        <v>222</v>
      </c>
      <c r="CU69" s="1" t="s">
        <v>876</v>
      </c>
      <c r="CV69" s="1">
        <v>1</v>
      </c>
      <c r="CW69" s="1" t="s">
        <v>93</v>
      </c>
      <c r="CX69" s="1" t="s">
        <v>88</v>
      </c>
      <c r="CY69" s="1" t="s">
        <v>88</v>
      </c>
      <c r="CZ69" s="1" t="s">
        <v>89</v>
      </c>
      <c r="DT69" s="1" t="s">
        <v>906</v>
      </c>
      <c r="DU69" s="1">
        <v>2</v>
      </c>
      <c r="DV69" s="1">
        <v>6</v>
      </c>
      <c r="DW69" s="1" t="s">
        <v>907</v>
      </c>
      <c r="EE69" s="16">
        <f>tblComponents[[#This Row],[Max]]-TRUNC(100/COUNTA(tblComponents[Component Name]),0)+1</f>
        <v>83</v>
      </c>
      <c r="EF69" s="16">
        <f>TRUNC(100/COUNTA(tblComponents[Component Name])*(ROW(tblComponents[#This Row])-ROW(tblComponents[Component Name])+1),0)</f>
        <v>83</v>
      </c>
      <c r="EG69" s="16" t="s">
        <v>1294</v>
      </c>
      <c r="EH69" s="16"/>
      <c r="EI69" s="16"/>
      <c r="EJ69" s="16" t="s">
        <v>172</v>
      </c>
      <c r="EK69" s="16" t="s">
        <v>366</v>
      </c>
      <c r="EL69" s="16"/>
      <c r="EM69" s="16"/>
      <c r="EN69" s="16"/>
    </row>
    <row r="70" spans="14:144" ht="14.25" customHeight="1" x14ac:dyDescent="0.2">
      <c r="N70" s="5"/>
      <c r="O70" s="5"/>
      <c r="P70" s="5"/>
      <c r="Z70" s="1" t="s">
        <v>438</v>
      </c>
      <c r="AA70" s="1" t="s">
        <v>75</v>
      </c>
      <c r="AB70" s="1" t="str">
        <f>tblChallengeOutcomes[[#This Row],[Challenge]]&amp;tblChallengeOutcomes[[#This Row],[Result]]</f>
        <v>Semi-Sentient ComponentsCritical Success</v>
      </c>
      <c r="AC70" s="1" t="s">
        <v>908</v>
      </c>
      <c r="AG70" s="8">
        <v>0</v>
      </c>
      <c r="AI70" s="1" t="s">
        <v>909</v>
      </c>
      <c r="BT70" s="1" t="s">
        <v>910</v>
      </c>
      <c r="BU70" s="3">
        <f>tblSelectALvl1Spell[[#This Row],[Max]]-TRUNC(100/COUNTA(tblSelectALvl1Spell[Option]),0)+1</f>
        <v>77</v>
      </c>
      <c r="BV70" s="3">
        <f>TRUNC(100/COUNTA(tblSelectALvl1Spell[Option])*(ROW(tblSelectALvl1Spell[#This Row])-ROW(tblSelectALvl1Spell[Option])+1),0)</f>
        <v>77</v>
      </c>
      <c r="BW70" s="1">
        <v>1</v>
      </c>
      <c r="BX70" s="1" t="s">
        <v>133</v>
      </c>
      <c r="BY70" s="1" t="s">
        <v>88</v>
      </c>
      <c r="BZ70" s="1" t="s">
        <v>80</v>
      </c>
      <c r="CA70" s="1" t="s">
        <v>222</v>
      </c>
      <c r="CU70" s="1" t="s">
        <v>879</v>
      </c>
      <c r="CV70" s="1">
        <v>1</v>
      </c>
      <c r="CW70" s="1" t="s">
        <v>131</v>
      </c>
      <c r="CX70" s="1" t="s">
        <v>88</v>
      </c>
      <c r="CY70" s="1" t="s">
        <v>88</v>
      </c>
      <c r="CZ70" s="1" t="s">
        <v>89</v>
      </c>
      <c r="DT70" s="1" t="s">
        <v>911</v>
      </c>
      <c r="DU70" s="1">
        <v>0.2</v>
      </c>
      <c r="DV70" s="1">
        <v>1</v>
      </c>
      <c r="DW70" s="1" t="s">
        <v>912</v>
      </c>
      <c r="EE70" s="16">
        <f>tblComponents[[#This Row],[Max]]-TRUNC(100/COUNTA(tblComponents[Component Name]),0)+1</f>
        <v>85</v>
      </c>
      <c r="EF70" s="16">
        <f>TRUNC(100/COUNTA(tblComponents[Component Name])*(ROW(tblComponents[#This Row])-ROW(tblComponents[Component Name])+1),0)</f>
        <v>85</v>
      </c>
      <c r="EG70" s="16" t="s">
        <v>1295</v>
      </c>
      <c r="EH70" s="16"/>
      <c r="EI70" s="16"/>
      <c r="EJ70" s="16" t="s">
        <v>203</v>
      </c>
      <c r="EK70" s="16" t="s">
        <v>764</v>
      </c>
      <c r="EL70" s="16"/>
      <c r="EM70" s="16"/>
      <c r="EN70" s="16"/>
    </row>
    <row r="71" spans="14:144" ht="14.25" customHeight="1" x14ac:dyDescent="0.2">
      <c r="N71" s="5"/>
      <c r="O71" s="5"/>
      <c r="P71" s="5"/>
      <c r="Z71" s="1" t="s">
        <v>438</v>
      </c>
      <c r="AA71" s="1" t="s">
        <v>119</v>
      </c>
      <c r="AB71" s="1" t="str">
        <f>tblChallengeOutcomes[[#This Row],[Challenge]]&amp;tblChallengeOutcomes[[#This Row],[Result]]</f>
        <v>Semi-Sentient ComponentsSuccess</v>
      </c>
      <c r="AC71" s="1" t="s">
        <v>913</v>
      </c>
      <c r="AE71" s="1">
        <v>1</v>
      </c>
      <c r="AG71" s="8">
        <v>0</v>
      </c>
      <c r="BT71" s="1" t="s">
        <v>452</v>
      </c>
      <c r="BU71" s="3">
        <f>tblSelectALvl1Spell[[#This Row],[Max]]-TRUNC(100/COUNTA(tblSelectALvl1Spell[Option]),0)+1</f>
        <v>78</v>
      </c>
      <c r="BV71" s="3">
        <f>TRUNC(100/COUNTA(tblSelectALvl1Spell[Option])*(ROW(tblSelectALvl1Spell[#This Row])-ROW(tblSelectALvl1Spell[Option])+1),0)</f>
        <v>78</v>
      </c>
      <c r="BW71" s="1">
        <v>1</v>
      </c>
      <c r="BX71" s="1" t="s">
        <v>91</v>
      </c>
      <c r="BY71" s="1" t="s">
        <v>88</v>
      </c>
      <c r="BZ71" s="1" t="s">
        <v>88</v>
      </c>
      <c r="CA71" s="1" t="s">
        <v>347</v>
      </c>
      <c r="CU71" s="1" t="s">
        <v>882</v>
      </c>
      <c r="CV71" s="1">
        <v>1</v>
      </c>
      <c r="CW71" s="1" t="s">
        <v>131</v>
      </c>
      <c r="CX71" s="1" t="s">
        <v>88</v>
      </c>
      <c r="CY71" s="1" t="s">
        <v>88</v>
      </c>
      <c r="CZ71" s="1" t="s">
        <v>89</v>
      </c>
      <c r="DT71" s="1" t="s">
        <v>914</v>
      </c>
      <c r="DU71" s="1">
        <v>5</v>
      </c>
      <c r="DV71" s="1">
        <v>0.5</v>
      </c>
      <c r="EE71" s="16">
        <f>tblComponents[[#This Row],[Max]]-TRUNC(100/COUNTA(tblComponents[Component Name]),0)+1</f>
        <v>86</v>
      </c>
      <c r="EF71" s="16">
        <f>TRUNC(100/COUNTA(tblComponents[Component Name])*(ROW(tblComponents[#This Row])-ROW(tblComponents[Component Name])+1),0)</f>
        <v>86</v>
      </c>
      <c r="EG71" s="16" t="s">
        <v>1296</v>
      </c>
      <c r="EH71" s="16"/>
      <c r="EI71" s="16"/>
      <c r="EJ71" s="16" t="s">
        <v>107</v>
      </c>
      <c r="EK71" s="16" t="s">
        <v>764</v>
      </c>
      <c r="EL71" s="16"/>
      <c r="EM71" s="16"/>
      <c r="EN71" s="16"/>
    </row>
    <row r="72" spans="14:144" ht="14.25" customHeight="1" x14ac:dyDescent="0.2">
      <c r="N72" s="5"/>
      <c r="O72" s="5"/>
      <c r="P72" s="5"/>
      <c r="Z72" s="1" t="s">
        <v>438</v>
      </c>
      <c r="AA72" s="1" t="s">
        <v>150</v>
      </c>
      <c r="AB72" s="1" t="str">
        <f>tblChallengeOutcomes[[#This Row],[Challenge]]&amp;tblChallengeOutcomes[[#This Row],[Result]]</f>
        <v>Semi-Sentient ComponentsFailure</v>
      </c>
      <c r="AC72" s="1" t="s">
        <v>915</v>
      </c>
      <c r="AF72" s="1">
        <v>1</v>
      </c>
      <c r="AG72" s="8">
        <v>0.05</v>
      </c>
      <c r="BT72" s="1" t="s">
        <v>916</v>
      </c>
      <c r="BU72" s="3">
        <f>tblSelectALvl1Spell[[#This Row],[Max]]-TRUNC(100/COUNTA(tblSelectALvl1Spell[Option]),0)+1</f>
        <v>79</v>
      </c>
      <c r="BV72" s="3">
        <f>TRUNC(100/COUNTA(tblSelectALvl1Spell[Option])*(ROW(tblSelectALvl1Spell[#This Row])-ROW(tblSelectALvl1Spell[Option])+1),0)</f>
        <v>79</v>
      </c>
      <c r="BW72" s="1">
        <v>1</v>
      </c>
      <c r="BX72" s="1" t="s">
        <v>91</v>
      </c>
      <c r="BY72" s="1" t="s">
        <v>88</v>
      </c>
      <c r="BZ72" s="1" t="s">
        <v>80</v>
      </c>
      <c r="CA72" s="1" t="s">
        <v>222</v>
      </c>
      <c r="CU72" s="1" t="s">
        <v>887</v>
      </c>
      <c r="CV72" s="1">
        <v>1</v>
      </c>
      <c r="CW72" s="1" t="s">
        <v>91</v>
      </c>
      <c r="CX72" s="1" t="s">
        <v>88</v>
      </c>
      <c r="CY72" s="1" t="s">
        <v>88</v>
      </c>
      <c r="CZ72" s="1" t="s">
        <v>89</v>
      </c>
      <c r="DT72" s="1" t="s">
        <v>917</v>
      </c>
      <c r="DU72" s="1">
        <v>0.1</v>
      </c>
      <c r="DV72" s="1">
        <v>1</v>
      </c>
      <c r="DW72" s="1" t="s">
        <v>918</v>
      </c>
      <c r="EE72" s="16">
        <f>tblComponents[[#This Row],[Max]]-TRUNC(100/COUNTA(tblComponents[Component Name]),0)+1</f>
        <v>87</v>
      </c>
      <c r="EF72" s="16">
        <f>TRUNC(100/COUNTA(tblComponents[Component Name])*(ROW(tblComponents[#This Row])-ROW(tblComponents[Component Name])+1),0)</f>
        <v>87</v>
      </c>
      <c r="EG72" s="16" t="s">
        <v>1297</v>
      </c>
      <c r="EH72" s="16"/>
      <c r="EI72" s="16"/>
      <c r="EJ72" s="16" t="s">
        <v>203</v>
      </c>
      <c r="EK72" s="16" t="s">
        <v>777</v>
      </c>
      <c r="EL72" s="16"/>
      <c r="EM72" s="16"/>
      <c r="EN72" s="16"/>
    </row>
    <row r="73" spans="14:144" ht="14.25" customHeight="1" x14ac:dyDescent="0.2">
      <c r="N73" s="5"/>
      <c r="O73" s="5"/>
      <c r="P73" s="5"/>
      <c r="Z73" s="1" t="s">
        <v>438</v>
      </c>
      <c r="AA73" s="1" t="s">
        <v>179</v>
      </c>
      <c r="AB73" s="1" t="str">
        <f>tblChallengeOutcomes[[#This Row],[Challenge]]&amp;tblChallengeOutcomes[[#This Row],[Result]]</f>
        <v>Semi-Sentient ComponentsCritical Failure</v>
      </c>
      <c r="AC73" s="1" t="s">
        <v>919</v>
      </c>
      <c r="AG73" s="8">
        <v>0</v>
      </c>
      <c r="AI73" s="1" t="s">
        <v>920</v>
      </c>
      <c r="BT73" s="1" t="s">
        <v>921</v>
      </c>
      <c r="BU73" s="3">
        <f>tblSelectALvl1Spell[[#This Row],[Max]]-TRUNC(100/COUNTA(tblSelectALvl1Spell[Option]),0)+1</f>
        <v>80</v>
      </c>
      <c r="BV73" s="3">
        <f>TRUNC(100/COUNTA(tblSelectALvl1Spell[Option])*(ROW(tblSelectALvl1Spell[#This Row])-ROW(tblSelectALvl1Spell[Option])+1),0)</f>
        <v>80</v>
      </c>
      <c r="BW73" s="1">
        <v>1</v>
      </c>
      <c r="BX73" s="1" t="s">
        <v>304</v>
      </c>
      <c r="BY73" s="1" t="s">
        <v>88</v>
      </c>
      <c r="BZ73" s="1" t="s">
        <v>80</v>
      </c>
      <c r="CA73" s="1" t="s">
        <v>89</v>
      </c>
      <c r="CU73" s="1" t="s">
        <v>891</v>
      </c>
      <c r="CV73" s="1">
        <v>1</v>
      </c>
      <c r="CW73" s="1" t="s">
        <v>133</v>
      </c>
      <c r="CX73" s="1" t="s">
        <v>88</v>
      </c>
      <c r="CY73" s="1" t="s">
        <v>88</v>
      </c>
      <c r="CZ73" s="1" t="s">
        <v>89</v>
      </c>
      <c r="DT73" s="1" t="s">
        <v>922</v>
      </c>
      <c r="DU73" s="1">
        <v>0.2</v>
      </c>
      <c r="DV73" s="1">
        <v>0</v>
      </c>
      <c r="EE73" s="16">
        <f>tblComponents[[#This Row],[Max]]-TRUNC(100/COUNTA(tblComponents[Component Name]),0)+1</f>
        <v>88</v>
      </c>
      <c r="EF73" s="16">
        <f>TRUNC(100/COUNTA(tblComponents[Component Name])*(ROW(tblComponents[#This Row])-ROW(tblComponents[Component Name])+1),0)</f>
        <v>88</v>
      </c>
      <c r="EG73" s="16" t="s">
        <v>1298</v>
      </c>
      <c r="EH73" s="16"/>
      <c r="EI73" s="16"/>
      <c r="EJ73" s="16" t="s">
        <v>172</v>
      </c>
      <c r="EK73" s="16" t="s">
        <v>777</v>
      </c>
      <c r="EL73" s="16"/>
      <c r="EM73" s="16"/>
      <c r="EN73" s="16"/>
    </row>
    <row r="74" spans="14:144" ht="14.25" customHeight="1" x14ac:dyDescent="0.2">
      <c r="N74" s="5"/>
      <c r="O74" s="5"/>
      <c r="P74" s="5"/>
      <c r="Z74" s="1" t="s">
        <v>458</v>
      </c>
      <c r="AA74" s="1" t="s">
        <v>75</v>
      </c>
      <c r="AB74" s="1" t="str">
        <f>tblChallengeOutcomes[[#This Row],[Challenge]]&amp;tblChallengeOutcomes[[#This Row],[Result]]</f>
        <v>Sesquipedelian ElucidationCritical Success</v>
      </c>
      <c r="AC74" s="1" t="s">
        <v>923</v>
      </c>
      <c r="AG74" s="8">
        <v>-0.05</v>
      </c>
      <c r="AH74" s="1">
        <v>-1</v>
      </c>
      <c r="BT74" s="1" t="s">
        <v>924</v>
      </c>
      <c r="BU74" s="3">
        <f>tblSelectALvl1Spell[[#This Row],[Max]]-TRUNC(100/COUNTA(tblSelectALvl1Spell[Option]),0)+1</f>
        <v>82</v>
      </c>
      <c r="BV74" s="3">
        <f>TRUNC(100/COUNTA(tblSelectALvl1Spell[Option])*(ROW(tblSelectALvl1Spell[#This Row])-ROW(tblSelectALvl1Spell[Option])+1),0)</f>
        <v>82</v>
      </c>
      <c r="BW74" s="1">
        <v>1</v>
      </c>
      <c r="BX74" s="1" t="s">
        <v>162</v>
      </c>
      <c r="BY74" s="1" t="s">
        <v>88</v>
      </c>
      <c r="BZ74" s="1" t="s">
        <v>88</v>
      </c>
      <c r="CA74" s="1" t="s">
        <v>89</v>
      </c>
      <c r="CU74" s="1" t="s">
        <v>895</v>
      </c>
      <c r="CV74" s="1">
        <v>1</v>
      </c>
      <c r="CW74" s="1" t="s">
        <v>91</v>
      </c>
      <c r="CX74" s="1" t="s">
        <v>88</v>
      </c>
      <c r="CY74" s="1" t="s">
        <v>80</v>
      </c>
      <c r="CZ74" s="1" t="s">
        <v>89</v>
      </c>
      <c r="DT74" s="1" t="s">
        <v>925</v>
      </c>
      <c r="DU74" s="1">
        <v>0.1</v>
      </c>
      <c r="DV74" s="1">
        <v>0</v>
      </c>
      <c r="EE74" s="16">
        <f>tblComponents[[#This Row],[Max]]-TRUNC(100/COUNTA(tblComponents[Component Name]),0)+1</f>
        <v>90</v>
      </c>
      <c r="EF74" s="16">
        <f>TRUNC(100/COUNTA(tblComponents[Component Name])*(ROW(tblComponents[#This Row])-ROW(tblComponents[Component Name])+1),0)</f>
        <v>90</v>
      </c>
      <c r="EG74" s="16" t="s">
        <v>1299</v>
      </c>
      <c r="EH74" s="16"/>
      <c r="EI74" s="16"/>
      <c r="EJ74" s="16" t="s">
        <v>203</v>
      </c>
      <c r="EK74" s="16" t="s">
        <v>789</v>
      </c>
      <c r="EL74" s="16"/>
      <c r="EM74" s="16"/>
      <c r="EN74" s="16"/>
    </row>
    <row r="75" spans="14:144" ht="14.25" customHeight="1" x14ac:dyDescent="0.2">
      <c r="N75" s="5"/>
      <c r="O75" s="5"/>
      <c r="P75" s="5"/>
      <c r="Z75" s="1" t="s">
        <v>458</v>
      </c>
      <c r="AA75" s="1" t="s">
        <v>119</v>
      </c>
      <c r="AB75" s="1" t="str">
        <f>tblChallengeOutcomes[[#This Row],[Challenge]]&amp;tblChallengeOutcomes[[#This Row],[Result]]</f>
        <v>Sesquipedelian ElucidationSuccess</v>
      </c>
      <c r="AC75" s="1" t="s">
        <v>926</v>
      </c>
      <c r="AG75" s="8">
        <v>0</v>
      </c>
      <c r="AH75" s="1">
        <v>-1</v>
      </c>
      <c r="BT75" s="1" t="s">
        <v>927</v>
      </c>
      <c r="BU75" s="3">
        <f>tblSelectALvl1Spell[[#This Row],[Max]]-TRUNC(100/COUNTA(tblSelectALvl1Spell[Option]),0)+1</f>
        <v>83</v>
      </c>
      <c r="BV75" s="3">
        <f>TRUNC(100/COUNTA(tblSelectALvl1Spell[Option])*(ROW(tblSelectALvl1Spell[#This Row])-ROW(tblSelectALvl1Spell[Option])+1),0)</f>
        <v>83</v>
      </c>
      <c r="BW75" s="1">
        <v>1</v>
      </c>
      <c r="BX75" s="1" t="s">
        <v>162</v>
      </c>
      <c r="BY75" s="1" t="s">
        <v>88</v>
      </c>
      <c r="BZ75" s="1" t="s">
        <v>80</v>
      </c>
      <c r="CA75" s="1" t="s">
        <v>89</v>
      </c>
      <c r="CU75" s="1" t="s">
        <v>928</v>
      </c>
      <c r="CV75" s="1">
        <v>1</v>
      </c>
      <c r="CW75" s="1" t="s">
        <v>131</v>
      </c>
      <c r="CX75" s="1" t="s">
        <v>80</v>
      </c>
      <c r="CY75" s="1" t="s">
        <v>88</v>
      </c>
      <c r="CZ75" s="1" t="s">
        <v>89</v>
      </c>
      <c r="DT75" s="1" t="s">
        <v>929</v>
      </c>
      <c r="DU75" s="1">
        <v>5</v>
      </c>
      <c r="DV75" s="1">
        <v>0</v>
      </c>
      <c r="EE75" s="16">
        <f>tblComponents[[#This Row],[Max]]-TRUNC(100/COUNTA(tblComponents[Component Name]),0)+1</f>
        <v>91</v>
      </c>
      <c r="EF75" s="16">
        <f>TRUNC(100/COUNTA(tblComponents[Component Name])*(ROW(tblComponents[#This Row])-ROW(tblComponents[Component Name])+1),0)</f>
        <v>91</v>
      </c>
      <c r="EG75" s="16" t="s">
        <v>1300</v>
      </c>
      <c r="EH75" s="16"/>
      <c r="EI75" s="16"/>
      <c r="EJ75" s="16" t="s">
        <v>203</v>
      </c>
      <c r="EK75" s="16" t="s">
        <v>771</v>
      </c>
      <c r="EL75" s="16"/>
      <c r="EM75" s="16"/>
      <c r="EN75" s="16"/>
    </row>
    <row r="76" spans="14:144" ht="14.25" customHeight="1" x14ac:dyDescent="0.2">
      <c r="N76" s="5"/>
      <c r="O76" s="5"/>
      <c r="P76" s="5"/>
      <c r="Z76" s="1" t="s">
        <v>458</v>
      </c>
      <c r="AA76" s="1" t="s">
        <v>150</v>
      </c>
      <c r="AB76" s="1" t="str">
        <f>tblChallengeOutcomes[[#This Row],[Challenge]]&amp;tblChallengeOutcomes[[#This Row],[Result]]</f>
        <v>Sesquipedelian ElucidationFailure</v>
      </c>
      <c r="AC76" s="1" t="s">
        <v>930</v>
      </c>
      <c r="AG76" s="8">
        <v>0</v>
      </c>
      <c r="AH76" s="1">
        <v>3</v>
      </c>
      <c r="BT76" s="1" t="s">
        <v>931</v>
      </c>
      <c r="BU76" s="3">
        <f>tblSelectALvl1Spell[[#This Row],[Max]]-TRUNC(100/COUNTA(tblSelectALvl1Spell[Option]),0)+1</f>
        <v>84</v>
      </c>
      <c r="BV76" s="3">
        <f>TRUNC(100/COUNTA(tblSelectALvl1Spell[Option])*(ROW(tblSelectALvl1Spell[#This Row])-ROW(tblSelectALvl1Spell[Option])+1),0)</f>
        <v>84</v>
      </c>
      <c r="BW76" s="1">
        <v>1</v>
      </c>
      <c r="BX76" s="1" t="s">
        <v>133</v>
      </c>
      <c r="BY76" s="1" t="s">
        <v>88</v>
      </c>
      <c r="BZ76" s="1" t="s">
        <v>80</v>
      </c>
      <c r="CA76" s="1" t="s">
        <v>222</v>
      </c>
      <c r="CU76" s="1" t="s">
        <v>900</v>
      </c>
      <c r="CV76" s="1">
        <v>1</v>
      </c>
      <c r="CW76" s="1" t="s">
        <v>93</v>
      </c>
      <c r="CX76" s="1" t="s">
        <v>88</v>
      </c>
      <c r="CY76" s="1" t="s">
        <v>88</v>
      </c>
      <c r="CZ76" s="1" t="s">
        <v>89</v>
      </c>
      <c r="DT76" s="1" t="s">
        <v>932</v>
      </c>
      <c r="DU76" s="1">
        <v>2</v>
      </c>
      <c r="DV76" s="1">
        <v>10</v>
      </c>
      <c r="EE76" s="16">
        <f>tblComponents[[#This Row],[Max]]-TRUNC(100/COUNTA(tblComponents[Component Name]),0)+1</f>
        <v>92</v>
      </c>
      <c r="EF76" s="16">
        <f>TRUNC(100/COUNTA(tblComponents[Component Name])*(ROW(tblComponents[#This Row])-ROW(tblComponents[Component Name])+1),0)</f>
        <v>92</v>
      </c>
      <c r="EG76" s="16" t="s">
        <v>1301</v>
      </c>
      <c r="EH76" s="16"/>
      <c r="EI76" s="16"/>
      <c r="EJ76" s="16" t="s">
        <v>203</v>
      </c>
      <c r="EK76" s="16" t="s">
        <v>785</v>
      </c>
      <c r="EL76" s="16"/>
      <c r="EM76" s="16"/>
      <c r="EN76" s="16"/>
    </row>
    <row r="77" spans="14:144" ht="14.25" customHeight="1" x14ac:dyDescent="0.2">
      <c r="N77" s="5"/>
      <c r="O77" s="5"/>
      <c r="P77" s="5"/>
      <c r="Z77" s="1" t="s">
        <v>458</v>
      </c>
      <c r="AA77" s="1" t="s">
        <v>179</v>
      </c>
      <c r="AB77" s="1" t="str">
        <f>tblChallengeOutcomes[[#This Row],[Challenge]]&amp;tblChallengeOutcomes[[#This Row],[Result]]</f>
        <v>Sesquipedelian ElucidationCritical Failure</v>
      </c>
      <c r="AC77" s="1" t="s">
        <v>933</v>
      </c>
      <c r="AG77" s="8">
        <v>0.05</v>
      </c>
      <c r="AH77" s="1">
        <v>3</v>
      </c>
      <c r="BT77" s="1" t="s">
        <v>934</v>
      </c>
      <c r="BU77" s="3">
        <f>tblSelectALvl1Spell[[#This Row],[Max]]-TRUNC(100/COUNTA(tblSelectALvl1Spell[Option]),0)+1</f>
        <v>85</v>
      </c>
      <c r="BV77" s="3">
        <f>TRUNC(100/COUNTA(tblSelectALvl1Spell[Option])*(ROW(tblSelectALvl1Spell[#This Row])-ROW(tblSelectALvl1Spell[Option])+1),0)</f>
        <v>85</v>
      </c>
      <c r="BW77" s="1">
        <v>1</v>
      </c>
      <c r="BX77" s="1" t="s">
        <v>133</v>
      </c>
      <c r="BY77" s="1" t="s">
        <v>88</v>
      </c>
      <c r="BZ77" s="1" t="s">
        <v>88</v>
      </c>
      <c r="CA77" s="1" t="s">
        <v>89</v>
      </c>
      <c r="CU77" s="1" t="s">
        <v>905</v>
      </c>
      <c r="CV77" s="1">
        <v>1</v>
      </c>
      <c r="CW77" s="1" t="s">
        <v>91</v>
      </c>
      <c r="CX77" s="1" t="s">
        <v>88</v>
      </c>
      <c r="CY77" s="1" t="s">
        <v>88</v>
      </c>
      <c r="CZ77" s="1" t="s">
        <v>222</v>
      </c>
      <c r="DT77" s="1" t="s">
        <v>935</v>
      </c>
      <c r="DU77" s="1">
        <v>0.05</v>
      </c>
      <c r="DV77" s="1">
        <v>0.25</v>
      </c>
      <c r="EE77" s="16">
        <f>tblComponents[[#This Row],[Max]]-TRUNC(100/COUNTA(tblComponents[Component Name]),0)+1</f>
        <v>93</v>
      </c>
      <c r="EF77" s="16">
        <f>TRUNC(100/COUNTA(tblComponents[Component Name])*(ROW(tblComponents[#This Row])-ROW(tblComponents[Component Name])+1),0)</f>
        <v>93</v>
      </c>
      <c r="EG77" s="16" t="s">
        <v>1302</v>
      </c>
      <c r="EH77" s="16"/>
      <c r="EI77" s="16"/>
      <c r="EJ77" s="16" t="s">
        <v>203</v>
      </c>
      <c r="EK77" s="16" t="s">
        <v>847</v>
      </c>
      <c r="EL77" s="16"/>
      <c r="EM77" s="16"/>
      <c r="EN77" s="16"/>
    </row>
    <row r="78" spans="14:144" ht="14.25" customHeight="1" x14ac:dyDescent="0.2">
      <c r="N78" s="5"/>
      <c r="O78" s="5"/>
      <c r="P78" s="5"/>
      <c r="Z78" s="1" t="s">
        <v>475</v>
      </c>
      <c r="AA78" s="1" t="s">
        <v>75</v>
      </c>
      <c r="AB78" s="1" t="str">
        <f>tblChallengeOutcomes[[#This Row],[Challenge]]&amp;tblChallengeOutcomes[[#This Row],[Result]]</f>
        <v>Structural FlawCritical Success</v>
      </c>
      <c r="AC78" s="1" t="s">
        <v>936</v>
      </c>
      <c r="AD78" s="1">
        <v>1</v>
      </c>
      <c r="AG78" s="8">
        <v>-0.1</v>
      </c>
      <c r="AH78" s="1">
        <v>1</v>
      </c>
      <c r="BT78" s="1" t="s">
        <v>937</v>
      </c>
      <c r="BU78" s="3">
        <f>tblSelectALvl1Spell[[#This Row],[Max]]-TRUNC(100/COUNTA(tblSelectALvl1Spell[Option]),0)+1</f>
        <v>86</v>
      </c>
      <c r="BV78" s="3">
        <f>TRUNC(100/COUNTA(tblSelectALvl1Spell[Option])*(ROW(tblSelectALvl1Spell[#This Row])-ROW(tblSelectALvl1Spell[Option])+1),0)</f>
        <v>86</v>
      </c>
      <c r="BW78" s="1">
        <v>1</v>
      </c>
      <c r="BX78" s="1" t="s">
        <v>133</v>
      </c>
      <c r="BY78" s="1" t="s">
        <v>88</v>
      </c>
      <c r="BZ78" s="1" t="s">
        <v>80</v>
      </c>
      <c r="CA78" s="1" t="s">
        <v>89</v>
      </c>
      <c r="CU78" s="1" t="s">
        <v>910</v>
      </c>
      <c r="CV78" s="1">
        <v>1</v>
      </c>
      <c r="CW78" s="1" t="s">
        <v>133</v>
      </c>
      <c r="CX78" s="1" t="s">
        <v>88</v>
      </c>
      <c r="CY78" s="1" t="s">
        <v>80</v>
      </c>
      <c r="CZ78" s="1" t="s">
        <v>222</v>
      </c>
      <c r="DT78" s="1" t="s">
        <v>938</v>
      </c>
      <c r="DU78" s="1">
        <v>100</v>
      </c>
      <c r="DV78" s="1">
        <v>0</v>
      </c>
      <c r="DW78" s="1" t="s">
        <v>939</v>
      </c>
      <c r="EE78" s="16">
        <f>tblComponents[[#This Row],[Max]]-TRUNC(100/COUNTA(tblComponents[Component Name]),0)+1</f>
        <v>95</v>
      </c>
      <c r="EF78" s="16">
        <f>TRUNC(100/COUNTA(tblComponents[Component Name])*(ROW(tblComponents[#This Row])-ROW(tblComponents[Component Name])+1),0)</f>
        <v>95</v>
      </c>
      <c r="EG78" s="16" t="s">
        <v>1303</v>
      </c>
      <c r="EH78" s="16"/>
      <c r="EI78" s="16"/>
      <c r="EJ78" s="16" t="s">
        <v>172</v>
      </c>
      <c r="EK78" s="16" t="s">
        <v>847</v>
      </c>
      <c r="EL78" s="16"/>
      <c r="EM78" s="16"/>
      <c r="EN78" s="16"/>
    </row>
    <row r="79" spans="14:144" ht="14.25" customHeight="1" x14ac:dyDescent="0.2">
      <c r="N79" s="5"/>
      <c r="O79" s="5"/>
      <c r="P79" s="5"/>
      <c r="Z79" s="1" t="s">
        <v>475</v>
      </c>
      <c r="AA79" s="1" t="s">
        <v>119</v>
      </c>
      <c r="AB79" s="1" t="str">
        <f>tblChallengeOutcomes[[#This Row],[Challenge]]&amp;tblChallengeOutcomes[[#This Row],[Result]]</f>
        <v>Structural FlawSuccess</v>
      </c>
      <c r="AC79" s="1" t="s">
        <v>940</v>
      </c>
      <c r="AG79" s="8">
        <v>-0.05</v>
      </c>
      <c r="AH79" s="1">
        <v>1</v>
      </c>
      <c r="BT79" s="1" t="s">
        <v>941</v>
      </c>
      <c r="BU79" s="3">
        <f>tblSelectALvl1Spell[[#This Row],[Max]]-TRUNC(100/COUNTA(tblSelectALvl1Spell[Option]),0)+1</f>
        <v>87</v>
      </c>
      <c r="BV79" s="3">
        <f>TRUNC(100/COUNTA(tblSelectALvl1Spell[Option])*(ROW(tblSelectALvl1Spell[#This Row])-ROW(tblSelectALvl1Spell[Option])+1),0)</f>
        <v>87</v>
      </c>
      <c r="BW79" s="1">
        <v>1</v>
      </c>
      <c r="BX79" s="1" t="s">
        <v>133</v>
      </c>
      <c r="BY79" s="1" t="s">
        <v>88</v>
      </c>
      <c r="BZ79" s="1" t="s">
        <v>80</v>
      </c>
      <c r="CA79" s="1" t="s">
        <v>222</v>
      </c>
      <c r="CU79" s="1" t="s">
        <v>452</v>
      </c>
      <c r="CV79" s="1">
        <v>1</v>
      </c>
      <c r="CW79" s="1" t="s">
        <v>91</v>
      </c>
      <c r="CX79" s="1" t="s">
        <v>88</v>
      </c>
      <c r="CY79" s="1" t="s">
        <v>88</v>
      </c>
      <c r="CZ79" s="1" t="s">
        <v>347</v>
      </c>
      <c r="DT79" s="1" t="s">
        <v>942</v>
      </c>
      <c r="DU79" s="1">
        <v>0.05</v>
      </c>
      <c r="DV79" s="1">
        <v>7</v>
      </c>
      <c r="EE79" s="16">
        <f>tblComponents[[#This Row],[Max]]-TRUNC(100/COUNTA(tblComponents[Component Name]),0)+1</f>
        <v>96</v>
      </c>
      <c r="EF79" s="16">
        <f>TRUNC(100/COUNTA(tblComponents[Component Name])*(ROW(tblComponents[#This Row])-ROW(tblComponents[Component Name])+1),0)</f>
        <v>96</v>
      </c>
      <c r="EG79" s="16" t="s">
        <v>1304</v>
      </c>
      <c r="EH79" s="16"/>
      <c r="EI79" s="16"/>
      <c r="EJ79" s="16" t="s">
        <v>142</v>
      </c>
      <c r="EK79" s="16" t="s">
        <v>847</v>
      </c>
      <c r="EL79" s="16"/>
      <c r="EM79" s="16"/>
      <c r="EN79" s="16"/>
    </row>
    <row r="80" spans="14:144" ht="14.25" customHeight="1" x14ac:dyDescent="0.2">
      <c r="N80" s="5"/>
      <c r="O80" s="5"/>
      <c r="P80" s="5"/>
      <c r="Z80" s="1" t="s">
        <v>475</v>
      </c>
      <c r="AA80" s="1" t="s">
        <v>150</v>
      </c>
      <c r="AB80" s="1" t="str">
        <f>tblChallengeOutcomes[[#This Row],[Challenge]]&amp;tblChallengeOutcomes[[#This Row],[Result]]</f>
        <v>Structural FlawFailure</v>
      </c>
      <c r="AC80" s="1" t="s">
        <v>943</v>
      </c>
      <c r="AG80" s="8">
        <v>0.05</v>
      </c>
      <c r="AH80" s="1">
        <v>3</v>
      </c>
      <c r="BT80" s="1" t="s">
        <v>635</v>
      </c>
      <c r="BU80" s="3">
        <f>tblSelectALvl1Spell[[#This Row],[Max]]-TRUNC(100/COUNTA(tblSelectALvl1Spell[Option]),0)+1</f>
        <v>88</v>
      </c>
      <c r="BV80" s="3">
        <f>TRUNC(100/COUNTA(tblSelectALvl1Spell[Option])*(ROW(tblSelectALvl1Spell[#This Row])-ROW(tblSelectALvl1Spell[Option])+1),0)</f>
        <v>88</v>
      </c>
      <c r="BW80" s="1">
        <v>1</v>
      </c>
      <c r="BX80" s="1" t="s">
        <v>91</v>
      </c>
      <c r="BY80" s="1" t="s">
        <v>80</v>
      </c>
      <c r="BZ80" s="1" t="s">
        <v>88</v>
      </c>
      <c r="CA80" s="1" t="s">
        <v>94</v>
      </c>
      <c r="CU80" s="1" t="s">
        <v>916</v>
      </c>
      <c r="CV80" s="1">
        <v>1</v>
      </c>
      <c r="CW80" s="1" t="s">
        <v>91</v>
      </c>
      <c r="CX80" s="1" t="s">
        <v>88</v>
      </c>
      <c r="CY80" s="1" t="s">
        <v>80</v>
      </c>
      <c r="CZ80" s="1" t="s">
        <v>222</v>
      </c>
      <c r="DT80" s="1" t="s">
        <v>944</v>
      </c>
      <c r="DU80" s="1">
        <v>2</v>
      </c>
      <c r="DV80" s="1">
        <v>10</v>
      </c>
      <c r="EE80" s="16">
        <f>tblComponents[[#This Row],[Max]]-TRUNC(100/COUNTA(tblComponents[Component Name]),0)+1</f>
        <v>97</v>
      </c>
      <c r="EF80" s="16">
        <f>TRUNC(100/COUNTA(tblComponents[Component Name])*(ROW(tblComponents[#This Row])-ROW(tblComponents[Component Name])+1),0)</f>
        <v>97</v>
      </c>
      <c r="EG80" s="16" t="s">
        <v>1305</v>
      </c>
      <c r="EH80" s="16"/>
      <c r="EI80" s="16"/>
      <c r="EJ80" s="16" t="s">
        <v>203</v>
      </c>
      <c r="EK80" s="16" t="s">
        <v>927</v>
      </c>
      <c r="EL80" s="16"/>
      <c r="EM80" s="16"/>
      <c r="EN80" s="16"/>
    </row>
    <row r="81" spans="14:144" ht="14.25" customHeight="1" x14ac:dyDescent="0.2">
      <c r="N81" s="5"/>
      <c r="O81" s="5"/>
      <c r="P81" s="5"/>
      <c r="Z81" s="1" t="s">
        <v>475</v>
      </c>
      <c r="AA81" s="1" t="s">
        <v>179</v>
      </c>
      <c r="AB81" s="1" t="str">
        <f>tblChallengeOutcomes[[#This Row],[Challenge]]&amp;tblChallengeOutcomes[[#This Row],[Result]]</f>
        <v>Structural FlawCritical Failure</v>
      </c>
      <c r="AC81" s="1" t="s">
        <v>945</v>
      </c>
      <c r="AG81" s="8">
        <v>-0.75</v>
      </c>
      <c r="AI81" s="1" t="s">
        <v>946</v>
      </c>
      <c r="BT81" s="1" t="s">
        <v>772</v>
      </c>
      <c r="BU81" s="3">
        <f>tblSelectALvl1Spell[[#This Row],[Max]]-TRUNC(100/COUNTA(tblSelectALvl1Spell[Option]),0)+1</f>
        <v>89</v>
      </c>
      <c r="BV81" s="3">
        <f>TRUNC(100/COUNTA(tblSelectALvl1Spell[Option])*(ROW(tblSelectALvl1Spell[#This Row])-ROW(tblSelectALvl1Spell[Option])+1),0)</f>
        <v>89</v>
      </c>
      <c r="BW81" s="1">
        <v>1</v>
      </c>
      <c r="BX81" s="1" t="s">
        <v>220</v>
      </c>
      <c r="BY81" s="1" t="s">
        <v>80</v>
      </c>
      <c r="BZ81" s="1" t="s">
        <v>88</v>
      </c>
      <c r="CA81" s="1" t="s">
        <v>89</v>
      </c>
      <c r="CU81" s="1" t="s">
        <v>921</v>
      </c>
      <c r="CV81" s="1">
        <v>1</v>
      </c>
      <c r="CW81" s="1" t="s">
        <v>304</v>
      </c>
      <c r="CX81" s="1" t="s">
        <v>88</v>
      </c>
      <c r="CY81" s="1" t="s">
        <v>80</v>
      </c>
      <c r="CZ81" s="1" t="s">
        <v>89</v>
      </c>
      <c r="DT81" s="1" t="s">
        <v>947</v>
      </c>
      <c r="DU81" s="1">
        <v>50</v>
      </c>
      <c r="DV81" s="1">
        <v>0.5</v>
      </c>
      <c r="DW81" s="1" t="s">
        <v>948</v>
      </c>
      <c r="EE81" s="16">
        <f>tblComponents[[#This Row],[Max]]-TRUNC(100/COUNTA(tblComponents[Component Name]),0)+1</f>
        <v>98</v>
      </c>
      <c r="EF81" s="16">
        <f>TRUNC(100/COUNTA(tblComponents[Component Name])*(ROW(tblComponents[#This Row])-ROW(tblComponents[Component Name])+1),0)</f>
        <v>98</v>
      </c>
      <c r="EG81" s="16" t="s">
        <v>1306</v>
      </c>
      <c r="EH81" s="16"/>
      <c r="EI81" s="16"/>
      <c r="EJ81" s="16" t="s">
        <v>203</v>
      </c>
      <c r="EK81" s="16" t="s">
        <v>865</v>
      </c>
      <c r="EL81" s="16"/>
      <c r="EM81" s="16"/>
      <c r="EN81" s="16"/>
    </row>
    <row r="82" spans="14:144" ht="14.25" customHeight="1" x14ac:dyDescent="0.2">
      <c r="N82" s="5"/>
      <c r="O82" s="5"/>
      <c r="P82" s="5"/>
      <c r="Z82" s="1" t="s">
        <v>495</v>
      </c>
      <c r="AA82" s="1" t="s">
        <v>75</v>
      </c>
      <c r="AB82" s="1" t="str">
        <f>tblChallengeOutcomes[[#This Row],[Challenge]]&amp;tblChallengeOutcomes[[#This Row],[Result]]</f>
        <v>Toxic ReactionCritical Success</v>
      </c>
      <c r="AC82" s="1" t="s">
        <v>949</v>
      </c>
      <c r="AE82" s="1">
        <v>1</v>
      </c>
      <c r="AG82" s="8">
        <v>-0.05</v>
      </c>
      <c r="BT82" s="1" t="s">
        <v>796</v>
      </c>
      <c r="BU82" s="3">
        <f>tblSelectALvl1Spell[[#This Row],[Max]]-TRUNC(100/COUNTA(tblSelectALvl1Spell[Option]),0)+1</f>
        <v>91</v>
      </c>
      <c r="BV82" s="3">
        <f>TRUNC(100/COUNTA(tblSelectALvl1Spell[Option])*(ROW(tblSelectALvl1Spell[#This Row])-ROW(tblSelectALvl1Spell[Option])+1),0)</f>
        <v>91</v>
      </c>
      <c r="BW82" s="1">
        <v>1</v>
      </c>
      <c r="BX82" s="1" t="s">
        <v>220</v>
      </c>
      <c r="BY82" s="1" t="s">
        <v>80</v>
      </c>
      <c r="BZ82" s="1" t="s">
        <v>80</v>
      </c>
      <c r="CA82" s="1" t="s">
        <v>89</v>
      </c>
      <c r="CU82" s="1" t="s">
        <v>924</v>
      </c>
      <c r="CV82" s="1">
        <v>1</v>
      </c>
      <c r="CW82" s="1" t="s">
        <v>162</v>
      </c>
      <c r="CX82" s="1" t="s">
        <v>88</v>
      </c>
      <c r="CY82" s="1" t="s">
        <v>88</v>
      </c>
      <c r="CZ82" s="1" t="s">
        <v>89</v>
      </c>
      <c r="DT82" s="1" t="s">
        <v>950</v>
      </c>
      <c r="DU82" s="1">
        <v>0.5</v>
      </c>
      <c r="DV82" s="1">
        <v>1</v>
      </c>
      <c r="DW82" s="1" t="s">
        <v>951</v>
      </c>
      <c r="EE82" s="16">
        <f>tblComponents[[#This Row],[Max]]-TRUNC(100/COUNTA(tblComponents[Component Name]),0)+1</f>
        <v>100</v>
      </c>
      <c r="EF82" s="16">
        <f>TRUNC(100/COUNTA(tblComponents[Component Name])*(ROW(tblComponents[#This Row])-ROW(tblComponents[Component Name])+1),0)</f>
        <v>100</v>
      </c>
      <c r="EG82" s="16" t="s">
        <v>1307</v>
      </c>
      <c r="EH82" s="16"/>
      <c r="EI82" s="16"/>
      <c r="EJ82" s="16" t="s">
        <v>172</v>
      </c>
      <c r="EK82" s="16" t="s">
        <v>865</v>
      </c>
      <c r="EL82" s="16"/>
      <c r="EM82" s="16"/>
      <c r="EN82" s="16"/>
    </row>
    <row r="83" spans="14:144" ht="14.25" customHeight="1" x14ac:dyDescent="0.2">
      <c r="N83" s="5"/>
      <c r="O83" s="5"/>
      <c r="P83" s="5"/>
      <c r="Z83" s="1" t="s">
        <v>495</v>
      </c>
      <c r="AA83" s="1" t="s">
        <v>119</v>
      </c>
      <c r="AB83" s="1" t="str">
        <f>tblChallengeOutcomes[[#This Row],[Challenge]]&amp;tblChallengeOutcomes[[#This Row],[Result]]</f>
        <v>Toxic ReactionSuccess</v>
      </c>
      <c r="AC83" s="1" t="s">
        <v>952</v>
      </c>
      <c r="AG83" s="8">
        <v>0</v>
      </c>
      <c r="BT83" s="1" t="s">
        <v>802</v>
      </c>
      <c r="BU83" s="3">
        <f>tblSelectALvl1Spell[[#This Row],[Max]]-TRUNC(100/COUNTA(tblSelectALvl1Spell[Option]),0)+1</f>
        <v>92</v>
      </c>
      <c r="BV83" s="3">
        <f>TRUNC(100/COUNTA(tblSelectALvl1Spell[Option])*(ROW(tblSelectALvl1Spell[#This Row])-ROW(tblSelectALvl1Spell[Option])+1),0)</f>
        <v>92</v>
      </c>
      <c r="BW83" s="1">
        <v>1</v>
      </c>
      <c r="BX83" s="1" t="s">
        <v>220</v>
      </c>
      <c r="BY83" s="1" t="s">
        <v>80</v>
      </c>
      <c r="BZ83" s="1" t="s">
        <v>80</v>
      </c>
      <c r="CA83" s="1" t="s">
        <v>89</v>
      </c>
      <c r="CU83" s="1" t="s">
        <v>953</v>
      </c>
      <c r="CV83" s="1">
        <v>1</v>
      </c>
      <c r="CW83" s="1" t="s">
        <v>220</v>
      </c>
      <c r="CX83" s="1" t="s">
        <v>80</v>
      </c>
      <c r="CY83" s="1" t="s">
        <v>88</v>
      </c>
      <c r="CZ83" s="1" t="s">
        <v>89</v>
      </c>
      <c r="DT83" s="1" t="s">
        <v>954</v>
      </c>
      <c r="DU83" s="1">
        <v>1</v>
      </c>
      <c r="DV83" s="1">
        <v>1</v>
      </c>
      <c r="DW83" s="1" t="s">
        <v>955</v>
      </c>
    </row>
    <row r="84" spans="14:144" ht="14.25" customHeight="1" x14ac:dyDescent="0.2">
      <c r="N84" s="5"/>
      <c r="O84" s="5"/>
      <c r="P84" s="5"/>
      <c r="Z84" s="1" t="s">
        <v>495</v>
      </c>
      <c r="AA84" s="1" t="s">
        <v>150</v>
      </c>
      <c r="AB84" s="1" t="str">
        <f>tblChallengeOutcomes[[#This Row],[Challenge]]&amp;tblChallengeOutcomes[[#This Row],[Result]]</f>
        <v>Toxic ReactionFailure</v>
      </c>
      <c r="AC84" s="1" t="s">
        <v>956</v>
      </c>
      <c r="AE84" s="1">
        <v>1</v>
      </c>
      <c r="AG84" s="8">
        <v>0.05</v>
      </c>
      <c r="BT84" s="1" t="s">
        <v>852</v>
      </c>
      <c r="BU84" s="3">
        <f>tblSelectALvl1Spell[[#This Row],[Max]]-TRUNC(100/COUNTA(tblSelectALvl1Spell[Option]),0)+1</f>
        <v>93</v>
      </c>
      <c r="BV84" s="3">
        <f>TRUNC(100/COUNTA(tblSelectALvl1Spell[Option])*(ROW(tblSelectALvl1Spell[#This Row])-ROW(tblSelectALvl1Spell[Option])+1),0)</f>
        <v>93</v>
      </c>
      <c r="BW84" s="1">
        <v>1</v>
      </c>
      <c r="BX84" s="1" t="s">
        <v>87</v>
      </c>
      <c r="BY84" s="1" t="s">
        <v>80</v>
      </c>
      <c r="BZ84" s="1" t="s">
        <v>88</v>
      </c>
      <c r="CA84" s="1" t="s">
        <v>554</v>
      </c>
      <c r="CU84" s="1" t="s">
        <v>927</v>
      </c>
      <c r="CV84" s="1">
        <v>1</v>
      </c>
      <c r="CW84" s="1" t="s">
        <v>162</v>
      </c>
      <c r="CX84" s="1" t="s">
        <v>88</v>
      </c>
      <c r="CY84" s="1" t="s">
        <v>80</v>
      </c>
      <c r="CZ84" s="1" t="s">
        <v>89</v>
      </c>
      <c r="DT84" s="1" t="s">
        <v>957</v>
      </c>
      <c r="DU84" s="1">
        <v>4</v>
      </c>
      <c r="DV84" s="1">
        <v>35</v>
      </c>
      <c r="DW84" s="1" t="s">
        <v>958</v>
      </c>
    </row>
    <row r="85" spans="14:144" ht="14.25" customHeight="1" x14ac:dyDescent="0.2">
      <c r="N85" s="5"/>
      <c r="O85" s="5"/>
      <c r="P85" s="5"/>
      <c r="Z85" s="1" t="s">
        <v>495</v>
      </c>
      <c r="AA85" s="1" t="s">
        <v>179</v>
      </c>
      <c r="AB85" s="1" t="str">
        <f>tblChallengeOutcomes[[#This Row],[Challenge]]&amp;tblChallengeOutcomes[[#This Row],[Result]]</f>
        <v>Toxic ReactionCritical Failure</v>
      </c>
      <c r="AC85" s="1" t="s">
        <v>959</v>
      </c>
      <c r="AF85" s="1">
        <v>1</v>
      </c>
      <c r="AG85" s="8">
        <v>0.1</v>
      </c>
      <c r="AI85" s="1" t="s">
        <v>960</v>
      </c>
      <c r="BT85" s="1" t="s">
        <v>896</v>
      </c>
      <c r="BU85" s="3">
        <f>tblSelectALvl1Spell[[#This Row],[Max]]-TRUNC(100/COUNTA(tblSelectALvl1Spell[Option]),0)+1</f>
        <v>94</v>
      </c>
      <c r="BV85" s="3">
        <f>TRUNC(100/COUNTA(tblSelectALvl1Spell[Option])*(ROW(tblSelectALvl1Spell[#This Row])-ROW(tblSelectALvl1Spell[Option])+1),0)</f>
        <v>94</v>
      </c>
      <c r="BW85" s="1">
        <v>1</v>
      </c>
      <c r="BX85" s="1" t="s">
        <v>220</v>
      </c>
      <c r="BY85" s="1" t="s">
        <v>80</v>
      </c>
      <c r="BZ85" s="1" t="s">
        <v>88</v>
      </c>
      <c r="CA85" s="1" t="s">
        <v>94</v>
      </c>
      <c r="CU85" s="1" t="s">
        <v>961</v>
      </c>
      <c r="CV85" s="1">
        <v>1</v>
      </c>
      <c r="CW85" s="1" t="s">
        <v>87</v>
      </c>
      <c r="CX85" s="1" t="s">
        <v>80</v>
      </c>
      <c r="CY85" s="1" t="s">
        <v>88</v>
      </c>
      <c r="CZ85" s="1" t="s">
        <v>89</v>
      </c>
      <c r="DT85" s="1" t="s">
        <v>962</v>
      </c>
      <c r="DU85" s="1">
        <v>0.5</v>
      </c>
      <c r="DV85" s="1">
        <v>2</v>
      </c>
      <c r="DW85" s="1" t="s">
        <v>963</v>
      </c>
    </row>
    <row r="86" spans="14:144" ht="14.25" customHeight="1" x14ac:dyDescent="0.2">
      <c r="N86" s="5"/>
      <c r="O86" s="5"/>
      <c r="P86" s="5"/>
      <c r="Z86" s="1" t="s">
        <v>515</v>
      </c>
      <c r="AA86" s="1" t="s">
        <v>75</v>
      </c>
      <c r="AB86" s="1" t="str">
        <f>tblChallengeOutcomes[[#This Row],[Challenge]]&amp;tblChallengeOutcomes[[#This Row],[Result]]</f>
        <v>Traditional DifficultyCritical Success</v>
      </c>
      <c r="AC86" s="1" t="s">
        <v>964</v>
      </c>
      <c r="AG86" s="8">
        <v>-0.1</v>
      </c>
      <c r="BT86" s="1" t="s">
        <v>901</v>
      </c>
      <c r="BU86" s="3">
        <f>tblSelectALvl1Spell[[#This Row],[Max]]-TRUNC(100/COUNTA(tblSelectALvl1Spell[Option]),0)+1</f>
        <v>95</v>
      </c>
      <c r="BV86" s="3">
        <f>TRUNC(100/COUNTA(tblSelectALvl1Spell[Option])*(ROW(tblSelectALvl1Spell[#This Row])-ROW(tblSelectALvl1Spell[Option])+1),0)</f>
        <v>95</v>
      </c>
      <c r="BW86" s="1">
        <v>1</v>
      </c>
      <c r="BX86" s="1" t="s">
        <v>304</v>
      </c>
      <c r="BY86" s="1" t="s">
        <v>80</v>
      </c>
      <c r="BZ86" s="1" t="s">
        <v>88</v>
      </c>
      <c r="CA86" s="1" t="s">
        <v>94</v>
      </c>
      <c r="CU86" s="1" t="s">
        <v>931</v>
      </c>
      <c r="CV86" s="1">
        <v>1</v>
      </c>
      <c r="CW86" s="1" t="s">
        <v>133</v>
      </c>
      <c r="CX86" s="1" t="s">
        <v>88</v>
      </c>
      <c r="CY86" s="1" t="s">
        <v>80</v>
      </c>
      <c r="CZ86" s="1" t="s">
        <v>222</v>
      </c>
      <c r="DT86" s="1" t="s">
        <v>96</v>
      </c>
      <c r="DU86" s="1">
        <v>1</v>
      </c>
      <c r="DV86" s="1">
        <v>4</v>
      </c>
    </row>
    <row r="87" spans="14:144" ht="14.25" customHeight="1" x14ac:dyDescent="0.2">
      <c r="N87" s="5"/>
      <c r="O87" s="5"/>
      <c r="P87" s="5"/>
      <c r="Z87" s="1" t="s">
        <v>515</v>
      </c>
      <c r="AA87" s="1" t="s">
        <v>119</v>
      </c>
      <c r="AB87" s="1" t="str">
        <f>tblChallengeOutcomes[[#This Row],[Challenge]]&amp;tblChallengeOutcomes[[#This Row],[Result]]</f>
        <v>Traditional DifficultySuccess</v>
      </c>
      <c r="AC87" s="1" t="s">
        <v>965</v>
      </c>
      <c r="AG87" s="8">
        <v>0</v>
      </c>
      <c r="BT87" s="1" t="s">
        <v>928</v>
      </c>
      <c r="BU87" s="3">
        <f>tblSelectALvl1Spell[[#This Row],[Max]]-TRUNC(100/COUNTA(tblSelectALvl1Spell[Option]),0)+1</f>
        <v>96</v>
      </c>
      <c r="BV87" s="3">
        <f>TRUNC(100/COUNTA(tblSelectALvl1Spell[Option])*(ROW(tblSelectALvl1Spell[#This Row])-ROW(tblSelectALvl1Spell[Option])+1),0)</f>
        <v>96</v>
      </c>
      <c r="BW87" s="1">
        <v>1</v>
      </c>
      <c r="BX87" s="1" t="s">
        <v>131</v>
      </c>
      <c r="BY87" s="1" t="s">
        <v>80</v>
      </c>
      <c r="BZ87" s="1" t="s">
        <v>88</v>
      </c>
      <c r="CA87" s="1" t="s">
        <v>89</v>
      </c>
      <c r="CU87" s="1" t="s">
        <v>934</v>
      </c>
      <c r="CV87" s="1">
        <v>1</v>
      </c>
      <c r="CW87" s="1" t="s">
        <v>133</v>
      </c>
      <c r="CX87" s="1" t="s">
        <v>88</v>
      </c>
      <c r="CY87" s="1" t="s">
        <v>88</v>
      </c>
      <c r="CZ87" s="1" t="s">
        <v>89</v>
      </c>
      <c r="DT87" s="1" t="s">
        <v>966</v>
      </c>
      <c r="DU87" s="1">
        <v>1</v>
      </c>
      <c r="DV87" s="1">
        <v>10</v>
      </c>
      <c r="DW87" s="1" t="s">
        <v>967</v>
      </c>
    </row>
    <row r="88" spans="14:144" ht="14.25" customHeight="1" x14ac:dyDescent="0.2">
      <c r="Z88" s="1" t="s">
        <v>515</v>
      </c>
      <c r="AA88" s="1" t="s">
        <v>150</v>
      </c>
      <c r="AB88" s="1" t="str">
        <f>tblChallengeOutcomes[[#This Row],[Challenge]]&amp;tblChallengeOutcomes[[#This Row],[Result]]</f>
        <v>Traditional DifficultyFailure</v>
      </c>
      <c r="AC88" s="1" t="s">
        <v>968</v>
      </c>
      <c r="AG88" s="8">
        <v>0.05</v>
      </c>
      <c r="AH88" s="1">
        <v>1</v>
      </c>
      <c r="BT88" s="1" t="s">
        <v>953</v>
      </c>
      <c r="BU88" s="3">
        <f>tblSelectALvl1Spell[[#This Row],[Max]]-TRUNC(100/COUNTA(tblSelectALvl1Spell[Option]),0)+1</f>
        <v>97</v>
      </c>
      <c r="BV88" s="3">
        <f>TRUNC(100/COUNTA(tblSelectALvl1Spell[Option])*(ROW(tblSelectALvl1Spell[#This Row])-ROW(tblSelectALvl1Spell[Option])+1),0)</f>
        <v>97</v>
      </c>
      <c r="BW88" s="1">
        <v>1</v>
      </c>
      <c r="BX88" s="1" t="s">
        <v>220</v>
      </c>
      <c r="BY88" s="1" t="s">
        <v>80</v>
      </c>
      <c r="BZ88" s="1" t="s">
        <v>88</v>
      </c>
      <c r="CA88" s="1" t="s">
        <v>89</v>
      </c>
      <c r="CU88" s="1" t="s">
        <v>969</v>
      </c>
      <c r="CV88" s="1">
        <v>1</v>
      </c>
      <c r="CW88" s="1" t="s">
        <v>87</v>
      </c>
      <c r="CX88" s="1" t="s">
        <v>80</v>
      </c>
      <c r="CY88" s="1" t="s">
        <v>88</v>
      </c>
      <c r="CZ88" s="1" t="s">
        <v>89</v>
      </c>
      <c r="DT88" s="1" t="s">
        <v>970</v>
      </c>
      <c r="DU88" s="1">
        <v>10</v>
      </c>
      <c r="DV88" s="1">
        <v>5</v>
      </c>
      <c r="DW88" s="1" t="s">
        <v>967</v>
      </c>
    </row>
    <row r="89" spans="14:144" ht="14.25" customHeight="1" x14ac:dyDescent="0.2">
      <c r="Z89" s="1" t="s">
        <v>515</v>
      </c>
      <c r="AA89" s="1" t="s">
        <v>179</v>
      </c>
      <c r="AB89" s="1" t="str">
        <f>tblChallengeOutcomes[[#This Row],[Challenge]]&amp;tblChallengeOutcomes[[#This Row],[Result]]</f>
        <v>Traditional DifficultyCritical Failure</v>
      </c>
      <c r="AC89" s="1" t="s">
        <v>971</v>
      </c>
      <c r="AF89" s="1">
        <v>1</v>
      </c>
      <c r="AG89" s="8">
        <v>0.1</v>
      </c>
      <c r="BT89" s="1" t="s">
        <v>961</v>
      </c>
      <c r="BU89" s="3">
        <f>tblSelectALvl1Spell[[#This Row],[Max]]-TRUNC(100/COUNTA(tblSelectALvl1Spell[Option]),0)+1</f>
        <v>98</v>
      </c>
      <c r="BV89" s="3">
        <f>TRUNC(100/COUNTA(tblSelectALvl1Spell[Option])*(ROW(tblSelectALvl1Spell[#This Row])-ROW(tblSelectALvl1Spell[Option])+1),0)</f>
        <v>98</v>
      </c>
      <c r="BW89" s="1">
        <v>1</v>
      </c>
      <c r="BX89" s="1" t="s">
        <v>87</v>
      </c>
      <c r="BY89" s="1" t="s">
        <v>80</v>
      </c>
      <c r="BZ89" s="1" t="s">
        <v>88</v>
      </c>
      <c r="CA89" s="1" t="s">
        <v>89</v>
      </c>
      <c r="CU89" s="1" t="s">
        <v>937</v>
      </c>
      <c r="CV89" s="1">
        <v>1</v>
      </c>
      <c r="CW89" s="1" t="s">
        <v>133</v>
      </c>
      <c r="CX89" s="1" t="s">
        <v>88</v>
      </c>
      <c r="CY89" s="1" t="s">
        <v>80</v>
      </c>
      <c r="CZ89" s="1" t="s">
        <v>89</v>
      </c>
      <c r="DT89" s="1" t="s">
        <v>972</v>
      </c>
      <c r="DU89" s="1">
        <v>0.01</v>
      </c>
      <c r="DV89" s="1">
        <v>0.5</v>
      </c>
    </row>
    <row r="90" spans="14:144" ht="14.25" customHeight="1" x14ac:dyDescent="0.2">
      <c r="Z90" s="15"/>
      <c r="AI90" s="8"/>
      <c r="BT90" s="1" t="s">
        <v>969</v>
      </c>
      <c r="BU90" s="3">
        <f>tblSelectALvl1Spell[[#This Row],[Max]]-TRUNC(100/COUNTA(tblSelectALvl1Spell[Option]),0)+1</f>
        <v>100</v>
      </c>
      <c r="BV90" s="3">
        <f>TRUNC(100/COUNTA(tblSelectALvl1Spell[Option])*(ROW(tblSelectALvl1Spell[#This Row])-ROW(tblSelectALvl1Spell[Option])+1),0)</f>
        <v>100</v>
      </c>
      <c r="BW90" s="1">
        <v>1</v>
      </c>
      <c r="BX90" s="1" t="s">
        <v>87</v>
      </c>
      <c r="BY90" s="1" t="s">
        <v>80</v>
      </c>
      <c r="BZ90" s="1" t="s">
        <v>88</v>
      </c>
      <c r="CA90" s="1" t="s">
        <v>89</v>
      </c>
      <c r="CU90" s="1" t="s">
        <v>941</v>
      </c>
      <c r="CV90" s="1">
        <v>1</v>
      </c>
      <c r="CW90" s="1" t="s">
        <v>133</v>
      </c>
      <c r="CX90" s="1" t="s">
        <v>88</v>
      </c>
      <c r="CY90" s="1" t="s">
        <v>80</v>
      </c>
      <c r="CZ90" s="1" t="s">
        <v>222</v>
      </c>
      <c r="DT90" s="1" t="s">
        <v>973</v>
      </c>
      <c r="DU90" s="1">
        <v>5</v>
      </c>
      <c r="DV90" s="1">
        <v>3</v>
      </c>
      <c r="DW90" s="1" t="s">
        <v>974</v>
      </c>
    </row>
    <row r="91" spans="14:144" ht="14.25" customHeight="1" x14ac:dyDescent="0.2">
      <c r="Z91" s="15"/>
      <c r="AI91" s="8"/>
      <c r="CU91" s="1" t="s">
        <v>90</v>
      </c>
      <c r="CV91" s="1">
        <v>2</v>
      </c>
      <c r="CW91" s="1" t="s">
        <v>91</v>
      </c>
      <c r="CX91" s="1" t="s">
        <v>88</v>
      </c>
      <c r="CY91" s="1" t="s">
        <v>88</v>
      </c>
      <c r="CZ91" s="1" t="s">
        <v>89</v>
      </c>
      <c r="DT91" s="1" t="s">
        <v>975</v>
      </c>
      <c r="DU91" s="1">
        <v>0.5</v>
      </c>
      <c r="DV91" s="1">
        <v>0</v>
      </c>
    </row>
    <row r="92" spans="14:144" ht="14.25" customHeight="1" x14ac:dyDescent="0.2">
      <c r="Z92" s="15"/>
      <c r="AI92" s="8"/>
      <c r="CU92" s="1" t="s">
        <v>130</v>
      </c>
      <c r="CV92" s="1">
        <v>2</v>
      </c>
      <c r="CW92" s="1" t="s">
        <v>131</v>
      </c>
      <c r="CX92" s="1" t="s">
        <v>88</v>
      </c>
      <c r="CY92" s="1" t="s">
        <v>80</v>
      </c>
      <c r="CZ92" s="1" t="s">
        <v>89</v>
      </c>
      <c r="DT92" s="1" t="s">
        <v>976</v>
      </c>
      <c r="DU92" s="1">
        <v>2</v>
      </c>
      <c r="DV92" s="1">
        <v>5</v>
      </c>
    </row>
    <row r="93" spans="14:144" ht="14.25" customHeight="1" x14ac:dyDescent="0.2">
      <c r="Z93" s="15"/>
      <c r="AI93" s="8"/>
      <c r="CU93" s="1" t="s">
        <v>161</v>
      </c>
      <c r="CV93" s="1">
        <v>2</v>
      </c>
      <c r="CW93" s="1" t="s">
        <v>162</v>
      </c>
      <c r="CX93" s="1" t="s">
        <v>80</v>
      </c>
      <c r="CY93" s="1" t="s">
        <v>88</v>
      </c>
      <c r="CZ93" s="1" t="s">
        <v>89</v>
      </c>
      <c r="DT93" s="1" t="s">
        <v>977</v>
      </c>
      <c r="DU93" s="1">
        <v>0.05</v>
      </c>
      <c r="DV93" s="1">
        <v>0</v>
      </c>
    </row>
    <row r="94" spans="14:144" ht="14.25" customHeight="1" x14ac:dyDescent="0.2">
      <c r="Z94" s="15"/>
      <c r="AI94" s="8"/>
      <c r="CU94" s="1" t="s">
        <v>190</v>
      </c>
      <c r="CV94" s="1">
        <v>2</v>
      </c>
      <c r="CW94" s="1" t="s">
        <v>91</v>
      </c>
      <c r="CX94" s="1" t="s">
        <v>88</v>
      </c>
      <c r="CY94" s="1" t="s">
        <v>88</v>
      </c>
      <c r="CZ94" s="1" t="s">
        <v>89</v>
      </c>
      <c r="DT94" s="1" t="s">
        <v>978</v>
      </c>
      <c r="DU94" s="1">
        <v>5</v>
      </c>
      <c r="DV94" s="1">
        <v>0</v>
      </c>
    </row>
    <row r="95" spans="14:144" ht="14.25" customHeight="1" x14ac:dyDescent="0.2">
      <c r="Z95" s="15"/>
      <c r="AI95" s="8"/>
      <c r="CU95" s="1" t="s">
        <v>219</v>
      </c>
      <c r="CV95" s="1">
        <v>2</v>
      </c>
      <c r="CW95" s="1" t="s">
        <v>220</v>
      </c>
      <c r="CX95" s="1" t="s">
        <v>88</v>
      </c>
      <c r="CY95" s="1" t="s">
        <v>88</v>
      </c>
      <c r="CZ95" s="1" t="s">
        <v>94</v>
      </c>
      <c r="DT95" s="1" t="s">
        <v>979</v>
      </c>
      <c r="DU95" s="1">
        <v>0.02</v>
      </c>
      <c r="DV95" s="1">
        <v>0</v>
      </c>
    </row>
    <row r="96" spans="14:144" ht="14.25" customHeight="1" x14ac:dyDescent="0.2">
      <c r="CU96" s="1" t="s">
        <v>241</v>
      </c>
      <c r="CV96" s="1">
        <v>2</v>
      </c>
      <c r="CW96" s="1" t="s">
        <v>131</v>
      </c>
      <c r="CX96" s="1" t="s">
        <v>88</v>
      </c>
      <c r="CY96" s="1" t="s">
        <v>80</v>
      </c>
      <c r="CZ96" s="1" t="s">
        <v>89</v>
      </c>
      <c r="DT96" s="1" t="s">
        <v>980</v>
      </c>
      <c r="DU96" s="1">
        <v>50</v>
      </c>
      <c r="DV96" s="1">
        <v>3</v>
      </c>
      <c r="DW96" s="1" t="s">
        <v>981</v>
      </c>
    </row>
    <row r="97" spans="99:127" ht="14.25" customHeight="1" x14ac:dyDescent="0.2">
      <c r="CU97" s="1" t="s">
        <v>261</v>
      </c>
      <c r="CV97" s="1">
        <v>2</v>
      </c>
      <c r="CW97" s="1" t="s">
        <v>220</v>
      </c>
      <c r="CX97" s="1" t="s">
        <v>80</v>
      </c>
      <c r="CY97" s="1" t="s">
        <v>80</v>
      </c>
      <c r="CZ97" s="1" t="s">
        <v>89</v>
      </c>
      <c r="DT97" s="1" t="s">
        <v>982</v>
      </c>
      <c r="DU97" s="1">
        <v>1</v>
      </c>
      <c r="DV97" s="1">
        <v>5</v>
      </c>
    </row>
    <row r="98" spans="99:127" ht="14.25" customHeight="1" x14ac:dyDescent="0.2">
      <c r="CU98" s="1" t="s">
        <v>282</v>
      </c>
      <c r="CV98" s="1">
        <v>2</v>
      </c>
      <c r="CW98" s="1" t="s">
        <v>93</v>
      </c>
      <c r="CX98" s="1" t="s">
        <v>88</v>
      </c>
      <c r="CY98" s="1" t="s">
        <v>88</v>
      </c>
      <c r="CZ98" s="1" t="s">
        <v>89</v>
      </c>
      <c r="DT98" s="1" t="s">
        <v>983</v>
      </c>
      <c r="DU98" s="1">
        <v>1000</v>
      </c>
      <c r="DV98" s="1">
        <v>1</v>
      </c>
      <c r="DW98" s="1" t="s">
        <v>984</v>
      </c>
    </row>
    <row r="99" spans="99:127" ht="14.25" customHeight="1" x14ac:dyDescent="0.2">
      <c r="CU99" s="1" t="s">
        <v>303</v>
      </c>
      <c r="CV99" s="1">
        <v>2</v>
      </c>
      <c r="CW99" s="1" t="s">
        <v>304</v>
      </c>
      <c r="CX99" s="1" t="s">
        <v>88</v>
      </c>
      <c r="CY99" s="1" t="s">
        <v>80</v>
      </c>
      <c r="CZ99" s="1" t="s">
        <v>89</v>
      </c>
      <c r="DT99" s="1" t="s">
        <v>985</v>
      </c>
      <c r="DU99" s="1">
        <v>2</v>
      </c>
      <c r="DV99" s="1">
        <v>20</v>
      </c>
      <c r="DW99" s="1" t="s">
        <v>986</v>
      </c>
    </row>
    <row r="100" spans="99:127" ht="14.25" customHeight="1" x14ac:dyDescent="0.2">
      <c r="CU100" s="1" t="s">
        <v>325</v>
      </c>
      <c r="CV100" s="1">
        <v>2</v>
      </c>
      <c r="CW100" s="1" t="s">
        <v>133</v>
      </c>
      <c r="CX100" s="1" t="s">
        <v>88</v>
      </c>
      <c r="CY100" s="1" t="s">
        <v>80</v>
      </c>
      <c r="CZ100" s="1" t="s">
        <v>222</v>
      </c>
      <c r="DT100" s="1" t="s">
        <v>987</v>
      </c>
      <c r="DU100" s="1">
        <v>0.5</v>
      </c>
      <c r="DV100" s="1">
        <v>1</v>
      </c>
      <c r="DW100" s="1" t="s">
        <v>988</v>
      </c>
    </row>
    <row r="101" spans="99:127" ht="14.25" customHeight="1" x14ac:dyDescent="0.2">
      <c r="CU101" s="1" t="s">
        <v>345</v>
      </c>
      <c r="CV101" s="1">
        <v>2</v>
      </c>
      <c r="CW101" s="1" t="s">
        <v>162</v>
      </c>
      <c r="CX101" s="1" t="s">
        <v>88</v>
      </c>
      <c r="CY101" s="1" t="s">
        <v>80</v>
      </c>
      <c r="CZ101" s="1" t="s">
        <v>89</v>
      </c>
      <c r="DT101" s="1" t="s">
        <v>989</v>
      </c>
      <c r="DU101" s="1">
        <v>0.01</v>
      </c>
      <c r="DV101" s="1">
        <v>1</v>
      </c>
      <c r="DW101" s="1" t="s">
        <v>990</v>
      </c>
    </row>
    <row r="102" spans="99:127" ht="14.25" customHeight="1" x14ac:dyDescent="0.2">
      <c r="CU102" s="1" t="s">
        <v>367</v>
      </c>
      <c r="CV102" s="1">
        <v>2</v>
      </c>
      <c r="CW102" s="1" t="s">
        <v>87</v>
      </c>
      <c r="CX102" s="1" t="s">
        <v>88</v>
      </c>
      <c r="CY102" s="1" t="s">
        <v>80</v>
      </c>
      <c r="CZ102" s="1" t="s">
        <v>89</v>
      </c>
      <c r="DT102" s="1" t="s">
        <v>991</v>
      </c>
      <c r="DU102" s="1">
        <v>1</v>
      </c>
      <c r="DV102" s="1">
        <v>0</v>
      </c>
    </row>
    <row r="103" spans="99:127" ht="14.25" customHeight="1" x14ac:dyDescent="0.2">
      <c r="CU103" s="1" t="s">
        <v>389</v>
      </c>
      <c r="CV103" s="1">
        <v>2</v>
      </c>
      <c r="CW103" s="1" t="s">
        <v>133</v>
      </c>
      <c r="CX103" s="1" t="s">
        <v>88</v>
      </c>
      <c r="CY103" s="1" t="s">
        <v>88</v>
      </c>
      <c r="CZ103" s="1" t="s">
        <v>89</v>
      </c>
      <c r="DT103" s="1" t="s">
        <v>992</v>
      </c>
      <c r="DU103" s="1">
        <v>0.2</v>
      </c>
      <c r="DV103" s="1">
        <v>5</v>
      </c>
    </row>
    <row r="104" spans="99:127" ht="14.25" customHeight="1" x14ac:dyDescent="0.2">
      <c r="CU104" s="1" t="s">
        <v>410</v>
      </c>
      <c r="CV104" s="1">
        <v>2</v>
      </c>
      <c r="CW104" s="1" t="s">
        <v>131</v>
      </c>
      <c r="CX104" s="1" t="s">
        <v>88</v>
      </c>
      <c r="CY104" s="1" t="s">
        <v>88</v>
      </c>
      <c r="CZ104" s="1" t="s">
        <v>89</v>
      </c>
      <c r="DT104" s="1" t="s">
        <v>993</v>
      </c>
      <c r="DU104" s="1">
        <v>0.01</v>
      </c>
      <c r="DV104" s="1">
        <v>1</v>
      </c>
    </row>
    <row r="105" spans="99:127" ht="14.25" customHeight="1" x14ac:dyDescent="0.2">
      <c r="CU105" s="1" t="s">
        <v>431</v>
      </c>
      <c r="CV105" s="1">
        <v>2</v>
      </c>
      <c r="CW105" s="1" t="s">
        <v>162</v>
      </c>
      <c r="CX105" s="1" t="s">
        <v>88</v>
      </c>
      <c r="CY105" s="1" t="s">
        <v>80</v>
      </c>
      <c r="CZ105" s="1" t="s">
        <v>89</v>
      </c>
    </row>
    <row r="106" spans="99:127" ht="14.25" customHeight="1" x14ac:dyDescent="0.2">
      <c r="CU106" s="1" t="s">
        <v>450</v>
      </c>
      <c r="CV106" s="1">
        <v>2</v>
      </c>
      <c r="CW106" s="1" t="s">
        <v>133</v>
      </c>
      <c r="CX106" s="1" t="s">
        <v>88</v>
      </c>
      <c r="CY106" s="1" t="s">
        <v>80</v>
      </c>
      <c r="CZ106" s="1" t="s">
        <v>89</v>
      </c>
    </row>
    <row r="107" spans="99:127" ht="14.25" customHeight="1" x14ac:dyDescent="0.2">
      <c r="CU107" s="1" t="s">
        <v>469</v>
      </c>
      <c r="CV107" s="1">
        <v>2</v>
      </c>
      <c r="CW107" s="1" t="s">
        <v>131</v>
      </c>
      <c r="CX107" s="1" t="s">
        <v>88</v>
      </c>
      <c r="CY107" s="1" t="s">
        <v>88</v>
      </c>
      <c r="CZ107" s="1" t="s">
        <v>89</v>
      </c>
    </row>
    <row r="108" spans="99:127" ht="14.25" customHeight="1" x14ac:dyDescent="0.2">
      <c r="CU108" s="1" t="s">
        <v>487</v>
      </c>
      <c r="CV108" s="1">
        <v>2</v>
      </c>
      <c r="CW108" s="1" t="s">
        <v>220</v>
      </c>
      <c r="CX108" s="1" t="s">
        <v>88</v>
      </c>
      <c r="CY108" s="1" t="s">
        <v>80</v>
      </c>
      <c r="CZ108" s="1" t="s">
        <v>89</v>
      </c>
    </row>
    <row r="109" spans="99:127" ht="14.25" customHeight="1" x14ac:dyDescent="0.2">
      <c r="CU109" s="1" t="s">
        <v>507</v>
      </c>
      <c r="CV109" s="1">
        <v>2</v>
      </c>
      <c r="CW109" s="1" t="s">
        <v>131</v>
      </c>
      <c r="CX109" s="1" t="s">
        <v>88</v>
      </c>
      <c r="CY109" s="1" t="s">
        <v>80</v>
      </c>
      <c r="CZ109" s="1" t="s">
        <v>89</v>
      </c>
    </row>
    <row r="110" spans="99:127" ht="14.25" customHeight="1" x14ac:dyDescent="0.2">
      <c r="CU110" s="1" t="s">
        <v>526</v>
      </c>
      <c r="CV110" s="1">
        <v>2</v>
      </c>
      <c r="CW110" s="1" t="s">
        <v>131</v>
      </c>
      <c r="CX110" s="1" t="s">
        <v>88</v>
      </c>
      <c r="CY110" s="1" t="s">
        <v>80</v>
      </c>
      <c r="CZ110" s="1" t="s">
        <v>89</v>
      </c>
    </row>
    <row r="111" spans="99:127" ht="14.25" customHeight="1" x14ac:dyDescent="0.2">
      <c r="CU111" s="1" t="s">
        <v>541</v>
      </c>
      <c r="CV111" s="1">
        <v>2</v>
      </c>
      <c r="CW111" s="1" t="s">
        <v>162</v>
      </c>
      <c r="CX111" s="1" t="s">
        <v>88</v>
      </c>
      <c r="CY111" s="1" t="s">
        <v>80</v>
      </c>
      <c r="CZ111" s="1" t="s">
        <v>89</v>
      </c>
    </row>
    <row r="112" spans="99:127" ht="14.25" customHeight="1" x14ac:dyDescent="0.2">
      <c r="CU112" s="1" t="s">
        <v>552</v>
      </c>
      <c r="CV112" s="1">
        <v>2</v>
      </c>
      <c r="CW112" s="1" t="s">
        <v>87</v>
      </c>
      <c r="CX112" s="1" t="s">
        <v>88</v>
      </c>
      <c r="CY112" s="1" t="s">
        <v>88</v>
      </c>
      <c r="CZ112" s="1" t="s">
        <v>284</v>
      </c>
    </row>
    <row r="113" spans="99:104" ht="14.25" customHeight="1" x14ac:dyDescent="0.2">
      <c r="CU113" s="1" t="s">
        <v>566</v>
      </c>
      <c r="CV113" s="1">
        <v>2</v>
      </c>
      <c r="CW113" s="1" t="s">
        <v>220</v>
      </c>
      <c r="CX113" s="1" t="s">
        <v>88</v>
      </c>
      <c r="CY113" s="1" t="s">
        <v>88</v>
      </c>
      <c r="CZ113" s="1" t="s">
        <v>89</v>
      </c>
    </row>
    <row r="114" spans="99:104" ht="14.25" customHeight="1" x14ac:dyDescent="0.2">
      <c r="CU114" s="1" t="s">
        <v>582</v>
      </c>
      <c r="CV114" s="1">
        <v>2</v>
      </c>
      <c r="CW114" s="1" t="s">
        <v>133</v>
      </c>
      <c r="CX114" s="1" t="s">
        <v>88</v>
      </c>
      <c r="CY114" s="1" t="s">
        <v>80</v>
      </c>
      <c r="CZ114" s="1" t="s">
        <v>222</v>
      </c>
    </row>
    <row r="115" spans="99:104" ht="14.25" customHeight="1" x14ac:dyDescent="0.2">
      <c r="CU115" s="1" t="s">
        <v>595</v>
      </c>
      <c r="CV115" s="1">
        <v>2</v>
      </c>
      <c r="CW115" s="1" t="s">
        <v>87</v>
      </c>
      <c r="CX115" s="1" t="s">
        <v>88</v>
      </c>
      <c r="CY115" s="1" t="s">
        <v>80</v>
      </c>
      <c r="CZ115" s="1" t="s">
        <v>89</v>
      </c>
    </row>
    <row r="116" spans="99:104" ht="14.25" customHeight="1" x14ac:dyDescent="0.2">
      <c r="CU116" s="1" t="s">
        <v>607</v>
      </c>
      <c r="CV116" s="1">
        <v>2</v>
      </c>
      <c r="CW116" s="1" t="s">
        <v>93</v>
      </c>
      <c r="CX116" s="1" t="s">
        <v>80</v>
      </c>
      <c r="CY116" s="1" t="s">
        <v>88</v>
      </c>
      <c r="CZ116" s="1" t="s">
        <v>89</v>
      </c>
    </row>
    <row r="117" spans="99:104" ht="14.25" customHeight="1" x14ac:dyDescent="0.2">
      <c r="CU117" s="1" t="s">
        <v>620</v>
      </c>
      <c r="CV117" s="1">
        <v>2</v>
      </c>
      <c r="CW117" s="1" t="s">
        <v>133</v>
      </c>
      <c r="CX117" s="1" t="s">
        <v>88</v>
      </c>
      <c r="CY117" s="1" t="s">
        <v>80</v>
      </c>
      <c r="CZ117" s="1" t="s">
        <v>89</v>
      </c>
    </row>
    <row r="118" spans="99:104" ht="14.25" customHeight="1" x14ac:dyDescent="0.2">
      <c r="CU118" s="1" t="s">
        <v>633</v>
      </c>
      <c r="CV118" s="1">
        <v>2</v>
      </c>
      <c r="CW118" s="1" t="s">
        <v>131</v>
      </c>
      <c r="CX118" s="1" t="s">
        <v>88</v>
      </c>
      <c r="CY118" s="1" t="s">
        <v>80</v>
      </c>
      <c r="CZ118" s="1" t="s">
        <v>89</v>
      </c>
    </row>
    <row r="119" spans="99:104" ht="14.25" customHeight="1" x14ac:dyDescent="0.2">
      <c r="CU119" s="1" t="s">
        <v>647</v>
      </c>
      <c r="CV119" s="1">
        <v>2</v>
      </c>
      <c r="CW119" s="1" t="s">
        <v>162</v>
      </c>
      <c r="CX119" s="1" t="s">
        <v>88</v>
      </c>
      <c r="CY119" s="1" t="s">
        <v>80</v>
      </c>
      <c r="CZ119" s="1" t="s">
        <v>89</v>
      </c>
    </row>
    <row r="120" spans="99:104" ht="14.25" customHeight="1" x14ac:dyDescent="0.2">
      <c r="CU120" s="1" t="s">
        <v>659</v>
      </c>
      <c r="CV120" s="1">
        <v>2</v>
      </c>
      <c r="CW120" s="1" t="s">
        <v>304</v>
      </c>
      <c r="CX120" s="1" t="s">
        <v>88</v>
      </c>
      <c r="CY120" s="1" t="s">
        <v>80</v>
      </c>
      <c r="CZ120" s="1" t="s">
        <v>89</v>
      </c>
    </row>
    <row r="121" spans="99:104" ht="14.25" customHeight="1" x14ac:dyDescent="0.2">
      <c r="CU121" s="1" t="s">
        <v>672</v>
      </c>
      <c r="CV121" s="1">
        <v>2</v>
      </c>
      <c r="CW121" s="1" t="s">
        <v>131</v>
      </c>
      <c r="CX121" s="1" t="s">
        <v>88</v>
      </c>
      <c r="CY121" s="1" t="s">
        <v>88</v>
      </c>
      <c r="CZ121" s="1" t="s">
        <v>89</v>
      </c>
    </row>
    <row r="122" spans="99:104" ht="14.25" customHeight="1" x14ac:dyDescent="0.2">
      <c r="CU122" s="1" t="s">
        <v>684</v>
      </c>
      <c r="CV122" s="1">
        <v>2</v>
      </c>
      <c r="CW122" s="1" t="s">
        <v>91</v>
      </c>
      <c r="CX122" s="1" t="s">
        <v>88</v>
      </c>
      <c r="CY122" s="1" t="s">
        <v>88</v>
      </c>
      <c r="CZ122" s="1" t="s">
        <v>89</v>
      </c>
    </row>
    <row r="123" spans="99:104" ht="14.25" customHeight="1" x14ac:dyDescent="0.2">
      <c r="CU123" s="1" t="s">
        <v>697</v>
      </c>
      <c r="CV123" s="1">
        <v>2</v>
      </c>
      <c r="CW123" s="1" t="s">
        <v>131</v>
      </c>
      <c r="CX123" s="1" t="s">
        <v>88</v>
      </c>
      <c r="CY123" s="1" t="s">
        <v>80</v>
      </c>
      <c r="CZ123" s="1" t="s">
        <v>89</v>
      </c>
    </row>
    <row r="124" spans="99:104" ht="14.25" customHeight="1" x14ac:dyDescent="0.2">
      <c r="CU124" s="1" t="s">
        <v>711</v>
      </c>
      <c r="CV124" s="1">
        <v>2</v>
      </c>
      <c r="CW124" s="1" t="s">
        <v>220</v>
      </c>
      <c r="CX124" s="1" t="s">
        <v>80</v>
      </c>
      <c r="CY124" s="1" t="s">
        <v>88</v>
      </c>
      <c r="CZ124" s="1" t="s">
        <v>89</v>
      </c>
    </row>
    <row r="125" spans="99:104" ht="14.25" customHeight="1" x14ac:dyDescent="0.2">
      <c r="CU125" s="1" t="s">
        <v>726</v>
      </c>
      <c r="CV125" s="1">
        <v>2</v>
      </c>
      <c r="CW125" s="1" t="s">
        <v>220</v>
      </c>
      <c r="CX125" s="1" t="s">
        <v>88</v>
      </c>
      <c r="CY125" s="1" t="s">
        <v>80</v>
      </c>
      <c r="CZ125" s="1" t="s">
        <v>89</v>
      </c>
    </row>
    <row r="126" spans="99:104" ht="14.25" customHeight="1" x14ac:dyDescent="0.2">
      <c r="CU126" s="1" t="s">
        <v>739</v>
      </c>
      <c r="CV126" s="1">
        <v>2</v>
      </c>
      <c r="CW126" s="1" t="s">
        <v>304</v>
      </c>
      <c r="CX126" s="1" t="s">
        <v>80</v>
      </c>
      <c r="CY126" s="1" t="s">
        <v>88</v>
      </c>
      <c r="CZ126" s="1" t="s">
        <v>94</v>
      </c>
    </row>
    <row r="127" spans="99:104" ht="14.25" customHeight="1" x14ac:dyDescent="0.2">
      <c r="CU127" s="1" t="s">
        <v>748</v>
      </c>
      <c r="CV127" s="1">
        <v>2</v>
      </c>
      <c r="CW127" s="1" t="s">
        <v>131</v>
      </c>
      <c r="CX127" s="1" t="s">
        <v>88</v>
      </c>
      <c r="CY127" s="1" t="s">
        <v>80</v>
      </c>
      <c r="CZ127" s="1" t="s">
        <v>222</v>
      </c>
    </row>
    <row r="128" spans="99:104" ht="14.25" customHeight="1" x14ac:dyDescent="0.2">
      <c r="CU128" s="1" t="s">
        <v>757</v>
      </c>
      <c r="CV128" s="1">
        <v>2</v>
      </c>
      <c r="CW128" s="1" t="s">
        <v>133</v>
      </c>
      <c r="CX128" s="1" t="s">
        <v>88</v>
      </c>
      <c r="CY128" s="1" t="s">
        <v>88</v>
      </c>
      <c r="CZ128" s="1" t="s">
        <v>89</v>
      </c>
    </row>
    <row r="129" spans="99:104" ht="14.25" customHeight="1" x14ac:dyDescent="0.2">
      <c r="CU129" s="1" t="s">
        <v>764</v>
      </c>
      <c r="CV129" s="1">
        <v>2</v>
      </c>
      <c r="CW129" s="1" t="s">
        <v>304</v>
      </c>
      <c r="CX129" s="1" t="s">
        <v>88</v>
      </c>
      <c r="CY129" s="1" t="s">
        <v>88</v>
      </c>
      <c r="CZ129" s="1" t="s">
        <v>89</v>
      </c>
    </row>
    <row r="130" spans="99:104" ht="14.25" customHeight="1" x14ac:dyDescent="0.2">
      <c r="CU130" s="1" t="s">
        <v>770</v>
      </c>
      <c r="CV130" s="1">
        <v>2</v>
      </c>
      <c r="CW130" s="1" t="s">
        <v>87</v>
      </c>
      <c r="CX130" s="1" t="s">
        <v>88</v>
      </c>
      <c r="CY130" s="1" t="s">
        <v>88</v>
      </c>
      <c r="CZ130" s="1" t="s">
        <v>222</v>
      </c>
    </row>
    <row r="131" spans="99:104" ht="14.25" customHeight="1" x14ac:dyDescent="0.2">
      <c r="CU131" s="1" t="s">
        <v>777</v>
      </c>
      <c r="CV131" s="1">
        <v>2</v>
      </c>
      <c r="CW131" s="1" t="s">
        <v>133</v>
      </c>
      <c r="CX131" s="1" t="s">
        <v>88</v>
      </c>
      <c r="CY131" s="1" t="s">
        <v>80</v>
      </c>
      <c r="CZ131" s="1" t="s">
        <v>89</v>
      </c>
    </row>
    <row r="132" spans="99:104" ht="14.25" customHeight="1" x14ac:dyDescent="0.2">
      <c r="CU132" s="1" t="s">
        <v>784</v>
      </c>
      <c r="CV132" s="1">
        <v>2</v>
      </c>
      <c r="CW132" s="1" t="s">
        <v>304</v>
      </c>
      <c r="CX132" s="1" t="s">
        <v>88</v>
      </c>
      <c r="CY132" s="1" t="s">
        <v>88</v>
      </c>
      <c r="CZ132" s="1" t="s">
        <v>89</v>
      </c>
    </row>
    <row r="133" spans="99:104" ht="14.25" customHeight="1" x14ac:dyDescent="0.2">
      <c r="CU133" s="1" t="s">
        <v>789</v>
      </c>
      <c r="CV133" s="1">
        <v>2</v>
      </c>
      <c r="CW133" s="1" t="s">
        <v>91</v>
      </c>
      <c r="CX133" s="1" t="s">
        <v>88</v>
      </c>
      <c r="CY133" s="1" t="s">
        <v>80</v>
      </c>
      <c r="CZ133" s="1" t="s">
        <v>89</v>
      </c>
    </row>
    <row r="134" spans="99:104" ht="14.25" customHeight="1" x14ac:dyDescent="0.2">
      <c r="CU134" s="1" t="s">
        <v>794</v>
      </c>
      <c r="CV134" s="1">
        <v>2</v>
      </c>
      <c r="CW134" s="1" t="s">
        <v>304</v>
      </c>
      <c r="CX134" s="1" t="s">
        <v>88</v>
      </c>
      <c r="CY134" s="1" t="s">
        <v>80</v>
      </c>
      <c r="CZ134" s="1" t="s">
        <v>89</v>
      </c>
    </row>
    <row r="135" spans="99:104" ht="14.25" customHeight="1" x14ac:dyDescent="0.2">
      <c r="CU135" s="1" t="s">
        <v>800</v>
      </c>
      <c r="CV135" s="1">
        <v>2</v>
      </c>
      <c r="CW135" s="1" t="s">
        <v>133</v>
      </c>
      <c r="CX135" s="1" t="s">
        <v>88</v>
      </c>
      <c r="CY135" s="1" t="s">
        <v>88</v>
      </c>
      <c r="CZ135" s="1" t="s">
        <v>284</v>
      </c>
    </row>
    <row r="136" spans="99:104" ht="14.25" customHeight="1" x14ac:dyDescent="0.2">
      <c r="CU136" s="1" t="s">
        <v>806</v>
      </c>
      <c r="CV136" s="1">
        <v>2</v>
      </c>
      <c r="CW136" s="1" t="s">
        <v>91</v>
      </c>
      <c r="CX136" s="1" t="s">
        <v>88</v>
      </c>
      <c r="CY136" s="1" t="s">
        <v>88</v>
      </c>
      <c r="CZ136" s="1" t="s">
        <v>89</v>
      </c>
    </row>
    <row r="137" spans="99:104" ht="14.25" customHeight="1" x14ac:dyDescent="0.2">
      <c r="CU137" s="1" t="s">
        <v>812</v>
      </c>
      <c r="CV137" s="1">
        <v>2</v>
      </c>
      <c r="CW137" s="1" t="s">
        <v>93</v>
      </c>
      <c r="CX137" s="1" t="s">
        <v>88</v>
      </c>
      <c r="CY137" s="1" t="s">
        <v>88</v>
      </c>
      <c r="CZ137" s="1" t="s">
        <v>89</v>
      </c>
    </row>
    <row r="138" spans="99:104" ht="14.25" customHeight="1" x14ac:dyDescent="0.2">
      <c r="CU138" s="1" t="s">
        <v>818</v>
      </c>
      <c r="CV138" s="1">
        <v>2</v>
      </c>
      <c r="CW138" s="1" t="s">
        <v>131</v>
      </c>
      <c r="CX138" s="1" t="s">
        <v>88</v>
      </c>
      <c r="CY138" s="1" t="s">
        <v>88</v>
      </c>
      <c r="CZ138" s="1" t="s">
        <v>89</v>
      </c>
    </row>
    <row r="139" spans="99:104" ht="14.25" customHeight="1" x14ac:dyDescent="0.2">
      <c r="CU139" s="1" t="s">
        <v>823</v>
      </c>
      <c r="CV139" s="1">
        <v>2</v>
      </c>
      <c r="CW139" s="1" t="s">
        <v>133</v>
      </c>
      <c r="CX139" s="1" t="s">
        <v>88</v>
      </c>
      <c r="CY139" s="1" t="s">
        <v>88</v>
      </c>
      <c r="CZ139" s="1" t="s">
        <v>89</v>
      </c>
    </row>
    <row r="140" spans="99:104" ht="14.25" customHeight="1" x14ac:dyDescent="0.2">
      <c r="CU140" s="1" t="s">
        <v>828</v>
      </c>
      <c r="CV140" s="1">
        <v>2</v>
      </c>
      <c r="CW140" s="1" t="s">
        <v>220</v>
      </c>
      <c r="CX140" s="1" t="s">
        <v>88</v>
      </c>
      <c r="CY140" s="1" t="s">
        <v>88</v>
      </c>
      <c r="CZ140" s="1" t="s">
        <v>89</v>
      </c>
    </row>
    <row r="141" spans="99:104" ht="14.25" customHeight="1" x14ac:dyDescent="0.2">
      <c r="CU141" s="1" t="s">
        <v>833</v>
      </c>
      <c r="CV141" s="1">
        <v>2</v>
      </c>
      <c r="CW141" s="1" t="s">
        <v>133</v>
      </c>
      <c r="CX141" s="1" t="s">
        <v>88</v>
      </c>
      <c r="CY141" s="1" t="s">
        <v>88</v>
      </c>
      <c r="CZ141" s="1" t="s">
        <v>89</v>
      </c>
    </row>
    <row r="142" spans="99:104" ht="14.25" customHeight="1" x14ac:dyDescent="0.2">
      <c r="CU142" s="1" t="s">
        <v>838</v>
      </c>
      <c r="CV142" s="1">
        <v>2</v>
      </c>
      <c r="CW142" s="1" t="s">
        <v>304</v>
      </c>
      <c r="CX142" s="1" t="s">
        <v>80</v>
      </c>
      <c r="CY142" s="1" t="s">
        <v>80</v>
      </c>
      <c r="CZ142" s="1" t="s">
        <v>89</v>
      </c>
    </row>
    <row r="143" spans="99:104" ht="14.25" customHeight="1" x14ac:dyDescent="0.2">
      <c r="CU143" s="1" t="s">
        <v>843</v>
      </c>
      <c r="CV143" s="1">
        <v>2</v>
      </c>
      <c r="CW143" s="1" t="s">
        <v>131</v>
      </c>
      <c r="CX143" s="1" t="s">
        <v>88</v>
      </c>
      <c r="CY143" s="1" t="s">
        <v>80</v>
      </c>
      <c r="CZ143" s="1" t="s">
        <v>89</v>
      </c>
    </row>
    <row r="144" spans="99:104" ht="14.25" customHeight="1" x14ac:dyDescent="0.2">
      <c r="CU144" s="1" t="s">
        <v>847</v>
      </c>
      <c r="CV144" s="1">
        <v>2</v>
      </c>
      <c r="CW144" s="1" t="s">
        <v>131</v>
      </c>
      <c r="CX144" s="1" t="s">
        <v>88</v>
      </c>
      <c r="CY144" s="1" t="s">
        <v>80</v>
      </c>
      <c r="CZ144" s="1" t="s">
        <v>89</v>
      </c>
    </row>
    <row r="145" spans="99:104" ht="14.25" customHeight="1" x14ac:dyDescent="0.2">
      <c r="CU145" s="1" t="s">
        <v>851</v>
      </c>
      <c r="CV145" s="1">
        <v>2</v>
      </c>
      <c r="CW145" s="1" t="s">
        <v>133</v>
      </c>
      <c r="CX145" s="1" t="s">
        <v>88</v>
      </c>
      <c r="CY145" s="1" t="s">
        <v>88</v>
      </c>
      <c r="CZ145" s="1" t="s">
        <v>222</v>
      </c>
    </row>
    <row r="146" spans="99:104" ht="14.25" customHeight="1" x14ac:dyDescent="0.2">
      <c r="CU146" s="1" t="s">
        <v>856</v>
      </c>
      <c r="CV146" s="1">
        <v>2</v>
      </c>
      <c r="CW146" s="1" t="s">
        <v>162</v>
      </c>
      <c r="CX146" s="1" t="s">
        <v>88</v>
      </c>
      <c r="CY146" s="1" t="s">
        <v>80</v>
      </c>
      <c r="CZ146" s="1" t="s">
        <v>89</v>
      </c>
    </row>
    <row r="147" spans="99:104" ht="14.25" customHeight="1" x14ac:dyDescent="0.2">
      <c r="CU147" s="1" t="s">
        <v>861</v>
      </c>
      <c r="CV147" s="1">
        <v>2</v>
      </c>
      <c r="CW147" s="1" t="s">
        <v>91</v>
      </c>
      <c r="CX147" s="1" t="s">
        <v>88</v>
      </c>
      <c r="CY147" s="1" t="s">
        <v>88</v>
      </c>
      <c r="CZ147" s="1" t="s">
        <v>89</v>
      </c>
    </row>
    <row r="148" spans="99:104" ht="14.25" customHeight="1" x14ac:dyDescent="0.2">
      <c r="CU148" s="1" t="s">
        <v>865</v>
      </c>
      <c r="CV148" s="1">
        <v>2</v>
      </c>
      <c r="CW148" s="1" t="s">
        <v>87</v>
      </c>
      <c r="CX148" s="1" t="s">
        <v>88</v>
      </c>
      <c r="CY148" s="1" t="s">
        <v>80</v>
      </c>
      <c r="CZ148" s="1" t="s">
        <v>89</v>
      </c>
    </row>
    <row r="149" spans="99:104" ht="14.25" customHeight="1" x14ac:dyDescent="0.2">
      <c r="CU149" s="1" t="s">
        <v>870</v>
      </c>
      <c r="CV149" s="1">
        <v>2</v>
      </c>
      <c r="CW149" s="1" t="s">
        <v>162</v>
      </c>
      <c r="CX149" s="1" t="s">
        <v>88</v>
      </c>
      <c r="CY149" s="1" t="s">
        <v>88</v>
      </c>
      <c r="CZ149" s="1" t="s">
        <v>89</v>
      </c>
    </row>
    <row r="150" spans="99:104" ht="14.25" customHeight="1" x14ac:dyDescent="0.2">
      <c r="CU150" s="1" t="s">
        <v>92</v>
      </c>
      <c r="CV150" s="1">
        <v>3</v>
      </c>
      <c r="CW150" s="1" t="s">
        <v>93</v>
      </c>
      <c r="CX150" s="1" t="s">
        <v>88</v>
      </c>
      <c r="CY150" s="1" t="s">
        <v>88</v>
      </c>
      <c r="CZ150" s="1" t="s">
        <v>94</v>
      </c>
    </row>
    <row r="151" spans="99:104" ht="14.25" customHeight="1" x14ac:dyDescent="0.2">
      <c r="CU151" s="1" t="s">
        <v>132</v>
      </c>
      <c r="CV151" s="1">
        <v>3</v>
      </c>
      <c r="CW151" s="1" t="s">
        <v>133</v>
      </c>
      <c r="CX151" s="1" t="s">
        <v>88</v>
      </c>
      <c r="CY151" s="1" t="s">
        <v>80</v>
      </c>
      <c r="CZ151" s="1" t="s">
        <v>89</v>
      </c>
    </row>
    <row r="152" spans="99:104" ht="14.25" customHeight="1" x14ac:dyDescent="0.2">
      <c r="CU152" s="1" t="s">
        <v>163</v>
      </c>
      <c r="CV152" s="1">
        <v>3</v>
      </c>
      <c r="CW152" s="1" t="s">
        <v>91</v>
      </c>
      <c r="CX152" s="1" t="s">
        <v>88</v>
      </c>
      <c r="CY152" s="1" t="s">
        <v>80</v>
      </c>
      <c r="CZ152" s="1" t="s">
        <v>89</v>
      </c>
    </row>
    <row r="153" spans="99:104" ht="14.25" customHeight="1" x14ac:dyDescent="0.2">
      <c r="CU153" s="1" t="s">
        <v>191</v>
      </c>
      <c r="CV153" s="1">
        <v>3</v>
      </c>
      <c r="CW153" s="1" t="s">
        <v>93</v>
      </c>
      <c r="CX153" s="1" t="s">
        <v>88</v>
      </c>
      <c r="CY153" s="1" t="s">
        <v>80</v>
      </c>
      <c r="CZ153" s="1" t="s">
        <v>89</v>
      </c>
    </row>
    <row r="154" spans="99:104" ht="14.25" customHeight="1" x14ac:dyDescent="0.2">
      <c r="CU154" s="1" t="s">
        <v>221</v>
      </c>
      <c r="CV154" s="1">
        <v>3</v>
      </c>
      <c r="CW154" s="1" t="s">
        <v>133</v>
      </c>
      <c r="CX154" s="1" t="s">
        <v>88</v>
      </c>
      <c r="CY154" s="1" t="s">
        <v>80</v>
      </c>
      <c r="CZ154" s="1" t="s">
        <v>222</v>
      </c>
    </row>
    <row r="155" spans="99:104" ht="14.25" customHeight="1" x14ac:dyDescent="0.2">
      <c r="CU155" s="1" t="s">
        <v>242</v>
      </c>
      <c r="CV155" s="1">
        <v>3</v>
      </c>
      <c r="CW155" s="1" t="s">
        <v>131</v>
      </c>
      <c r="CX155" s="1" t="s">
        <v>88</v>
      </c>
      <c r="CY155" s="1" t="s">
        <v>88</v>
      </c>
      <c r="CZ155" s="1" t="s">
        <v>89</v>
      </c>
    </row>
    <row r="156" spans="99:104" ht="14.25" customHeight="1" x14ac:dyDescent="0.2">
      <c r="CU156" s="1" t="s">
        <v>262</v>
      </c>
      <c r="CV156" s="1">
        <v>3</v>
      </c>
      <c r="CW156" s="1" t="s">
        <v>87</v>
      </c>
      <c r="CX156" s="1" t="s">
        <v>88</v>
      </c>
      <c r="CY156" s="1" t="s">
        <v>80</v>
      </c>
      <c r="CZ156" s="1" t="s">
        <v>89</v>
      </c>
    </row>
    <row r="157" spans="99:104" ht="14.25" customHeight="1" x14ac:dyDescent="0.2">
      <c r="CU157" s="1" t="s">
        <v>283</v>
      </c>
      <c r="CV157" s="1">
        <v>3</v>
      </c>
      <c r="CW157" s="1" t="s">
        <v>220</v>
      </c>
      <c r="CX157" s="1" t="s">
        <v>88</v>
      </c>
      <c r="CY157" s="1" t="s">
        <v>80</v>
      </c>
      <c r="CZ157" s="1" t="s">
        <v>284</v>
      </c>
    </row>
    <row r="158" spans="99:104" ht="14.25" customHeight="1" x14ac:dyDescent="0.2">
      <c r="CU158" s="1" t="s">
        <v>305</v>
      </c>
      <c r="CV158" s="1">
        <v>3</v>
      </c>
      <c r="CW158" s="1" t="s">
        <v>87</v>
      </c>
      <c r="CX158" s="1" t="s">
        <v>88</v>
      </c>
      <c r="CY158" s="1" t="s">
        <v>80</v>
      </c>
      <c r="CZ158" s="1" t="s">
        <v>89</v>
      </c>
    </row>
    <row r="159" spans="99:104" ht="14.25" customHeight="1" x14ac:dyDescent="0.2">
      <c r="CU159" s="1" t="s">
        <v>326</v>
      </c>
      <c r="CV159" s="1">
        <v>3</v>
      </c>
      <c r="CW159" s="1" t="s">
        <v>87</v>
      </c>
      <c r="CX159" s="1" t="s">
        <v>88</v>
      </c>
      <c r="CY159" s="1" t="s">
        <v>88</v>
      </c>
      <c r="CZ159" s="1" t="s">
        <v>89</v>
      </c>
    </row>
    <row r="160" spans="99:104" ht="14.25" customHeight="1" x14ac:dyDescent="0.2">
      <c r="CU160" s="1" t="s">
        <v>346</v>
      </c>
      <c r="CV160" s="1">
        <v>3</v>
      </c>
      <c r="CW160" s="1" t="s">
        <v>91</v>
      </c>
      <c r="CX160" s="1" t="s">
        <v>88</v>
      </c>
      <c r="CY160" s="1" t="s">
        <v>88</v>
      </c>
      <c r="CZ160" s="1" t="s">
        <v>347</v>
      </c>
    </row>
    <row r="161" spans="99:104" ht="14.25" customHeight="1" x14ac:dyDescent="0.2">
      <c r="CU161" s="1" t="s">
        <v>368</v>
      </c>
      <c r="CV161" s="1">
        <v>3</v>
      </c>
      <c r="CW161" s="1" t="s">
        <v>87</v>
      </c>
      <c r="CX161" s="1" t="s">
        <v>88</v>
      </c>
      <c r="CY161" s="1" t="s">
        <v>88</v>
      </c>
      <c r="CZ161" s="1" t="s">
        <v>89</v>
      </c>
    </row>
    <row r="162" spans="99:104" ht="14.25" customHeight="1" x14ac:dyDescent="0.2">
      <c r="CU162" s="1" t="s">
        <v>390</v>
      </c>
      <c r="CV162" s="1">
        <v>3</v>
      </c>
      <c r="CW162" s="1" t="s">
        <v>133</v>
      </c>
      <c r="CX162" s="1" t="s">
        <v>88</v>
      </c>
      <c r="CY162" s="1" t="s">
        <v>80</v>
      </c>
      <c r="CZ162" s="1" t="s">
        <v>89</v>
      </c>
    </row>
    <row r="163" spans="99:104" ht="14.25" customHeight="1" x14ac:dyDescent="0.2">
      <c r="CU163" s="1" t="s">
        <v>411</v>
      </c>
      <c r="CV163" s="1">
        <v>3</v>
      </c>
      <c r="CW163" s="1" t="s">
        <v>133</v>
      </c>
      <c r="CX163" s="1" t="s">
        <v>88</v>
      </c>
      <c r="CY163" s="1" t="s">
        <v>88</v>
      </c>
      <c r="CZ163" s="1" t="s">
        <v>89</v>
      </c>
    </row>
    <row r="164" spans="99:104" ht="14.25" customHeight="1" x14ac:dyDescent="0.2">
      <c r="CU164" s="1" t="s">
        <v>432</v>
      </c>
      <c r="CV164" s="1">
        <v>3</v>
      </c>
      <c r="CW164" s="1" t="s">
        <v>91</v>
      </c>
      <c r="CX164" s="1" t="s">
        <v>88</v>
      </c>
      <c r="CY164" s="1" t="s">
        <v>88</v>
      </c>
      <c r="CZ164" s="1" t="s">
        <v>89</v>
      </c>
    </row>
    <row r="165" spans="99:104" ht="14.25" customHeight="1" x14ac:dyDescent="0.2">
      <c r="CU165" s="1" t="s">
        <v>451</v>
      </c>
      <c r="CV165" s="1">
        <v>3</v>
      </c>
      <c r="CW165" s="1" t="s">
        <v>131</v>
      </c>
      <c r="CX165" s="1" t="s">
        <v>88</v>
      </c>
      <c r="CY165" s="1" t="s">
        <v>80</v>
      </c>
      <c r="CZ165" s="1" t="s">
        <v>89</v>
      </c>
    </row>
    <row r="166" spans="99:104" ht="14.25" customHeight="1" x14ac:dyDescent="0.2">
      <c r="CU166" s="1" t="s">
        <v>470</v>
      </c>
      <c r="CV166" s="1">
        <v>3</v>
      </c>
      <c r="CW166" s="1" t="s">
        <v>304</v>
      </c>
      <c r="CX166" s="1" t="s">
        <v>88</v>
      </c>
      <c r="CY166" s="1" t="s">
        <v>80</v>
      </c>
      <c r="CZ166" s="1" t="s">
        <v>89</v>
      </c>
    </row>
    <row r="167" spans="99:104" ht="14.25" customHeight="1" x14ac:dyDescent="0.2">
      <c r="CU167" s="1" t="s">
        <v>488</v>
      </c>
      <c r="CV167" s="1">
        <v>3</v>
      </c>
      <c r="CW167" s="1" t="s">
        <v>93</v>
      </c>
      <c r="CX167" s="1" t="s">
        <v>80</v>
      </c>
      <c r="CY167" s="1" t="s">
        <v>88</v>
      </c>
      <c r="CZ167" s="1" t="s">
        <v>89</v>
      </c>
    </row>
    <row r="168" spans="99:104" ht="14.25" customHeight="1" x14ac:dyDescent="0.2">
      <c r="CU168" s="1" t="s">
        <v>508</v>
      </c>
      <c r="CV168" s="1">
        <v>3</v>
      </c>
      <c r="CW168" s="1" t="s">
        <v>133</v>
      </c>
      <c r="CX168" s="1" t="s">
        <v>88</v>
      </c>
      <c r="CY168" s="1" t="s">
        <v>88</v>
      </c>
      <c r="CZ168" s="1" t="s">
        <v>89</v>
      </c>
    </row>
    <row r="169" spans="99:104" ht="14.25" customHeight="1" x14ac:dyDescent="0.2">
      <c r="CU169" s="1" t="s">
        <v>527</v>
      </c>
      <c r="CV169" s="1">
        <v>3</v>
      </c>
      <c r="CW169" s="1" t="s">
        <v>131</v>
      </c>
      <c r="CX169" s="1" t="s">
        <v>88</v>
      </c>
      <c r="CY169" s="1" t="s">
        <v>80</v>
      </c>
      <c r="CZ169" s="1" t="s">
        <v>89</v>
      </c>
    </row>
    <row r="170" spans="99:104" ht="14.25" customHeight="1" x14ac:dyDescent="0.2">
      <c r="CU170" s="1" t="s">
        <v>542</v>
      </c>
      <c r="CV170" s="1">
        <v>3</v>
      </c>
      <c r="CW170" s="1" t="s">
        <v>131</v>
      </c>
      <c r="CX170" s="1" t="s">
        <v>88</v>
      </c>
      <c r="CY170" s="1" t="s">
        <v>80</v>
      </c>
      <c r="CZ170" s="1" t="s">
        <v>89</v>
      </c>
    </row>
    <row r="171" spans="99:104" ht="14.25" customHeight="1" x14ac:dyDescent="0.2">
      <c r="CU171" s="1" t="s">
        <v>553</v>
      </c>
      <c r="CV171" s="1">
        <v>3</v>
      </c>
      <c r="CW171" s="1" t="s">
        <v>91</v>
      </c>
      <c r="CX171" s="1" t="s">
        <v>88</v>
      </c>
      <c r="CY171" s="1" t="s">
        <v>88</v>
      </c>
      <c r="CZ171" s="1" t="s">
        <v>554</v>
      </c>
    </row>
    <row r="172" spans="99:104" ht="14.25" customHeight="1" x14ac:dyDescent="0.2">
      <c r="CU172" s="1" t="s">
        <v>567</v>
      </c>
      <c r="CV172" s="1">
        <v>3</v>
      </c>
      <c r="CW172" s="1" t="s">
        <v>131</v>
      </c>
      <c r="CX172" s="1" t="s">
        <v>88</v>
      </c>
      <c r="CY172" s="1" t="s">
        <v>80</v>
      </c>
      <c r="CZ172" s="1" t="s">
        <v>89</v>
      </c>
    </row>
    <row r="173" spans="99:104" ht="14.25" customHeight="1" x14ac:dyDescent="0.2">
      <c r="CU173" s="1" t="s">
        <v>583</v>
      </c>
      <c r="CV173" s="1">
        <v>3</v>
      </c>
      <c r="CW173" s="1" t="s">
        <v>87</v>
      </c>
      <c r="CX173" s="1" t="s">
        <v>88</v>
      </c>
      <c r="CY173" s="1" t="s">
        <v>80</v>
      </c>
      <c r="CZ173" s="1" t="s">
        <v>89</v>
      </c>
    </row>
    <row r="174" spans="99:104" ht="14.25" customHeight="1" x14ac:dyDescent="0.2">
      <c r="CU174" s="1" t="s">
        <v>596</v>
      </c>
      <c r="CV174" s="1">
        <v>3</v>
      </c>
      <c r="CW174" s="1" t="s">
        <v>304</v>
      </c>
      <c r="CX174" s="1" t="s">
        <v>88</v>
      </c>
      <c r="CY174" s="1" t="s">
        <v>80</v>
      </c>
      <c r="CZ174" s="1" t="s">
        <v>89</v>
      </c>
    </row>
    <row r="175" spans="99:104" ht="14.25" customHeight="1" x14ac:dyDescent="0.2">
      <c r="CU175" s="1" t="s">
        <v>608</v>
      </c>
      <c r="CV175" s="1">
        <v>3</v>
      </c>
      <c r="CW175" s="1" t="s">
        <v>133</v>
      </c>
      <c r="CX175" s="1" t="s">
        <v>80</v>
      </c>
      <c r="CY175" s="1" t="s">
        <v>88</v>
      </c>
      <c r="CZ175" s="1" t="s">
        <v>94</v>
      </c>
    </row>
    <row r="176" spans="99:104" ht="14.25" customHeight="1" x14ac:dyDescent="0.2">
      <c r="CU176" s="1" t="s">
        <v>621</v>
      </c>
      <c r="CV176" s="1">
        <v>3</v>
      </c>
      <c r="CW176" s="1" t="s">
        <v>131</v>
      </c>
      <c r="CX176" s="1" t="s">
        <v>88</v>
      </c>
      <c r="CY176" s="1" t="s">
        <v>80</v>
      </c>
      <c r="CZ176" s="1" t="s">
        <v>222</v>
      </c>
    </row>
    <row r="177" spans="99:104" ht="14.25" customHeight="1" x14ac:dyDescent="0.2">
      <c r="CU177" s="1" t="s">
        <v>634</v>
      </c>
      <c r="CV177" s="1">
        <v>3</v>
      </c>
      <c r="CW177" s="1" t="s">
        <v>133</v>
      </c>
      <c r="CX177" s="1" t="s">
        <v>88</v>
      </c>
      <c r="CY177" s="1" t="s">
        <v>88</v>
      </c>
      <c r="CZ177" s="1" t="s">
        <v>89</v>
      </c>
    </row>
    <row r="178" spans="99:104" ht="14.25" customHeight="1" x14ac:dyDescent="0.2">
      <c r="CU178" s="1" t="s">
        <v>648</v>
      </c>
      <c r="CV178" s="1">
        <v>3</v>
      </c>
      <c r="CW178" s="1" t="s">
        <v>91</v>
      </c>
      <c r="CX178" s="1" t="s">
        <v>88</v>
      </c>
      <c r="CY178" s="1" t="s">
        <v>80</v>
      </c>
      <c r="CZ178" s="1" t="s">
        <v>94</v>
      </c>
    </row>
    <row r="179" spans="99:104" ht="14.25" customHeight="1" x14ac:dyDescent="0.2">
      <c r="CU179" s="1" t="s">
        <v>660</v>
      </c>
      <c r="CV179" s="1">
        <v>3</v>
      </c>
      <c r="CW179" s="1" t="s">
        <v>304</v>
      </c>
      <c r="CX179" s="1" t="s">
        <v>88</v>
      </c>
      <c r="CY179" s="1" t="s">
        <v>80</v>
      </c>
      <c r="CZ179" s="1" t="s">
        <v>89</v>
      </c>
    </row>
    <row r="180" spans="99:104" ht="14.25" customHeight="1" x14ac:dyDescent="0.2">
      <c r="CU180" s="1" t="s">
        <v>673</v>
      </c>
      <c r="CV180" s="1">
        <v>3</v>
      </c>
      <c r="CW180" s="1" t="s">
        <v>133</v>
      </c>
      <c r="CX180" s="1" t="s">
        <v>88</v>
      </c>
      <c r="CY180" s="1" t="s">
        <v>88</v>
      </c>
      <c r="CZ180" s="1" t="s">
        <v>222</v>
      </c>
    </row>
    <row r="181" spans="99:104" ht="14.25" customHeight="1" x14ac:dyDescent="0.2">
      <c r="CU181" s="1" t="s">
        <v>685</v>
      </c>
      <c r="CV181" s="1">
        <v>3</v>
      </c>
      <c r="CW181" s="1" t="s">
        <v>131</v>
      </c>
      <c r="CX181" s="1" t="s">
        <v>80</v>
      </c>
      <c r="CY181" s="1" t="s">
        <v>88</v>
      </c>
      <c r="CZ181" s="1" t="s">
        <v>89</v>
      </c>
    </row>
    <row r="182" spans="99:104" ht="14.25" customHeight="1" x14ac:dyDescent="0.2">
      <c r="CU182" s="1" t="s">
        <v>698</v>
      </c>
      <c r="CV182" s="1">
        <v>3</v>
      </c>
      <c r="CW182" s="1" t="s">
        <v>91</v>
      </c>
      <c r="CX182" s="1" t="s">
        <v>88</v>
      </c>
      <c r="CY182" s="1" t="s">
        <v>88</v>
      </c>
      <c r="CZ182" s="1" t="s">
        <v>89</v>
      </c>
    </row>
    <row r="183" spans="99:104" ht="14.25" customHeight="1" x14ac:dyDescent="0.2">
      <c r="CU183" s="1" t="s">
        <v>712</v>
      </c>
      <c r="CV183" s="1">
        <v>3</v>
      </c>
      <c r="CW183" s="1" t="s">
        <v>304</v>
      </c>
      <c r="CX183" s="1" t="s">
        <v>80</v>
      </c>
      <c r="CY183" s="1" t="s">
        <v>88</v>
      </c>
      <c r="CZ183" s="1" t="s">
        <v>94</v>
      </c>
    </row>
    <row r="184" spans="99:104" ht="14.25" customHeight="1" x14ac:dyDescent="0.2">
      <c r="CU184" s="1" t="s">
        <v>727</v>
      </c>
      <c r="CV184" s="1">
        <v>3</v>
      </c>
      <c r="CW184" s="1" t="s">
        <v>131</v>
      </c>
      <c r="CX184" s="1" t="s">
        <v>88</v>
      </c>
      <c r="CY184" s="1" t="s">
        <v>88</v>
      </c>
      <c r="CZ184" s="1" t="s">
        <v>728</v>
      </c>
    </row>
    <row r="185" spans="99:104" ht="14.25" customHeight="1" x14ac:dyDescent="0.2">
      <c r="CU185" s="1" t="s">
        <v>740</v>
      </c>
      <c r="CV185" s="1">
        <v>3</v>
      </c>
      <c r="CW185" s="1" t="s">
        <v>91</v>
      </c>
      <c r="CX185" s="1" t="s">
        <v>88</v>
      </c>
      <c r="CY185" s="1" t="s">
        <v>80</v>
      </c>
      <c r="CZ185" s="1" t="s">
        <v>89</v>
      </c>
    </row>
    <row r="186" spans="99:104" ht="14.25" customHeight="1" x14ac:dyDescent="0.2">
      <c r="CU186" s="1" t="s">
        <v>749</v>
      </c>
      <c r="CV186" s="1">
        <v>3</v>
      </c>
      <c r="CW186" s="1" t="s">
        <v>91</v>
      </c>
      <c r="CX186" s="1" t="s">
        <v>88</v>
      </c>
      <c r="CY186" s="1" t="s">
        <v>88</v>
      </c>
      <c r="CZ186" s="1" t="s">
        <v>89</v>
      </c>
    </row>
    <row r="187" spans="99:104" ht="14.25" customHeight="1" x14ac:dyDescent="0.2">
      <c r="CU187" s="1" t="s">
        <v>758</v>
      </c>
      <c r="CV187" s="1">
        <v>3</v>
      </c>
      <c r="CW187" s="1" t="s">
        <v>87</v>
      </c>
      <c r="CX187" s="1" t="s">
        <v>88</v>
      </c>
      <c r="CY187" s="1" t="s">
        <v>88</v>
      </c>
      <c r="CZ187" s="1" t="s">
        <v>89</v>
      </c>
    </row>
    <row r="188" spans="99:104" ht="14.25" customHeight="1" x14ac:dyDescent="0.2">
      <c r="CU188" s="1" t="s">
        <v>765</v>
      </c>
      <c r="CV188" s="1">
        <v>3</v>
      </c>
      <c r="CW188" s="1" t="s">
        <v>133</v>
      </c>
      <c r="CX188" s="1" t="s">
        <v>88</v>
      </c>
      <c r="CY188" s="1" t="s">
        <v>88</v>
      </c>
      <c r="CZ188" s="1" t="s">
        <v>89</v>
      </c>
    </row>
    <row r="189" spans="99:104" ht="14.25" customHeight="1" x14ac:dyDescent="0.2">
      <c r="CU189" s="1" t="s">
        <v>771</v>
      </c>
      <c r="CV189" s="1">
        <v>3</v>
      </c>
      <c r="CW189" s="1" t="s">
        <v>87</v>
      </c>
      <c r="CX189" s="1" t="s">
        <v>88</v>
      </c>
      <c r="CY189" s="1" t="s">
        <v>80</v>
      </c>
      <c r="CZ189" s="1" t="s">
        <v>89</v>
      </c>
    </row>
    <row r="190" spans="99:104" ht="14.25" customHeight="1" x14ac:dyDescent="0.2">
      <c r="CU190" s="1" t="s">
        <v>778</v>
      </c>
      <c r="CV190" s="1">
        <v>3</v>
      </c>
      <c r="CW190" s="1" t="s">
        <v>131</v>
      </c>
      <c r="CX190" s="1" t="s">
        <v>88</v>
      </c>
      <c r="CY190" s="1" t="s">
        <v>80</v>
      </c>
      <c r="CZ190" s="1" t="s">
        <v>89</v>
      </c>
    </row>
    <row r="191" spans="99:104" ht="14.25" customHeight="1" x14ac:dyDescent="0.2">
      <c r="CU191" s="1" t="s">
        <v>785</v>
      </c>
      <c r="CV191" s="1">
        <v>3</v>
      </c>
      <c r="CW191" s="1" t="s">
        <v>93</v>
      </c>
      <c r="CX191" s="1" t="s">
        <v>88</v>
      </c>
      <c r="CY191" s="1" t="s">
        <v>88</v>
      </c>
      <c r="CZ191" s="1" t="s">
        <v>89</v>
      </c>
    </row>
    <row r="192" spans="99:104" ht="14.25" customHeight="1" x14ac:dyDescent="0.2">
      <c r="CU192" s="1" t="s">
        <v>790</v>
      </c>
      <c r="CV192" s="1">
        <v>3</v>
      </c>
      <c r="CW192" s="1" t="s">
        <v>131</v>
      </c>
      <c r="CX192" s="1" t="s">
        <v>88</v>
      </c>
      <c r="CY192" s="1" t="s">
        <v>88</v>
      </c>
      <c r="CZ192" s="1" t="s">
        <v>89</v>
      </c>
    </row>
    <row r="193" spans="99:104" ht="14.25" customHeight="1" x14ac:dyDescent="0.2">
      <c r="CU193" s="1" t="s">
        <v>795</v>
      </c>
      <c r="CV193" s="1">
        <v>3</v>
      </c>
      <c r="CW193" s="1" t="s">
        <v>87</v>
      </c>
      <c r="CX193" s="1" t="s">
        <v>88</v>
      </c>
      <c r="CY193" s="1" t="s">
        <v>80</v>
      </c>
      <c r="CZ193" s="1" t="s">
        <v>89</v>
      </c>
    </row>
    <row r="194" spans="99:104" ht="14.25" customHeight="1" x14ac:dyDescent="0.2">
      <c r="CU194" s="1" t="s">
        <v>801</v>
      </c>
      <c r="CV194" s="1">
        <v>3</v>
      </c>
      <c r="CW194" s="1" t="s">
        <v>87</v>
      </c>
      <c r="CX194" s="1" t="s">
        <v>88</v>
      </c>
      <c r="CY194" s="1" t="s">
        <v>80</v>
      </c>
      <c r="CZ194" s="1" t="s">
        <v>89</v>
      </c>
    </row>
    <row r="195" spans="99:104" ht="14.25" customHeight="1" x14ac:dyDescent="0.2">
      <c r="CU195" s="1" t="s">
        <v>807</v>
      </c>
      <c r="CV195" s="1">
        <v>3</v>
      </c>
      <c r="CW195" s="1" t="s">
        <v>220</v>
      </c>
      <c r="CX195" s="1" t="s">
        <v>88</v>
      </c>
      <c r="CY195" s="1" t="s">
        <v>88</v>
      </c>
      <c r="CZ195" s="1" t="s">
        <v>89</v>
      </c>
    </row>
    <row r="196" spans="99:104" ht="14.25" customHeight="1" x14ac:dyDescent="0.2">
      <c r="CU196" s="1" t="s">
        <v>813</v>
      </c>
      <c r="CV196" s="1">
        <v>3</v>
      </c>
      <c r="CW196" s="1" t="s">
        <v>93</v>
      </c>
      <c r="CX196" s="1" t="s">
        <v>88</v>
      </c>
      <c r="CY196" s="1" t="s">
        <v>80</v>
      </c>
      <c r="CZ196" s="1" t="s">
        <v>89</v>
      </c>
    </row>
    <row r="197" spans="99:104" ht="14.25" customHeight="1" x14ac:dyDescent="0.2">
      <c r="CU197" s="1" t="s">
        <v>819</v>
      </c>
      <c r="CV197" s="1">
        <v>3</v>
      </c>
      <c r="CW197" s="1" t="s">
        <v>131</v>
      </c>
      <c r="CX197" s="1" t="s">
        <v>80</v>
      </c>
      <c r="CY197" s="1" t="s">
        <v>88</v>
      </c>
      <c r="CZ197" s="1" t="s">
        <v>89</v>
      </c>
    </row>
    <row r="198" spans="99:104" ht="14.25" customHeight="1" x14ac:dyDescent="0.2">
      <c r="CU198" s="1" t="s">
        <v>824</v>
      </c>
      <c r="CV198" s="1">
        <v>3</v>
      </c>
      <c r="CW198" s="1" t="s">
        <v>131</v>
      </c>
      <c r="CX198" s="1" t="s">
        <v>80</v>
      </c>
      <c r="CY198" s="1" t="s">
        <v>88</v>
      </c>
      <c r="CZ198" s="1" t="s">
        <v>89</v>
      </c>
    </row>
    <row r="199" spans="99:104" ht="14.25" customHeight="1" x14ac:dyDescent="0.2">
      <c r="CU199" s="1" t="s">
        <v>829</v>
      </c>
      <c r="CV199" s="1">
        <v>3</v>
      </c>
      <c r="CW199" s="1" t="s">
        <v>133</v>
      </c>
      <c r="CX199" s="1" t="s">
        <v>88</v>
      </c>
      <c r="CY199" s="1" t="s">
        <v>80</v>
      </c>
      <c r="CZ199" s="1" t="s">
        <v>89</v>
      </c>
    </row>
    <row r="200" spans="99:104" ht="14.25" customHeight="1" x14ac:dyDescent="0.2">
      <c r="CU200" s="1" t="s">
        <v>994</v>
      </c>
      <c r="CV200" s="1">
        <v>4</v>
      </c>
      <c r="CW200" s="1" t="s">
        <v>220</v>
      </c>
      <c r="CX200" s="1" t="s">
        <v>88</v>
      </c>
      <c r="CY200" s="1" t="s">
        <v>80</v>
      </c>
      <c r="CZ200" s="1" t="s">
        <v>89</v>
      </c>
    </row>
    <row r="201" spans="99:104" ht="14.25" customHeight="1" x14ac:dyDescent="0.2">
      <c r="CU201" s="1" t="s">
        <v>995</v>
      </c>
      <c r="CV201" s="1">
        <v>4</v>
      </c>
      <c r="CW201" s="1" t="s">
        <v>91</v>
      </c>
      <c r="CX201" s="1" t="s">
        <v>88</v>
      </c>
      <c r="CY201" s="1" t="s">
        <v>80</v>
      </c>
      <c r="CZ201" s="1" t="s">
        <v>89</v>
      </c>
    </row>
    <row r="202" spans="99:104" ht="14.25" customHeight="1" x14ac:dyDescent="0.2">
      <c r="CU202" s="1" t="s">
        <v>996</v>
      </c>
      <c r="CV202" s="1">
        <v>4</v>
      </c>
      <c r="CW202" s="1" t="s">
        <v>91</v>
      </c>
      <c r="CX202" s="1" t="s">
        <v>88</v>
      </c>
      <c r="CY202" s="1" t="s">
        <v>80</v>
      </c>
      <c r="CZ202" s="1" t="s">
        <v>89</v>
      </c>
    </row>
    <row r="203" spans="99:104" ht="14.25" customHeight="1" x14ac:dyDescent="0.2">
      <c r="CU203" s="1" t="s">
        <v>997</v>
      </c>
      <c r="CV203" s="1">
        <v>4</v>
      </c>
      <c r="CW203" s="1" t="s">
        <v>91</v>
      </c>
      <c r="CX203" s="1" t="s">
        <v>88</v>
      </c>
      <c r="CY203" s="1" t="s">
        <v>80</v>
      </c>
      <c r="CZ203" s="1" t="s">
        <v>89</v>
      </c>
    </row>
    <row r="204" spans="99:104" ht="14.25" customHeight="1" x14ac:dyDescent="0.2">
      <c r="CU204" s="1" t="s">
        <v>998</v>
      </c>
      <c r="CV204" s="1">
        <v>4</v>
      </c>
      <c r="CW204" s="1" t="s">
        <v>93</v>
      </c>
      <c r="CX204" s="1" t="s">
        <v>88</v>
      </c>
      <c r="CY204" s="1" t="s">
        <v>88</v>
      </c>
      <c r="CZ204" s="1" t="s">
        <v>89</v>
      </c>
    </row>
    <row r="205" spans="99:104" ht="14.25" customHeight="1" x14ac:dyDescent="0.2">
      <c r="CU205" s="1" t="s">
        <v>999</v>
      </c>
      <c r="CV205" s="1">
        <v>4</v>
      </c>
      <c r="CW205" s="1" t="s">
        <v>162</v>
      </c>
      <c r="CX205" s="1" t="s">
        <v>88</v>
      </c>
      <c r="CY205" s="1" t="s">
        <v>80</v>
      </c>
      <c r="CZ205" s="1" t="s">
        <v>89</v>
      </c>
    </row>
    <row r="206" spans="99:104" ht="14.25" customHeight="1" x14ac:dyDescent="0.2">
      <c r="CU206" s="1" t="s">
        <v>1000</v>
      </c>
      <c r="CV206" s="1">
        <v>4</v>
      </c>
      <c r="CW206" s="1" t="s">
        <v>162</v>
      </c>
      <c r="CX206" s="1" t="s">
        <v>88</v>
      </c>
      <c r="CY206" s="1" t="s">
        <v>80</v>
      </c>
      <c r="CZ206" s="1" t="s">
        <v>89</v>
      </c>
    </row>
    <row r="207" spans="99:104" ht="14.25" customHeight="1" x14ac:dyDescent="0.2">
      <c r="CU207" s="1" t="s">
        <v>1001</v>
      </c>
      <c r="CV207" s="1">
        <v>4</v>
      </c>
      <c r="CW207" s="1" t="s">
        <v>87</v>
      </c>
      <c r="CX207" s="1" t="s">
        <v>88</v>
      </c>
      <c r="CY207" s="1" t="s">
        <v>80</v>
      </c>
      <c r="CZ207" s="1" t="s">
        <v>94</v>
      </c>
    </row>
    <row r="208" spans="99:104" ht="14.25" customHeight="1" x14ac:dyDescent="0.2">
      <c r="CU208" s="1" t="s">
        <v>1002</v>
      </c>
      <c r="CV208" s="1">
        <v>4</v>
      </c>
      <c r="CW208" s="1" t="s">
        <v>87</v>
      </c>
      <c r="CX208" s="1" t="s">
        <v>88</v>
      </c>
      <c r="CY208" s="1" t="s">
        <v>80</v>
      </c>
      <c r="CZ208" s="1" t="s">
        <v>89</v>
      </c>
    </row>
    <row r="209" spans="99:104" ht="14.25" customHeight="1" x14ac:dyDescent="0.2">
      <c r="CU209" s="1" t="s">
        <v>1003</v>
      </c>
      <c r="CV209" s="1">
        <v>4</v>
      </c>
      <c r="CW209" s="1" t="s">
        <v>131</v>
      </c>
      <c r="CX209" s="1" t="s">
        <v>88</v>
      </c>
      <c r="CY209" s="1" t="s">
        <v>80</v>
      </c>
      <c r="CZ209" s="1" t="s">
        <v>89</v>
      </c>
    </row>
    <row r="210" spans="99:104" ht="14.25" customHeight="1" x14ac:dyDescent="0.2">
      <c r="CU210" s="1" t="s">
        <v>1004</v>
      </c>
      <c r="CV210" s="1">
        <v>4</v>
      </c>
      <c r="CW210" s="1" t="s">
        <v>91</v>
      </c>
      <c r="CX210" s="1" t="s">
        <v>88</v>
      </c>
      <c r="CY210" s="1" t="s">
        <v>88</v>
      </c>
      <c r="CZ210" s="1" t="s">
        <v>89</v>
      </c>
    </row>
    <row r="211" spans="99:104" ht="14.25" customHeight="1" x14ac:dyDescent="0.2">
      <c r="CU211" s="1" t="s">
        <v>1005</v>
      </c>
      <c r="CV211" s="1">
        <v>4</v>
      </c>
      <c r="CW211" s="1" t="s">
        <v>87</v>
      </c>
      <c r="CX211" s="1" t="s">
        <v>88</v>
      </c>
      <c r="CY211" s="1" t="s">
        <v>88</v>
      </c>
      <c r="CZ211" s="1" t="s">
        <v>89</v>
      </c>
    </row>
    <row r="212" spans="99:104" ht="14.25" customHeight="1" x14ac:dyDescent="0.2">
      <c r="CU212" s="1" t="s">
        <v>220</v>
      </c>
      <c r="CV212" s="1">
        <v>4</v>
      </c>
      <c r="CW212" s="1" t="s">
        <v>220</v>
      </c>
      <c r="CX212" s="1" t="s">
        <v>80</v>
      </c>
      <c r="CY212" s="1" t="s">
        <v>88</v>
      </c>
      <c r="CZ212" s="1" t="s">
        <v>89</v>
      </c>
    </row>
    <row r="213" spans="99:104" ht="14.25" customHeight="1" x14ac:dyDescent="0.2">
      <c r="CU213" s="1" t="s">
        <v>1006</v>
      </c>
      <c r="CV213" s="1">
        <v>4</v>
      </c>
      <c r="CW213" s="1" t="s">
        <v>162</v>
      </c>
      <c r="CX213" s="1" t="s">
        <v>88</v>
      </c>
      <c r="CY213" s="1" t="s">
        <v>80</v>
      </c>
      <c r="CZ213" s="1" t="s">
        <v>89</v>
      </c>
    </row>
    <row r="214" spans="99:104" ht="14.25" customHeight="1" x14ac:dyDescent="0.2">
      <c r="CU214" s="1" t="s">
        <v>1007</v>
      </c>
      <c r="CV214" s="1">
        <v>4</v>
      </c>
      <c r="CW214" s="1" t="s">
        <v>87</v>
      </c>
      <c r="CX214" s="1" t="s">
        <v>88</v>
      </c>
      <c r="CY214" s="1" t="s">
        <v>80</v>
      </c>
      <c r="CZ214" s="1" t="s">
        <v>89</v>
      </c>
    </row>
    <row r="215" spans="99:104" ht="14.25" customHeight="1" x14ac:dyDescent="0.2">
      <c r="CU215" s="1" t="s">
        <v>1008</v>
      </c>
      <c r="CV215" s="1">
        <v>4</v>
      </c>
      <c r="CW215" s="1" t="s">
        <v>131</v>
      </c>
      <c r="CX215" s="1" t="s">
        <v>88</v>
      </c>
      <c r="CY215" s="1" t="s">
        <v>88</v>
      </c>
      <c r="CZ215" s="1" t="s">
        <v>284</v>
      </c>
    </row>
    <row r="216" spans="99:104" ht="14.25" customHeight="1" x14ac:dyDescent="0.2">
      <c r="CU216" s="1" t="s">
        <v>1009</v>
      </c>
      <c r="CV216" s="1">
        <v>4</v>
      </c>
      <c r="CW216" s="1" t="s">
        <v>133</v>
      </c>
      <c r="CX216" s="1" t="s">
        <v>88</v>
      </c>
      <c r="CY216" s="1" t="s">
        <v>88</v>
      </c>
      <c r="CZ216" s="1" t="s">
        <v>89</v>
      </c>
    </row>
    <row r="217" spans="99:104" ht="14.25" customHeight="1" x14ac:dyDescent="0.2">
      <c r="CU217" s="1" t="s">
        <v>1010</v>
      </c>
      <c r="CV217" s="1">
        <v>4</v>
      </c>
      <c r="CW217" s="1" t="s">
        <v>91</v>
      </c>
      <c r="CX217" s="1" t="s">
        <v>88</v>
      </c>
      <c r="CY217" s="1" t="s">
        <v>88</v>
      </c>
      <c r="CZ217" s="1" t="s">
        <v>89</v>
      </c>
    </row>
    <row r="218" spans="99:104" ht="14.25" customHeight="1" x14ac:dyDescent="0.2">
      <c r="CU218" s="1" t="s">
        <v>1011</v>
      </c>
      <c r="CV218" s="1">
        <v>4</v>
      </c>
      <c r="CW218" s="1" t="s">
        <v>131</v>
      </c>
      <c r="CX218" s="1" t="s">
        <v>88</v>
      </c>
      <c r="CY218" s="1" t="s">
        <v>80</v>
      </c>
      <c r="CZ218" s="1" t="s">
        <v>89</v>
      </c>
    </row>
    <row r="219" spans="99:104" ht="14.25" customHeight="1" x14ac:dyDescent="0.2">
      <c r="CU219" s="1" t="s">
        <v>1012</v>
      </c>
      <c r="CV219" s="1">
        <v>4</v>
      </c>
      <c r="CW219" s="1" t="s">
        <v>87</v>
      </c>
      <c r="CX219" s="1" t="s">
        <v>88</v>
      </c>
      <c r="CY219" s="1" t="s">
        <v>80</v>
      </c>
      <c r="CZ219" s="1" t="s">
        <v>222</v>
      </c>
    </row>
    <row r="220" spans="99:104" ht="14.25" customHeight="1" x14ac:dyDescent="0.2">
      <c r="CU220" s="1" t="s">
        <v>1013</v>
      </c>
      <c r="CV220" s="1">
        <v>4</v>
      </c>
      <c r="CW220" s="1" t="s">
        <v>304</v>
      </c>
      <c r="CX220" s="1" t="s">
        <v>88</v>
      </c>
      <c r="CY220" s="1" t="s">
        <v>80</v>
      </c>
      <c r="CZ220" s="1" t="s">
        <v>89</v>
      </c>
    </row>
    <row r="221" spans="99:104" ht="14.25" customHeight="1" x14ac:dyDescent="0.2">
      <c r="CU221" s="1" t="s">
        <v>1014</v>
      </c>
      <c r="CV221" s="1">
        <v>4</v>
      </c>
      <c r="CW221" s="1" t="s">
        <v>87</v>
      </c>
      <c r="CX221" s="1" t="s">
        <v>88</v>
      </c>
      <c r="CY221" s="1" t="s">
        <v>88</v>
      </c>
      <c r="CZ221" s="1" t="s">
        <v>89</v>
      </c>
    </row>
    <row r="222" spans="99:104" ht="14.25" customHeight="1" x14ac:dyDescent="0.2">
      <c r="CU222" s="1" t="s">
        <v>1015</v>
      </c>
      <c r="CV222" s="1">
        <v>4</v>
      </c>
      <c r="CW222" s="1" t="s">
        <v>304</v>
      </c>
      <c r="CX222" s="1" t="s">
        <v>88</v>
      </c>
      <c r="CY222" s="1" t="s">
        <v>88</v>
      </c>
      <c r="CZ222" s="1" t="s">
        <v>284</v>
      </c>
    </row>
    <row r="223" spans="99:104" ht="14.25" customHeight="1" x14ac:dyDescent="0.2">
      <c r="CU223" s="1" t="s">
        <v>1016</v>
      </c>
      <c r="CV223" s="1">
        <v>4</v>
      </c>
      <c r="CW223" s="1" t="s">
        <v>133</v>
      </c>
      <c r="CX223" s="1" t="s">
        <v>88</v>
      </c>
      <c r="CY223" s="1" t="s">
        <v>88</v>
      </c>
      <c r="CZ223" s="1" t="s">
        <v>89</v>
      </c>
    </row>
    <row r="224" spans="99:104" ht="14.25" customHeight="1" x14ac:dyDescent="0.2">
      <c r="CU224" s="1" t="s">
        <v>1017</v>
      </c>
      <c r="CV224" s="1">
        <v>4</v>
      </c>
      <c r="CW224" s="1" t="s">
        <v>87</v>
      </c>
      <c r="CX224" s="1" t="s">
        <v>88</v>
      </c>
      <c r="CY224" s="1" t="s">
        <v>88</v>
      </c>
      <c r="CZ224" s="1" t="s">
        <v>89</v>
      </c>
    </row>
    <row r="225" spans="99:104" ht="14.25" customHeight="1" x14ac:dyDescent="0.2">
      <c r="CU225" s="1" t="s">
        <v>1018</v>
      </c>
      <c r="CV225" s="1">
        <v>4</v>
      </c>
      <c r="CW225" s="1" t="s">
        <v>220</v>
      </c>
      <c r="CX225" s="1" t="s">
        <v>88</v>
      </c>
      <c r="CY225" s="1" t="s">
        <v>80</v>
      </c>
      <c r="CZ225" s="1" t="s">
        <v>89</v>
      </c>
    </row>
    <row r="226" spans="99:104" ht="14.25" customHeight="1" x14ac:dyDescent="0.2">
      <c r="CU226" s="1" t="s">
        <v>1019</v>
      </c>
      <c r="CV226" s="1">
        <v>4</v>
      </c>
      <c r="CW226" s="1" t="s">
        <v>87</v>
      </c>
      <c r="CX226" s="1" t="s">
        <v>88</v>
      </c>
      <c r="CY226" s="1" t="s">
        <v>88</v>
      </c>
      <c r="CZ226" s="1" t="s">
        <v>89</v>
      </c>
    </row>
    <row r="227" spans="99:104" ht="14.25" customHeight="1" x14ac:dyDescent="0.2">
      <c r="CU227" s="1" t="s">
        <v>1020</v>
      </c>
      <c r="CV227" s="1">
        <v>4</v>
      </c>
      <c r="CW227" s="1" t="s">
        <v>91</v>
      </c>
      <c r="CX227" s="1" t="s">
        <v>88</v>
      </c>
      <c r="CY227" s="1" t="s">
        <v>88</v>
      </c>
      <c r="CZ227" s="1" t="s">
        <v>284</v>
      </c>
    </row>
    <row r="228" spans="99:104" ht="14.25" customHeight="1" x14ac:dyDescent="0.2">
      <c r="CU228" s="1" t="s">
        <v>1021</v>
      </c>
      <c r="CV228" s="1">
        <v>4</v>
      </c>
      <c r="CW228" s="1" t="s">
        <v>133</v>
      </c>
      <c r="CX228" s="1" t="s">
        <v>88</v>
      </c>
      <c r="CY228" s="1" t="s">
        <v>80</v>
      </c>
      <c r="CZ228" s="1" t="s">
        <v>89</v>
      </c>
    </row>
    <row r="229" spans="99:104" ht="14.25" customHeight="1" x14ac:dyDescent="0.2">
      <c r="CU229" s="1" t="s">
        <v>1022</v>
      </c>
      <c r="CV229" s="1">
        <v>4</v>
      </c>
      <c r="CW229" s="1" t="s">
        <v>304</v>
      </c>
      <c r="CX229" s="1" t="s">
        <v>88</v>
      </c>
      <c r="CY229" s="1" t="s">
        <v>80</v>
      </c>
      <c r="CZ229" s="1" t="s">
        <v>89</v>
      </c>
    </row>
    <row r="230" spans="99:104" ht="14.25" customHeight="1" x14ac:dyDescent="0.2">
      <c r="CU230" s="1" t="s">
        <v>1023</v>
      </c>
      <c r="CV230" s="1">
        <v>4</v>
      </c>
      <c r="CW230" s="1" t="s">
        <v>131</v>
      </c>
      <c r="CX230" s="1" t="s">
        <v>88</v>
      </c>
      <c r="CY230" s="1" t="s">
        <v>80</v>
      </c>
      <c r="CZ230" s="1" t="s">
        <v>89</v>
      </c>
    </row>
    <row r="231" spans="99:104" ht="14.25" customHeight="1" x14ac:dyDescent="0.2">
      <c r="CU231" s="1" t="s">
        <v>1024</v>
      </c>
      <c r="CV231" s="1">
        <v>4</v>
      </c>
      <c r="CW231" s="1" t="s">
        <v>133</v>
      </c>
      <c r="CX231" s="1" t="s">
        <v>88</v>
      </c>
      <c r="CY231" s="1" t="s">
        <v>80</v>
      </c>
      <c r="CZ231" s="1" t="s">
        <v>222</v>
      </c>
    </row>
    <row r="232" spans="99:104" ht="14.25" customHeight="1" x14ac:dyDescent="0.2">
      <c r="CU232" s="1" t="s">
        <v>1025</v>
      </c>
      <c r="CV232" s="1">
        <v>4</v>
      </c>
      <c r="CW232" s="1" t="s">
        <v>131</v>
      </c>
      <c r="CX232" s="1" t="s">
        <v>88</v>
      </c>
      <c r="CY232" s="1" t="s">
        <v>88</v>
      </c>
      <c r="CZ232" s="1" t="s">
        <v>89</v>
      </c>
    </row>
    <row r="233" spans="99:104" ht="14.25" customHeight="1" x14ac:dyDescent="0.2">
      <c r="CU233" s="1" t="s">
        <v>1026</v>
      </c>
      <c r="CV233" s="1">
        <v>4</v>
      </c>
      <c r="CW233" s="1" t="s">
        <v>131</v>
      </c>
      <c r="CX233" s="1" t="s">
        <v>88</v>
      </c>
      <c r="CY233" s="1" t="s">
        <v>80</v>
      </c>
      <c r="CZ233" s="1" t="s">
        <v>89</v>
      </c>
    </row>
    <row r="234" spans="99:104" ht="14.25" customHeight="1" x14ac:dyDescent="0.2">
      <c r="CU234" s="1" t="s">
        <v>1027</v>
      </c>
      <c r="CV234" s="1">
        <v>4</v>
      </c>
      <c r="CW234" s="1" t="s">
        <v>133</v>
      </c>
      <c r="CX234" s="1" t="s">
        <v>88</v>
      </c>
      <c r="CY234" s="1" t="s">
        <v>80</v>
      </c>
      <c r="CZ234" s="1" t="s">
        <v>89</v>
      </c>
    </row>
    <row r="235" spans="99:104" ht="14.25" customHeight="1" x14ac:dyDescent="0.2">
      <c r="CU235" s="1" t="s">
        <v>1028</v>
      </c>
      <c r="CV235" s="1">
        <v>5</v>
      </c>
      <c r="CW235" s="1" t="s">
        <v>131</v>
      </c>
      <c r="CX235" s="1" t="s">
        <v>88</v>
      </c>
      <c r="CY235" s="1" t="s">
        <v>80</v>
      </c>
      <c r="CZ235" s="1" t="s">
        <v>89</v>
      </c>
    </row>
    <row r="236" spans="99:104" ht="14.25" customHeight="1" x14ac:dyDescent="0.2">
      <c r="CU236" s="1" t="s">
        <v>1029</v>
      </c>
      <c r="CV236" s="1">
        <v>5</v>
      </c>
      <c r="CW236" s="1" t="s">
        <v>91</v>
      </c>
      <c r="CX236" s="1" t="s">
        <v>88</v>
      </c>
      <c r="CY236" s="1" t="s">
        <v>80</v>
      </c>
      <c r="CZ236" s="1" t="s">
        <v>89</v>
      </c>
    </row>
    <row r="237" spans="99:104" ht="14.25" customHeight="1" x14ac:dyDescent="0.2">
      <c r="CU237" s="1" t="s">
        <v>1030</v>
      </c>
      <c r="CV237" s="1">
        <v>5</v>
      </c>
      <c r="CW237" s="1" t="s">
        <v>131</v>
      </c>
      <c r="CX237" s="1" t="s">
        <v>88</v>
      </c>
      <c r="CY237" s="1" t="s">
        <v>88</v>
      </c>
      <c r="CZ237" s="1" t="s">
        <v>1031</v>
      </c>
    </row>
    <row r="238" spans="99:104" ht="14.25" customHeight="1" x14ac:dyDescent="0.2">
      <c r="CU238" s="1" t="s">
        <v>1032</v>
      </c>
      <c r="CV238" s="1">
        <v>5</v>
      </c>
      <c r="CW238" s="1" t="s">
        <v>91</v>
      </c>
      <c r="CX238" s="1" t="s">
        <v>88</v>
      </c>
      <c r="CY238" s="1" t="s">
        <v>80</v>
      </c>
      <c r="CZ238" s="1" t="s">
        <v>222</v>
      </c>
    </row>
    <row r="239" spans="99:104" ht="14.25" customHeight="1" x14ac:dyDescent="0.2">
      <c r="CU239" s="1" t="s">
        <v>1033</v>
      </c>
      <c r="CV239" s="1">
        <v>5</v>
      </c>
      <c r="CW239" s="1" t="s">
        <v>133</v>
      </c>
      <c r="CX239" s="1" t="s">
        <v>88</v>
      </c>
      <c r="CY239" s="1" t="s">
        <v>80</v>
      </c>
      <c r="CZ239" s="1" t="s">
        <v>89</v>
      </c>
    </row>
    <row r="240" spans="99:104" ht="14.25" customHeight="1" x14ac:dyDescent="0.2">
      <c r="CU240" s="1" t="s">
        <v>1034</v>
      </c>
      <c r="CV240" s="1">
        <v>5</v>
      </c>
      <c r="CW240" s="1" t="s">
        <v>91</v>
      </c>
      <c r="CX240" s="1" t="s">
        <v>88</v>
      </c>
      <c r="CY240" s="1" t="s">
        <v>80</v>
      </c>
      <c r="CZ240" s="1" t="s">
        <v>89</v>
      </c>
    </row>
    <row r="241" spans="99:104" ht="14.25" customHeight="1" x14ac:dyDescent="0.2">
      <c r="CU241" s="1" t="s">
        <v>1035</v>
      </c>
      <c r="CV241" s="1">
        <v>5</v>
      </c>
      <c r="CW241" s="1" t="s">
        <v>87</v>
      </c>
      <c r="CX241" s="1" t="s">
        <v>88</v>
      </c>
      <c r="CY241" s="1" t="s">
        <v>80</v>
      </c>
      <c r="CZ241" s="1" t="s">
        <v>89</v>
      </c>
    </row>
    <row r="242" spans="99:104" ht="14.25" customHeight="1" x14ac:dyDescent="0.2">
      <c r="CU242" s="1" t="s">
        <v>1036</v>
      </c>
      <c r="CV242" s="1">
        <v>5</v>
      </c>
      <c r="CW242" s="1" t="s">
        <v>220</v>
      </c>
      <c r="CX242" s="1" t="s">
        <v>80</v>
      </c>
      <c r="CY242" s="1" t="s">
        <v>88</v>
      </c>
      <c r="CZ242" s="1" t="s">
        <v>94</v>
      </c>
    </row>
    <row r="243" spans="99:104" ht="14.25" customHeight="1" x14ac:dyDescent="0.2">
      <c r="CU243" s="1" t="s">
        <v>1037</v>
      </c>
      <c r="CV243" s="1">
        <v>5</v>
      </c>
      <c r="CW243" s="1" t="s">
        <v>220</v>
      </c>
      <c r="CX243" s="1" t="s">
        <v>80</v>
      </c>
      <c r="CY243" s="1" t="s">
        <v>88</v>
      </c>
      <c r="CZ243" s="1" t="s">
        <v>94</v>
      </c>
    </row>
    <row r="244" spans="99:104" ht="14.25" customHeight="1" x14ac:dyDescent="0.2">
      <c r="CU244" s="1" t="s">
        <v>1038</v>
      </c>
      <c r="CV244" s="1">
        <v>5</v>
      </c>
      <c r="CW244" s="1" t="s">
        <v>133</v>
      </c>
      <c r="CX244" s="1" t="s">
        <v>88</v>
      </c>
      <c r="CY244" s="1" t="s">
        <v>88</v>
      </c>
      <c r="CZ244" s="1" t="s">
        <v>89</v>
      </c>
    </row>
    <row r="245" spans="99:104" ht="14.25" customHeight="1" x14ac:dyDescent="0.2">
      <c r="CU245" s="1" t="s">
        <v>1039</v>
      </c>
      <c r="CV245" s="1">
        <v>5</v>
      </c>
      <c r="CW245" s="1" t="s">
        <v>87</v>
      </c>
      <c r="CX245" s="1" t="s">
        <v>88</v>
      </c>
      <c r="CY245" s="1" t="s">
        <v>80</v>
      </c>
      <c r="CZ245" s="1" t="s">
        <v>94</v>
      </c>
    </row>
    <row r="246" spans="99:104" ht="14.25" customHeight="1" x14ac:dyDescent="0.2">
      <c r="CU246" s="1" t="s">
        <v>1040</v>
      </c>
      <c r="CV246" s="1">
        <v>5</v>
      </c>
      <c r="CW246" s="1" t="s">
        <v>87</v>
      </c>
      <c r="CX246" s="1" t="s">
        <v>88</v>
      </c>
      <c r="CY246" s="1" t="s">
        <v>88</v>
      </c>
      <c r="CZ246" s="1" t="s">
        <v>89</v>
      </c>
    </row>
    <row r="247" spans="99:104" ht="14.25" customHeight="1" x14ac:dyDescent="0.2">
      <c r="CU247" s="1" t="s">
        <v>1041</v>
      </c>
      <c r="CV247" s="1">
        <v>5</v>
      </c>
      <c r="CW247" s="1" t="s">
        <v>220</v>
      </c>
      <c r="CX247" s="1" t="s">
        <v>80</v>
      </c>
      <c r="CY247" s="1" t="s">
        <v>88</v>
      </c>
      <c r="CZ247" s="1" t="s">
        <v>94</v>
      </c>
    </row>
    <row r="248" spans="99:104" ht="14.25" customHeight="1" x14ac:dyDescent="0.2">
      <c r="CU248" s="1" t="s">
        <v>1042</v>
      </c>
      <c r="CV248" s="1">
        <v>5</v>
      </c>
      <c r="CW248" s="1" t="s">
        <v>93</v>
      </c>
      <c r="CX248" s="1" t="s">
        <v>88</v>
      </c>
      <c r="CY248" s="1" t="s">
        <v>88</v>
      </c>
      <c r="CZ248" s="1" t="s">
        <v>89</v>
      </c>
    </row>
    <row r="249" spans="99:104" ht="14.25" customHeight="1" x14ac:dyDescent="0.2">
      <c r="CU249" s="1" t="s">
        <v>1043</v>
      </c>
      <c r="CV249" s="1">
        <v>5</v>
      </c>
      <c r="CW249" s="1" t="s">
        <v>304</v>
      </c>
      <c r="CX249" s="1" t="s">
        <v>88</v>
      </c>
      <c r="CY249" s="1" t="s">
        <v>88</v>
      </c>
      <c r="CZ249" s="1" t="s">
        <v>94</v>
      </c>
    </row>
    <row r="250" spans="99:104" ht="14.25" customHeight="1" x14ac:dyDescent="0.2">
      <c r="CU250" s="1" t="s">
        <v>1044</v>
      </c>
      <c r="CV250" s="1">
        <v>5</v>
      </c>
      <c r="CW250" s="1" t="s">
        <v>133</v>
      </c>
      <c r="CX250" s="1" t="s">
        <v>88</v>
      </c>
      <c r="CY250" s="1" t="s">
        <v>88</v>
      </c>
      <c r="CZ250" s="1" t="s">
        <v>89</v>
      </c>
    </row>
    <row r="251" spans="99:104" ht="14.25" customHeight="1" x14ac:dyDescent="0.2">
      <c r="CU251" s="1" t="s">
        <v>1045</v>
      </c>
      <c r="CV251" s="1">
        <v>5</v>
      </c>
      <c r="CW251" s="1" t="s">
        <v>91</v>
      </c>
      <c r="CX251" s="1" t="s">
        <v>88</v>
      </c>
      <c r="CY251" s="1" t="s">
        <v>80</v>
      </c>
      <c r="CZ251" s="1" t="s">
        <v>89</v>
      </c>
    </row>
    <row r="252" spans="99:104" ht="14.25" customHeight="1" x14ac:dyDescent="0.2">
      <c r="CU252" s="1" t="s">
        <v>1046</v>
      </c>
      <c r="CV252" s="1">
        <v>5</v>
      </c>
      <c r="CW252" s="1" t="s">
        <v>162</v>
      </c>
      <c r="CX252" s="1" t="s">
        <v>88</v>
      </c>
      <c r="CY252" s="1" t="s">
        <v>80</v>
      </c>
      <c r="CZ252" s="1" t="s">
        <v>89</v>
      </c>
    </row>
    <row r="253" spans="99:104" ht="14.25" customHeight="1" x14ac:dyDescent="0.2">
      <c r="CU253" s="1" t="s">
        <v>1047</v>
      </c>
      <c r="CV253" s="1">
        <v>5</v>
      </c>
      <c r="CW253" s="1" t="s">
        <v>304</v>
      </c>
      <c r="CX253" s="1" t="s">
        <v>88</v>
      </c>
      <c r="CY253" s="1" t="s">
        <v>88</v>
      </c>
      <c r="CZ253" s="1" t="s">
        <v>94</v>
      </c>
    </row>
    <row r="254" spans="99:104" ht="14.25" customHeight="1" x14ac:dyDescent="0.2">
      <c r="CU254" s="1" t="s">
        <v>1048</v>
      </c>
      <c r="CV254" s="1">
        <v>5</v>
      </c>
      <c r="CW254" s="1" t="s">
        <v>133</v>
      </c>
      <c r="CX254" s="1" t="s">
        <v>88</v>
      </c>
      <c r="CY254" s="1" t="s">
        <v>80</v>
      </c>
      <c r="CZ254" s="1" t="s">
        <v>89</v>
      </c>
    </row>
    <row r="255" spans="99:104" ht="14.25" customHeight="1" x14ac:dyDescent="0.2">
      <c r="CU255" s="1" t="s">
        <v>1049</v>
      </c>
      <c r="CV255" s="1">
        <v>5</v>
      </c>
      <c r="CW255" s="1" t="s">
        <v>162</v>
      </c>
      <c r="CX255" s="1" t="s">
        <v>88</v>
      </c>
      <c r="CY255" s="1" t="s">
        <v>88</v>
      </c>
      <c r="CZ255" s="1" t="s">
        <v>94</v>
      </c>
    </row>
    <row r="256" spans="99:104" ht="14.25" customHeight="1" x14ac:dyDescent="0.2">
      <c r="CU256" s="1" t="s">
        <v>1050</v>
      </c>
      <c r="CV256" s="1">
        <v>5</v>
      </c>
      <c r="CW256" s="1" t="s">
        <v>91</v>
      </c>
      <c r="CX256" s="1" t="s">
        <v>88</v>
      </c>
      <c r="CY256" s="1" t="s">
        <v>88</v>
      </c>
      <c r="CZ256" s="1" t="s">
        <v>89</v>
      </c>
    </row>
    <row r="257" spans="99:104" ht="14.25" customHeight="1" x14ac:dyDescent="0.2">
      <c r="CU257" s="1" t="s">
        <v>1051</v>
      </c>
      <c r="CV257" s="1">
        <v>5</v>
      </c>
      <c r="CW257" s="1" t="s">
        <v>133</v>
      </c>
      <c r="CX257" s="1" t="s">
        <v>88</v>
      </c>
      <c r="CY257" s="1" t="s">
        <v>88</v>
      </c>
      <c r="CZ257" s="1" t="s">
        <v>1052</v>
      </c>
    </row>
    <row r="258" spans="99:104" ht="14.25" customHeight="1" x14ac:dyDescent="0.2">
      <c r="CU258" s="1" t="s">
        <v>1053</v>
      </c>
      <c r="CV258" s="1">
        <v>5</v>
      </c>
      <c r="CW258" s="1" t="s">
        <v>162</v>
      </c>
      <c r="CX258" s="1" t="s">
        <v>88</v>
      </c>
      <c r="CY258" s="1" t="s">
        <v>80</v>
      </c>
      <c r="CZ258" s="1" t="s">
        <v>89</v>
      </c>
    </row>
    <row r="259" spans="99:104" ht="14.25" customHeight="1" x14ac:dyDescent="0.2">
      <c r="CU259" s="1" t="s">
        <v>1054</v>
      </c>
      <c r="CV259" s="1">
        <v>5</v>
      </c>
      <c r="CW259" s="1" t="s">
        <v>87</v>
      </c>
      <c r="CX259" s="1" t="s">
        <v>88</v>
      </c>
      <c r="CY259" s="1" t="s">
        <v>80</v>
      </c>
      <c r="CZ259" s="1" t="s">
        <v>89</v>
      </c>
    </row>
    <row r="260" spans="99:104" ht="14.25" customHeight="1" x14ac:dyDescent="0.2">
      <c r="CU260" s="1" t="s">
        <v>1055</v>
      </c>
      <c r="CV260" s="1">
        <v>5</v>
      </c>
      <c r="CW260" s="1" t="s">
        <v>220</v>
      </c>
      <c r="CX260" s="1" t="s">
        <v>88</v>
      </c>
      <c r="CY260" s="1" t="s">
        <v>88</v>
      </c>
      <c r="CZ260" s="1" t="s">
        <v>284</v>
      </c>
    </row>
    <row r="261" spans="99:104" ht="14.25" customHeight="1" x14ac:dyDescent="0.2">
      <c r="CU261" s="1" t="s">
        <v>1056</v>
      </c>
      <c r="CV261" s="1">
        <v>5</v>
      </c>
      <c r="CW261" s="1" t="s">
        <v>87</v>
      </c>
      <c r="CX261" s="1" t="s">
        <v>88</v>
      </c>
      <c r="CY261" s="1" t="s">
        <v>88</v>
      </c>
      <c r="CZ261" s="1" t="s">
        <v>89</v>
      </c>
    </row>
    <row r="262" spans="99:104" ht="14.25" customHeight="1" x14ac:dyDescent="0.2">
      <c r="CU262" s="1" t="s">
        <v>1057</v>
      </c>
      <c r="CV262" s="1">
        <v>5</v>
      </c>
      <c r="CW262" s="1" t="s">
        <v>304</v>
      </c>
      <c r="CX262" s="1" t="s">
        <v>88</v>
      </c>
      <c r="CY262" s="1" t="s">
        <v>80</v>
      </c>
      <c r="CZ262" s="1" t="s">
        <v>89</v>
      </c>
    </row>
    <row r="263" spans="99:104" ht="14.25" customHeight="1" x14ac:dyDescent="0.2">
      <c r="CU263" s="1" t="s">
        <v>1058</v>
      </c>
      <c r="CV263" s="1">
        <v>5</v>
      </c>
      <c r="CW263" s="1" t="s">
        <v>162</v>
      </c>
      <c r="CX263" s="1" t="s">
        <v>88</v>
      </c>
      <c r="CY263" s="1" t="s">
        <v>80</v>
      </c>
      <c r="CZ263" s="1" t="s">
        <v>89</v>
      </c>
    </row>
    <row r="264" spans="99:104" ht="14.25" customHeight="1" x14ac:dyDescent="0.2">
      <c r="CU264" s="1" t="s">
        <v>1059</v>
      </c>
      <c r="CV264" s="1">
        <v>5</v>
      </c>
      <c r="CW264" s="1" t="s">
        <v>131</v>
      </c>
      <c r="CX264" s="1" t="s">
        <v>88</v>
      </c>
      <c r="CY264" s="1" t="s">
        <v>88</v>
      </c>
      <c r="CZ264" s="1" t="s">
        <v>89</v>
      </c>
    </row>
    <row r="265" spans="99:104" ht="14.25" customHeight="1" x14ac:dyDescent="0.2">
      <c r="CU265" s="1" t="s">
        <v>1060</v>
      </c>
      <c r="CV265" s="1">
        <v>5</v>
      </c>
      <c r="CW265" s="1" t="s">
        <v>91</v>
      </c>
      <c r="CX265" s="1" t="s">
        <v>88</v>
      </c>
      <c r="CY265" s="1" t="s">
        <v>88</v>
      </c>
      <c r="CZ265" s="1" t="s">
        <v>554</v>
      </c>
    </row>
    <row r="266" spans="99:104" ht="14.25" customHeight="1" x14ac:dyDescent="0.2">
      <c r="CU266" s="1" t="s">
        <v>1061</v>
      </c>
      <c r="CV266" s="1">
        <v>5</v>
      </c>
      <c r="CW266" s="1" t="s">
        <v>93</v>
      </c>
      <c r="CX266" s="1" t="s">
        <v>88</v>
      </c>
      <c r="CY266" s="1" t="s">
        <v>88</v>
      </c>
      <c r="CZ266" s="1" t="s">
        <v>554</v>
      </c>
    </row>
    <row r="267" spans="99:104" ht="14.25" customHeight="1" x14ac:dyDescent="0.2">
      <c r="CU267" s="1" t="s">
        <v>1062</v>
      </c>
      <c r="CV267" s="1">
        <v>5</v>
      </c>
      <c r="CW267" s="1" t="s">
        <v>220</v>
      </c>
      <c r="CX267" s="1" t="s">
        <v>80</v>
      </c>
      <c r="CY267" s="1" t="s">
        <v>88</v>
      </c>
      <c r="CZ267" s="1" t="s">
        <v>89</v>
      </c>
    </row>
    <row r="268" spans="99:104" ht="14.25" customHeight="1" x14ac:dyDescent="0.2">
      <c r="CU268" s="1" t="s">
        <v>1063</v>
      </c>
      <c r="CV268" s="1">
        <v>5</v>
      </c>
      <c r="CW268" s="1" t="s">
        <v>131</v>
      </c>
      <c r="CX268" s="1" t="s">
        <v>88</v>
      </c>
      <c r="CY268" s="1" t="s">
        <v>88</v>
      </c>
      <c r="CZ268" s="1" t="s">
        <v>554</v>
      </c>
    </row>
    <row r="269" spans="99:104" ht="14.25" customHeight="1" x14ac:dyDescent="0.2">
      <c r="CU269" s="1" t="s">
        <v>1064</v>
      </c>
      <c r="CV269" s="1">
        <v>5</v>
      </c>
      <c r="CW269" s="1" t="s">
        <v>220</v>
      </c>
      <c r="CX269" s="1" t="s">
        <v>88</v>
      </c>
      <c r="CY269" s="1" t="s">
        <v>80</v>
      </c>
      <c r="CZ269" s="1" t="s">
        <v>284</v>
      </c>
    </row>
    <row r="270" spans="99:104" ht="14.25" customHeight="1" x14ac:dyDescent="0.2">
      <c r="CU270" s="1" t="s">
        <v>1065</v>
      </c>
      <c r="CV270" s="1">
        <v>5</v>
      </c>
      <c r="CW270" s="1" t="s">
        <v>304</v>
      </c>
      <c r="CX270" s="1" t="s">
        <v>88</v>
      </c>
      <c r="CY270" s="1" t="s">
        <v>88</v>
      </c>
      <c r="CZ270" s="1" t="s">
        <v>89</v>
      </c>
    </row>
    <row r="271" spans="99:104" ht="14.25" customHeight="1" x14ac:dyDescent="0.2">
      <c r="CU271" s="1" t="s">
        <v>1066</v>
      </c>
      <c r="CV271" s="1">
        <v>5</v>
      </c>
      <c r="CW271" s="1" t="s">
        <v>131</v>
      </c>
      <c r="CX271" s="1" t="s">
        <v>88</v>
      </c>
      <c r="CY271" s="1" t="s">
        <v>80</v>
      </c>
      <c r="CZ271" s="1" t="s">
        <v>222</v>
      </c>
    </row>
    <row r="272" spans="99:104" ht="14.25" customHeight="1" x14ac:dyDescent="0.2">
      <c r="CU272" s="1" t="s">
        <v>1067</v>
      </c>
      <c r="CV272" s="1">
        <v>5</v>
      </c>
      <c r="CW272" s="1" t="s">
        <v>131</v>
      </c>
      <c r="CX272" s="1" t="s">
        <v>88</v>
      </c>
      <c r="CY272" s="1" t="s">
        <v>80</v>
      </c>
      <c r="CZ272" s="1" t="s">
        <v>89</v>
      </c>
    </row>
    <row r="273" spans="99:104" ht="14.25" customHeight="1" x14ac:dyDescent="0.2">
      <c r="CU273" s="1" t="s">
        <v>1068</v>
      </c>
      <c r="CV273" s="1">
        <v>5</v>
      </c>
      <c r="CW273" s="1" t="s">
        <v>87</v>
      </c>
      <c r="CX273" s="1" t="s">
        <v>88</v>
      </c>
      <c r="CY273" s="1" t="s">
        <v>88</v>
      </c>
      <c r="CZ273" s="1" t="s">
        <v>94</v>
      </c>
    </row>
    <row r="274" spans="99:104" ht="14.25" customHeight="1" x14ac:dyDescent="0.2">
      <c r="CU274" s="1" t="s">
        <v>1069</v>
      </c>
      <c r="CV274" s="1">
        <v>5</v>
      </c>
      <c r="CW274" s="1" t="s">
        <v>87</v>
      </c>
      <c r="CX274" s="1" t="s">
        <v>88</v>
      </c>
      <c r="CY274" s="1" t="s">
        <v>80</v>
      </c>
      <c r="CZ274" s="1" t="s">
        <v>89</v>
      </c>
    </row>
    <row r="275" spans="99:104" ht="14.25" customHeight="1" x14ac:dyDescent="0.2">
      <c r="CU275" s="1" t="s">
        <v>1070</v>
      </c>
      <c r="CV275" s="1">
        <v>5</v>
      </c>
      <c r="CW275" s="1" t="s">
        <v>133</v>
      </c>
      <c r="CX275" s="1" t="s">
        <v>88</v>
      </c>
      <c r="CY275" s="1" t="s">
        <v>80</v>
      </c>
      <c r="CZ275" s="1" t="s">
        <v>89</v>
      </c>
    </row>
    <row r="276" spans="99:104" ht="14.25" customHeight="1" x14ac:dyDescent="0.2">
      <c r="CU276" s="1" t="s">
        <v>1071</v>
      </c>
      <c r="CV276" s="1">
        <v>5</v>
      </c>
      <c r="CW276" s="1" t="s">
        <v>133</v>
      </c>
      <c r="CX276" s="1" t="s">
        <v>88</v>
      </c>
      <c r="CY276" s="1" t="s">
        <v>80</v>
      </c>
      <c r="CZ276" s="1" t="s">
        <v>89</v>
      </c>
    </row>
    <row r="277" spans="99:104" ht="14.25" customHeight="1" x14ac:dyDescent="0.2">
      <c r="CU277" s="1" t="s">
        <v>1072</v>
      </c>
      <c r="CV277" s="1">
        <v>6</v>
      </c>
      <c r="CW277" s="1" t="s">
        <v>87</v>
      </c>
      <c r="CX277" s="1" t="s">
        <v>88</v>
      </c>
      <c r="CY277" s="1" t="s">
        <v>80</v>
      </c>
      <c r="CZ277" s="1" t="s">
        <v>89</v>
      </c>
    </row>
    <row r="278" spans="99:104" ht="14.25" customHeight="1" x14ac:dyDescent="0.2">
      <c r="CU278" s="1" t="s">
        <v>1073</v>
      </c>
      <c r="CV278" s="1">
        <v>6</v>
      </c>
      <c r="CW278" s="1" t="s">
        <v>133</v>
      </c>
      <c r="CX278" s="1" t="s">
        <v>88</v>
      </c>
      <c r="CY278" s="1" t="s">
        <v>80</v>
      </c>
      <c r="CZ278" s="1" t="s">
        <v>89</v>
      </c>
    </row>
    <row r="279" spans="99:104" ht="14.25" customHeight="1" x14ac:dyDescent="0.2">
      <c r="CU279" s="1" t="s">
        <v>1074</v>
      </c>
      <c r="CV279" s="1">
        <v>6</v>
      </c>
      <c r="CW279" s="1" t="s">
        <v>133</v>
      </c>
      <c r="CX279" s="1" t="s">
        <v>88</v>
      </c>
      <c r="CY279" s="1" t="s">
        <v>88</v>
      </c>
      <c r="CZ279" s="1" t="s">
        <v>89</v>
      </c>
    </row>
    <row r="280" spans="99:104" ht="14.25" customHeight="1" x14ac:dyDescent="0.2">
      <c r="CU280" s="1" t="s">
        <v>1075</v>
      </c>
      <c r="CV280" s="1">
        <v>6</v>
      </c>
      <c r="CW280" s="1" t="s">
        <v>93</v>
      </c>
      <c r="CX280" s="1" t="s">
        <v>88</v>
      </c>
      <c r="CY280" s="1" t="s">
        <v>88</v>
      </c>
      <c r="CZ280" s="1" t="s">
        <v>89</v>
      </c>
    </row>
    <row r="281" spans="99:104" ht="14.25" customHeight="1" x14ac:dyDescent="0.2">
      <c r="CU281" s="1" t="s">
        <v>1076</v>
      </c>
      <c r="CV281" s="1">
        <v>6</v>
      </c>
      <c r="CW281" s="1" t="s">
        <v>87</v>
      </c>
      <c r="CX281" s="1" t="s">
        <v>88</v>
      </c>
      <c r="CY281" s="1" t="s">
        <v>80</v>
      </c>
      <c r="CZ281" s="1" t="s">
        <v>94</v>
      </c>
    </row>
    <row r="282" spans="99:104" ht="14.25" customHeight="1" x14ac:dyDescent="0.2">
      <c r="CU282" s="1" t="s">
        <v>1077</v>
      </c>
      <c r="CV282" s="1">
        <v>6</v>
      </c>
      <c r="CW282" s="1" t="s">
        <v>133</v>
      </c>
      <c r="CX282" s="1" t="s">
        <v>88</v>
      </c>
      <c r="CY282" s="1" t="s">
        <v>88</v>
      </c>
      <c r="CZ282" s="1" t="s">
        <v>284</v>
      </c>
    </row>
    <row r="283" spans="99:104" ht="14.25" customHeight="1" x14ac:dyDescent="0.2">
      <c r="CU283" s="1" t="s">
        <v>1078</v>
      </c>
      <c r="CV283" s="1">
        <v>6</v>
      </c>
      <c r="CW283" s="1" t="s">
        <v>93</v>
      </c>
      <c r="CX283" s="1" t="s">
        <v>88</v>
      </c>
      <c r="CY283" s="1" t="s">
        <v>88</v>
      </c>
      <c r="CZ283" s="1" t="s">
        <v>94</v>
      </c>
    </row>
    <row r="284" spans="99:104" ht="14.25" customHeight="1" x14ac:dyDescent="0.2">
      <c r="CU284" s="1" t="s">
        <v>1079</v>
      </c>
      <c r="CV284" s="1">
        <v>6</v>
      </c>
      <c r="CW284" s="1" t="s">
        <v>131</v>
      </c>
      <c r="CX284" s="1" t="s">
        <v>88</v>
      </c>
      <c r="CY284" s="1" t="s">
        <v>88</v>
      </c>
      <c r="CZ284" s="1" t="s">
        <v>89</v>
      </c>
    </row>
    <row r="285" spans="99:104" ht="14.25" customHeight="1" x14ac:dyDescent="0.2">
      <c r="CU285" s="1" t="s">
        <v>1080</v>
      </c>
      <c r="CV285" s="1">
        <v>6</v>
      </c>
      <c r="CW285" s="1" t="s">
        <v>87</v>
      </c>
      <c r="CX285" s="1" t="s">
        <v>80</v>
      </c>
      <c r="CY285" s="1" t="s">
        <v>88</v>
      </c>
      <c r="CZ285" s="1" t="s">
        <v>94</v>
      </c>
    </row>
    <row r="286" spans="99:104" ht="14.25" customHeight="1" x14ac:dyDescent="0.2">
      <c r="CU286" s="1" t="s">
        <v>1081</v>
      </c>
      <c r="CV286" s="1">
        <v>6</v>
      </c>
      <c r="CW286" s="1" t="s">
        <v>93</v>
      </c>
      <c r="CX286" s="1" t="s">
        <v>88</v>
      </c>
      <c r="CY286" s="1" t="s">
        <v>80</v>
      </c>
      <c r="CZ286" s="1" t="s">
        <v>89</v>
      </c>
    </row>
    <row r="287" spans="99:104" ht="14.25" customHeight="1" x14ac:dyDescent="0.2">
      <c r="CU287" s="1" t="s">
        <v>1082</v>
      </c>
      <c r="CV287" s="1">
        <v>6</v>
      </c>
      <c r="CW287" s="1" t="s">
        <v>220</v>
      </c>
      <c r="CX287" s="1" t="s">
        <v>88</v>
      </c>
      <c r="CY287" s="1" t="s">
        <v>80</v>
      </c>
      <c r="CZ287" s="1" t="s">
        <v>94</v>
      </c>
    </row>
    <row r="288" spans="99:104" ht="14.25" customHeight="1" x14ac:dyDescent="0.2">
      <c r="CU288" s="1" t="s">
        <v>1083</v>
      </c>
      <c r="CV288" s="1">
        <v>6</v>
      </c>
      <c r="CW288" s="1" t="s">
        <v>131</v>
      </c>
      <c r="CX288" s="1" t="s">
        <v>88</v>
      </c>
      <c r="CY288" s="1" t="s">
        <v>80</v>
      </c>
      <c r="CZ288" s="1" t="s">
        <v>89</v>
      </c>
    </row>
    <row r="289" spans="99:104" ht="14.25" customHeight="1" x14ac:dyDescent="0.2">
      <c r="CU289" s="1" t="s">
        <v>1084</v>
      </c>
      <c r="CV289" s="1">
        <v>6</v>
      </c>
      <c r="CW289" s="1" t="s">
        <v>91</v>
      </c>
      <c r="CX289" s="1" t="s">
        <v>80</v>
      </c>
      <c r="CY289" s="1" t="s">
        <v>88</v>
      </c>
      <c r="CZ289" s="1" t="s">
        <v>284</v>
      </c>
    </row>
    <row r="290" spans="99:104" ht="14.25" customHeight="1" x14ac:dyDescent="0.2">
      <c r="CU290" s="1" t="s">
        <v>1085</v>
      </c>
      <c r="CV290" s="1">
        <v>6</v>
      </c>
      <c r="CW290" s="1" t="s">
        <v>91</v>
      </c>
      <c r="CX290" s="1" t="s">
        <v>88</v>
      </c>
      <c r="CY290" s="1" t="s">
        <v>80</v>
      </c>
      <c r="CZ290" s="1" t="s">
        <v>89</v>
      </c>
    </row>
    <row r="291" spans="99:104" ht="14.25" customHeight="1" x14ac:dyDescent="0.2">
      <c r="CU291" s="1" t="s">
        <v>1086</v>
      </c>
      <c r="CV291" s="1">
        <v>6</v>
      </c>
      <c r="CW291" s="1" t="s">
        <v>91</v>
      </c>
      <c r="CX291" s="1" t="s">
        <v>88</v>
      </c>
      <c r="CY291" s="1" t="s">
        <v>88</v>
      </c>
      <c r="CZ291" s="1" t="s">
        <v>284</v>
      </c>
    </row>
    <row r="292" spans="99:104" ht="14.25" customHeight="1" x14ac:dyDescent="0.2">
      <c r="CU292" s="1" t="s">
        <v>1087</v>
      </c>
      <c r="CV292" s="1">
        <v>6</v>
      </c>
      <c r="CW292" s="1" t="s">
        <v>93</v>
      </c>
      <c r="CX292" s="1" t="s">
        <v>88</v>
      </c>
      <c r="CY292" s="1" t="s">
        <v>88</v>
      </c>
      <c r="CZ292" s="1" t="s">
        <v>89</v>
      </c>
    </row>
    <row r="293" spans="99:104" ht="14.25" customHeight="1" x14ac:dyDescent="0.2">
      <c r="CU293" s="1" t="s">
        <v>1088</v>
      </c>
      <c r="CV293" s="1">
        <v>6</v>
      </c>
      <c r="CW293" s="1" t="s">
        <v>133</v>
      </c>
      <c r="CX293" s="1" t="s">
        <v>88</v>
      </c>
      <c r="CY293" s="1" t="s">
        <v>88</v>
      </c>
      <c r="CZ293" s="1" t="s">
        <v>89</v>
      </c>
    </row>
    <row r="294" spans="99:104" ht="14.25" customHeight="1" x14ac:dyDescent="0.2">
      <c r="CU294" s="1" t="s">
        <v>1089</v>
      </c>
      <c r="CV294" s="1">
        <v>6</v>
      </c>
      <c r="CW294" s="1" t="s">
        <v>87</v>
      </c>
      <c r="CX294" s="1" t="s">
        <v>88</v>
      </c>
      <c r="CY294" s="1" t="s">
        <v>88</v>
      </c>
      <c r="CZ294" s="1" t="s">
        <v>284</v>
      </c>
    </row>
    <row r="295" spans="99:104" ht="14.25" customHeight="1" x14ac:dyDescent="0.2">
      <c r="CU295" s="1" t="s">
        <v>1090</v>
      </c>
      <c r="CV295" s="1">
        <v>6</v>
      </c>
      <c r="CW295" s="1" t="s">
        <v>93</v>
      </c>
      <c r="CX295" s="1" t="s">
        <v>88</v>
      </c>
      <c r="CY295" s="1" t="s">
        <v>88</v>
      </c>
      <c r="CZ295" s="1" t="s">
        <v>94</v>
      </c>
    </row>
    <row r="296" spans="99:104" ht="14.25" customHeight="1" x14ac:dyDescent="0.2">
      <c r="CU296" s="1" t="s">
        <v>1091</v>
      </c>
      <c r="CV296" s="1">
        <v>6</v>
      </c>
      <c r="CW296" s="1" t="s">
        <v>162</v>
      </c>
      <c r="CX296" s="1" t="s">
        <v>88</v>
      </c>
      <c r="CY296" s="1" t="s">
        <v>88</v>
      </c>
      <c r="CZ296" s="1" t="s">
        <v>89</v>
      </c>
    </row>
    <row r="297" spans="99:104" ht="14.25" customHeight="1" x14ac:dyDescent="0.2">
      <c r="CU297" s="1" t="s">
        <v>1092</v>
      </c>
      <c r="CV297" s="1">
        <v>6</v>
      </c>
      <c r="CW297" s="1" t="s">
        <v>131</v>
      </c>
      <c r="CX297" s="1" t="s">
        <v>88</v>
      </c>
      <c r="CY297" s="1" t="s">
        <v>80</v>
      </c>
      <c r="CZ297" s="1" t="s">
        <v>89</v>
      </c>
    </row>
    <row r="298" spans="99:104" ht="14.25" customHeight="1" x14ac:dyDescent="0.2">
      <c r="CU298" s="1" t="s">
        <v>1093</v>
      </c>
      <c r="CV298" s="1">
        <v>6</v>
      </c>
      <c r="CW298" s="1" t="s">
        <v>133</v>
      </c>
      <c r="CX298" s="1" t="s">
        <v>88</v>
      </c>
      <c r="CY298" s="1" t="s">
        <v>88</v>
      </c>
      <c r="CZ298" s="1" t="s">
        <v>89</v>
      </c>
    </row>
    <row r="299" spans="99:104" ht="14.25" customHeight="1" x14ac:dyDescent="0.2">
      <c r="CU299" s="1" t="s">
        <v>1094</v>
      </c>
      <c r="CV299" s="1">
        <v>6</v>
      </c>
      <c r="CW299" s="1" t="s">
        <v>162</v>
      </c>
      <c r="CX299" s="1" t="s">
        <v>88</v>
      </c>
      <c r="CY299" s="1" t="s">
        <v>80</v>
      </c>
      <c r="CZ299" s="1" t="s">
        <v>89</v>
      </c>
    </row>
    <row r="300" spans="99:104" ht="14.25" customHeight="1" x14ac:dyDescent="0.2">
      <c r="CU300" s="1" t="s">
        <v>1095</v>
      </c>
      <c r="CV300" s="1">
        <v>6</v>
      </c>
      <c r="CW300" s="1" t="s">
        <v>87</v>
      </c>
      <c r="CX300" s="1" t="s">
        <v>88</v>
      </c>
      <c r="CY300" s="1" t="s">
        <v>88</v>
      </c>
      <c r="CZ300" s="1" t="s">
        <v>284</v>
      </c>
    </row>
    <row r="301" spans="99:104" ht="14.25" customHeight="1" x14ac:dyDescent="0.2">
      <c r="CU301" s="1" t="s">
        <v>1096</v>
      </c>
      <c r="CV301" s="1">
        <v>6</v>
      </c>
      <c r="CW301" s="1" t="s">
        <v>304</v>
      </c>
      <c r="CX301" s="1" t="s">
        <v>88</v>
      </c>
      <c r="CY301" s="1" t="s">
        <v>88</v>
      </c>
      <c r="CZ301" s="1" t="s">
        <v>89</v>
      </c>
    </row>
    <row r="302" spans="99:104" ht="14.25" customHeight="1" x14ac:dyDescent="0.2">
      <c r="CU302" s="1" t="s">
        <v>1097</v>
      </c>
      <c r="CV302" s="1">
        <v>6</v>
      </c>
      <c r="CW302" s="1" t="s">
        <v>133</v>
      </c>
      <c r="CX302" s="1" t="s">
        <v>88</v>
      </c>
      <c r="CY302" s="1" t="s">
        <v>80</v>
      </c>
      <c r="CZ302" s="1" t="s">
        <v>89</v>
      </c>
    </row>
    <row r="303" spans="99:104" ht="14.25" customHeight="1" x14ac:dyDescent="0.2">
      <c r="CU303" s="1" t="s">
        <v>1098</v>
      </c>
      <c r="CV303" s="1">
        <v>6</v>
      </c>
      <c r="CW303" s="1" t="s">
        <v>87</v>
      </c>
      <c r="CX303" s="1" t="s">
        <v>88</v>
      </c>
      <c r="CY303" s="1" t="s">
        <v>88</v>
      </c>
      <c r="CZ303" s="1" t="s">
        <v>89</v>
      </c>
    </row>
    <row r="304" spans="99:104" ht="14.25" customHeight="1" x14ac:dyDescent="0.2">
      <c r="CU304" s="1" t="s">
        <v>1099</v>
      </c>
      <c r="CV304" s="1">
        <v>6</v>
      </c>
      <c r="CW304" s="1" t="s">
        <v>220</v>
      </c>
      <c r="CX304" s="1" t="s">
        <v>88</v>
      </c>
      <c r="CY304" s="1" t="s">
        <v>88</v>
      </c>
      <c r="CZ304" s="1" t="s">
        <v>89</v>
      </c>
    </row>
    <row r="305" spans="99:104" ht="14.25" customHeight="1" x14ac:dyDescent="0.2">
      <c r="CU305" s="1" t="s">
        <v>1100</v>
      </c>
      <c r="CV305" s="1">
        <v>6</v>
      </c>
      <c r="CW305" s="1" t="s">
        <v>133</v>
      </c>
      <c r="CX305" s="1" t="s">
        <v>88</v>
      </c>
      <c r="CY305" s="1" t="s">
        <v>80</v>
      </c>
      <c r="CZ305" s="1" t="s">
        <v>89</v>
      </c>
    </row>
    <row r="306" spans="99:104" ht="14.25" customHeight="1" x14ac:dyDescent="0.2">
      <c r="CU306" s="1" t="s">
        <v>1101</v>
      </c>
      <c r="CV306" s="1">
        <v>6</v>
      </c>
      <c r="CW306" s="1" t="s">
        <v>87</v>
      </c>
      <c r="CX306" s="1" t="s">
        <v>88</v>
      </c>
      <c r="CY306" s="1" t="s">
        <v>80</v>
      </c>
      <c r="CZ306" s="1" t="s">
        <v>89</v>
      </c>
    </row>
    <row r="307" spans="99:104" ht="14.25" customHeight="1" x14ac:dyDescent="0.2">
      <c r="CU307" s="1" t="s">
        <v>1102</v>
      </c>
      <c r="CV307" s="1">
        <v>6</v>
      </c>
      <c r="CW307" s="1" t="s">
        <v>131</v>
      </c>
      <c r="CX307" s="1" t="s">
        <v>88</v>
      </c>
      <c r="CY307" s="1" t="s">
        <v>88</v>
      </c>
      <c r="CZ307" s="1" t="s">
        <v>94</v>
      </c>
    </row>
    <row r="308" spans="99:104" ht="14.25" customHeight="1" x14ac:dyDescent="0.2">
      <c r="CU308" s="1" t="s">
        <v>1103</v>
      </c>
      <c r="CV308" s="1">
        <v>6</v>
      </c>
      <c r="CW308" s="1" t="s">
        <v>87</v>
      </c>
      <c r="CX308" s="1" t="s">
        <v>88</v>
      </c>
      <c r="CY308" s="1" t="s">
        <v>88</v>
      </c>
      <c r="CZ308" s="1" t="s">
        <v>89</v>
      </c>
    </row>
    <row r="309" spans="99:104" ht="14.25" customHeight="1" x14ac:dyDescent="0.2">
      <c r="CU309" s="1" t="s">
        <v>1104</v>
      </c>
      <c r="CV309" s="1">
        <v>7</v>
      </c>
      <c r="CW309" s="1" t="s">
        <v>87</v>
      </c>
      <c r="CX309" s="1" t="s">
        <v>88</v>
      </c>
      <c r="CY309" s="1" t="s">
        <v>80</v>
      </c>
      <c r="CZ309" s="1" t="s">
        <v>94</v>
      </c>
    </row>
    <row r="310" spans="99:104" ht="14.25" customHeight="1" x14ac:dyDescent="0.2">
      <c r="CU310" s="1" t="s">
        <v>1105</v>
      </c>
      <c r="CV310" s="1">
        <v>7</v>
      </c>
      <c r="CW310" s="1" t="s">
        <v>133</v>
      </c>
      <c r="CX310" s="1" t="s">
        <v>88</v>
      </c>
      <c r="CY310" s="1" t="s">
        <v>88</v>
      </c>
      <c r="CZ310" s="1" t="s">
        <v>89</v>
      </c>
    </row>
    <row r="311" spans="99:104" ht="14.25" customHeight="1" x14ac:dyDescent="0.2">
      <c r="CU311" s="1" t="s">
        <v>1106</v>
      </c>
      <c r="CV311" s="1">
        <v>7</v>
      </c>
      <c r="CW311" s="1" t="s">
        <v>133</v>
      </c>
      <c r="CX311" s="1" t="s">
        <v>88</v>
      </c>
      <c r="CY311" s="1" t="s">
        <v>88</v>
      </c>
      <c r="CZ311" s="1" t="s">
        <v>222</v>
      </c>
    </row>
    <row r="312" spans="99:104" ht="14.25" customHeight="1" x14ac:dyDescent="0.2">
      <c r="CU312" s="1" t="s">
        <v>1107</v>
      </c>
      <c r="CV312" s="1">
        <v>7</v>
      </c>
      <c r="CW312" s="1" t="s">
        <v>131</v>
      </c>
      <c r="CX312" s="1" t="s">
        <v>88</v>
      </c>
      <c r="CY312" s="1" t="s">
        <v>88</v>
      </c>
      <c r="CZ312" s="1" t="s">
        <v>89</v>
      </c>
    </row>
    <row r="313" spans="99:104" ht="14.25" customHeight="1" x14ac:dyDescent="0.2">
      <c r="CU313" s="1" t="s">
        <v>1108</v>
      </c>
      <c r="CV313" s="1">
        <v>7</v>
      </c>
      <c r="CW313" s="1" t="s">
        <v>93</v>
      </c>
      <c r="CX313" s="1" t="s">
        <v>88</v>
      </c>
      <c r="CY313" s="1" t="s">
        <v>88</v>
      </c>
      <c r="CZ313" s="1" t="s">
        <v>89</v>
      </c>
    </row>
    <row r="314" spans="99:104" ht="14.25" customHeight="1" x14ac:dyDescent="0.2">
      <c r="CU314" s="1" t="s">
        <v>1109</v>
      </c>
      <c r="CV314" s="1">
        <v>7</v>
      </c>
      <c r="CW314" s="1" t="s">
        <v>133</v>
      </c>
      <c r="CX314" s="1" t="s">
        <v>88</v>
      </c>
      <c r="CY314" s="1" t="s">
        <v>88</v>
      </c>
      <c r="CZ314" s="1" t="s">
        <v>89</v>
      </c>
    </row>
    <row r="315" spans="99:104" ht="14.25" customHeight="1" x14ac:dyDescent="0.2">
      <c r="CU315" s="1" t="s">
        <v>1110</v>
      </c>
      <c r="CV315" s="1">
        <v>7</v>
      </c>
      <c r="CW315" s="1" t="s">
        <v>133</v>
      </c>
      <c r="CX315" s="1" t="s">
        <v>88</v>
      </c>
      <c r="CY315" s="1" t="s">
        <v>88</v>
      </c>
      <c r="CZ315" s="1" t="s">
        <v>89</v>
      </c>
    </row>
    <row r="316" spans="99:104" ht="14.25" customHeight="1" x14ac:dyDescent="0.2">
      <c r="CU316" s="1" t="s">
        <v>1111</v>
      </c>
      <c r="CV316" s="1">
        <v>7</v>
      </c>
      <c r="CW316" s="1" t="s">
        <v>304</v>
      </c>
      <c r="CX316" s="1" t="s">
        <v>88</v>
      </c>
      <c r="CY316" s="1" t="s">
        <v>88</v>
      </c>
      <c r="CZ316" s="1" t="s">
        <v>284</v>
      </c>
    </row>
    <row r="317" spans="99:104" ht="14.25" customHeight="1" x14ac:dyDescent="0.2">
      <c r="CU317" s="1" t="s">
        <v>1112</v>
      </c>
      <c r="CV317" s="1">
        <v>7</v>
      </c>
      <c r="CW317" s="1" t="s">
        <v>87</v>
      </c>
      <c r="CX317" s="1" t="s">
        <v>88</v>
      </c>
      <c r="CY317" s="1" t="s">
        <v>88</v>
      </c>
      <c r="CZ317" s="1" t="s">
        <v>94</v>
      </c>
    </row>
    <row r="318" spans="99:104" ht="14.25" customHeight="1" x14ac:dyDescent="0.2">
      <c r="CU318" s="1" t="s">
        <v>1113</v>
      </c>
      <c r="CV318" s="1">
        <v>7</v>
      </c>
      <c r="CW318" s="1" t="s">
        <v>133</v>
      </c>
      <c r="CX318" s="1" t="s">
        <v>88</v>
      </c>
      <c r="CY318" s="1" t="s">
        <v>80</v>
      </c>
      <c r="CZ318" s="1" t="s">
        <v>89</v>
      </c>
    </row>
    <row r="319" spans="99:104" ht="14.25" customHeight="1" x14ac:dyDescent="0.2">
      <c r="CU319" s="1" t="s">
        <v>1114</v>
      </c>
      <c r="CV319" s="1">
        <v>7</v>
      </c>
      <c r="CW319" s="1" t="s">
        <v>87</v>
      </c>
      <c r="CX319" s="1" t="s">
        <v>88</v>
      </c>
      <c r="CY319" s="1" t="s">
        <v>88</v>
      </c>
      <c r="CZ319" s="1" t="s">
        <v>89</v>
      </c>
    </row>
    <row r="320" spans="99:104" ht="14.25" customHeight="1" x14ac:dyDescent="0.2">
      <c r="CU320" s="1" t="s">
        <v>1115</v>
      </c>
      <c r="CV320" s="1">
        <v>7</v>
      </c>
      <c r="CW320" s="1" t="s">
        <v>133</v>
      </c>
      <c r="CX320" s="1" t="s">
        <v>88</v>
      </c>
      <c r="CY320" s="1" t="s">
        <v>88</v>
      </c>
      <c r="CZ320" s="1" t="s">
        <v>89</v>
      </c>
    </row>
    <row r="321" spans="99:104" ht="14.25" customHeight="1" x14ac:dyDescent="0.2">
      <c r="CU321" s="1" t="s">
        <v>1116</v>
      </c>
      <c r="CV321" s="1">
        <v>7</v>
      </c>
      <c r="CW321" s="1" t="s">
        <v>304</v>
      </c>
      <c r="CX321" s="1" t="s">
        <v>88</v>
      </c>
      <c r="CY321" s="1" t="s">
        <v>80</v>
      </c>
      <c r="CZ321" s="1" t="s">
        <v>89</v>
      </c>
    </row>
    <row r="322" spans="99:104" ht="14.25" customHeight="1" x14ac:dyDescent="0.2">
      <c r="CU322" s="1" t="s">
        <v>1117</v>
      </c>
      <c r="CV322" s="1">
        <v>7</v>
      </c>
      <c r="CW322" s="1" t="s">
        <v>131</v>
      </c>
      <c r="CX322" s="1" t="s">
        <v>88</v>
      </c>
      <c r="CY322" s="1" t="s">
        <v>88</v>
      </c>
      <c r="CZ322" s="1" t="s">
        <v>94</v>
      </c>
    </row>
    <row r="323" spans="99:104" ht="14.25" customHeight="1" x14ac:dyDescent="0.2">
      <c r="CU323" s="1" t="s">
        <v>1118</v>
      </c>
      <c r="CV323" s="1">
        <v>7</v>
      </c>
      <c r="CW323" s="1" t="s">
        <v>93</v>
      </c>
      <c r="CX323" s="1" t="s">
        <v>88</v>
      </c>
      <c r="CY323" s="1" t="s">
        <v>88</v>
      </c>
      <c r="CZ323" s="1" t="s">
        <v>554</v>
      </c>
    </row>
    <row r="324" spans="99:104" ht="14.25" customHeight="1" x14ac:dyDescent="0.2">
      <c r="CU324" s="1" t="s">
        <v>1119</v>
      </c>
      <c r="CV324" s="1">
        <v>7</v>
      </c>
      <c r="CW324" s="1" t="s">
        <v>131</v>
      </c>
      <c r="CX324" s="1" t="s">
        <v>88</v>
      </c>
      <c r="CY324" s="1" t="s">
        <v>80</v>
      </c>
      <c r="CZ324" s="1" t="s">
        <v>89</v>
      </c>
    </row>
    <row r="325" spans="99:104" ht="14.25" customHeight="1" x14ac:dyDescent="0.2">
      <c r="CU325" s="1" t="s">
        <v>1120</v>
      </c>
      <c r="CV325" s="1">
        <v>7</v>
      </c>
      <c r="CW325" s="1" t="s">
        <v>131</v>
      </c>
      <c r="CX325" s="1" t="s">
        <v>88</v>
      </c>
      <c r="CY325" s="1" t="s">
        <v>88</v>
      </c>
      <c r="CZ325" s="1" t="s">
        <v>89</v>
      </c>
    </row>
    <row r="326" spans="99:104" ht="14.25" customHeight="1" x14ac:dyDescent="0.2">
      <c r="CU326" s="1" t="s">
        <v>1121</v>
      </c>
      <c r="CV326" s="1">
        <v>7</v>
      </c>
      <c r="CW326" s="1" t="s">
        <v>304</v>
      </c>
      <c r="CX326" s="1" t="s">
        <v>88</v>
      </c>
      <c r="CY326" s="1" t="s">
        <v>88</v>
      </c>
      <c r="CZ326" s="1" t="s">
        <v>1122</v>
      </c>
    </row>
    <row r="327" spans="99:104" ht="14.25" customHeight="1" x14ac:dyDescent="0.2">
      <c r="CU327" s="1" t="s">
        <v>1123</v>
      </c>
      <c r="CV327" s="1">
        <v>7</v>
      </c>
      <c r="CW327" s="1" t="s">
        <v>91</v>
      </c>
      <c r="CX327" s="1" t="s">
        <v>88</v>
      </c>
      <c r="CY327" s="1" t="s">
        <v>88</v>
      </c>
      <c r="CZ327" s="1" t="s">
        <v>94</v>
      </c>
    </row>
    <row r="328" spans="99:104" ht="14.25" customHeight="1" x14ac:dyDescent="0.2">
      <c r="CU328" s="1" t="s">
        <v>1124</v>
      </c>
      <c r="CV328" s="1">
        <v>7</v>
      </c>
      <c r="CW328" s="1" t="s">
        <v>87</v>
      </c>
      <c r="CX328" s="1" t="s">
        <v>88</v>
      </c>
      <c r="CY328" s="1" t="s">
        <v>88</v>
      </c>
      <c r="CZ328" s="1" t="s">
        <v>89</v>
      </c>
    </row>
    <row r="329" spans="99:104" ht="14.25" customHeight="1" x14ac:dyDescent="0.2">
      <c r="CU329" s="1" t="s">
        <v>1125</v>
      </c>
      <c r="CV329" s="1">
        <v>8</v>
      </c>
      <c r="CW329" s="1" t="s">
        <v>131</v>
      </c>
      <c r="CX329" s="1" t="s">
        <v>88</v>
      </c>
      <c r="CY329" s="1" t="s">
        <v>80</v>
      </c>
      <c r="CZ329" s="1" t="s">
        <v>89</v>
      </c>
    </row>
    <row r="330" spans="99:104" ht="14.25" customHeight="1" x14ac:dyDescent="0.2">
      <c r="CU330" s="1" t="s">
        <v>1126</v>
      </c>
      <c r="CV330" s="1">
        <v>8</v>
      </c>
      <c r="CW330" s="1" t="s">
        <v>91</v>
      </c>
      <c r="CX330" s="1" t="s">
        <v>88</v>
      </c>
      <c r="CY330" s="1" t="s">
        <v>80</v>
      </c>
      <c r="CZ330" s="1" t="s">
        <v>89</v>
      </c>
    </row>
    <row r="331" spans="99:104" ht="14.25" customHeight="1" x14ac:dyDescent="0.2">
      <c r="CU331" s="1" t="s">
        <v>1127</v>
      </c>
      <c r="CV331" s="1">
        <v>8</v>
      </c>
      <c r="CW331" s="1" t="s">
        <v>162</v>
      </c>
      <c r="CX331" s="1" t="s">
        <v>88</v>
      </c>
      <c r="CY331" s="1" t="s">
        <v>88</v>
      </c>
      <c r="CZ331" s="1" t="s">
        <v>554</v>
      </c>
    </row>
    <row r="332" spans="99:104" ht="14.25" customHeight="1" x14ac:dyDescent="0.2">
      <c r="CU332" s="1" t="s">
        <v>1128</v>
      </c>
      <c r="CV332" s="1">
        <v>8</v>
      </c>
      <c r="CW332" s="1" t="s">
        <v>93</v>
      </c>
      <c r="CX332" s="1" t="s">
        <v>88</v>
      </c>
      <c r="CY332" s="1" t="s">
        <v>88</v>
      </c>
      <c r="CZ332" s="1" t="s">
        <v>554</v>
      </c>
    </row>
    <row r="333" spans="99:104" ht="14.25" customHeight="1" x14ac:dyDescent="0.2">
      <c r="CU333" s="1" t="s">
        <v>1129</v>
      </c>
      <c r="CV333" s="1">
        <v>8</v>
      </c>
      <c r="CW333" s="1" t="s">
        <v>131</v>
      </c>
      <c r="CX333" s="1" t="s">
        <v>88</v>
      </c>
      <c r="CY333" s="1" t="s">
        <v>88</v>
      </c>
      <c r="CZ333" s="1" t="s">
        <v>284</v>
      </c>
    </row>
    <row r="334" spans="99:104" ht="14.25" customHeight="1" x14ac:dyDescent="0.2">
      <c r="CU334" s="1" t="s">
        <v>1130</v>
      </c>
      <c r="CV334" s="1">
        <v>8</v>
      </c>
      <c r="CW334" s="1" t="s">
        <v>87</v>
      </c>
      <c r="CX334" s="1" t="s">
        <v>88</v>
      </c>
      <c r="CY334" s="1" t="s">
        <v>88</v>
      </c>
      <c r="CZ334" s="1" t="s">
        <v>89</v>
      </c>
    </row>
    <row r="335" spans="99:104" ht="14.25" customHeight="1" x14ac:dyDescent="0.2">
      <c r="CU335" s="1" t="s">
        <v>1131</v>
      </c>
      <c r="CV335" s="1">
        <v>8</v>
      </c>
      <c r="CW335" s="1" t="s">
        <v>162</v>
      </c>
      <c r="CX335" s="1" t="s">
        <v>88</v>
      </c>
      <c r="CY335" s="1" t="s">
        <v>80</v>
      </c>
      <c r="CZ335" s="1" t="s">
        <v>89</v>
      </c>
    </row>
    <row r="336" spans="99:104" ht="14.25" customHeight="1" x14ac:dyDescent="0.2">
      <c r="CU336" s="1" t="s">
        <v>1132</v>
      </c>
      <c r="CV336" s="1">
        <v>8</v>
      </c>
      <c r="CW336" s="1" t="s">
        <v>133</v>
      </c>
      <c r="CX336" s="1" t="s">
        <v>88</v>
      </c>
      <c r="CY336" s="1" t="s">
        <v>80</v>
      </c>
      <c r="CZ336" s="1" t="s">
        <v>89</v>
      </c>
    </row>
    <row r="337" spans="99:104" ht="14.25" customHeight="1" x14ac:dyDescent="0.2">
      <c r="CU337" s="1" t="s">
        <v>1133</v>
      </c>
      <c r="CV337" s="1">
        <v>8</v>
      </c>
      <c r="CW337" s="1" t="s">
        <v>162</v>
      </c>
      <c r="CX337" s="1" t="s">
        <v>88</v>
      </c>
      <c r="CY337" s="1" t="s">
        <v>88</v>
      </c>
      <c r="CZ337" s="1" t="s">
        <v>89</v>
      </c>
    </row>
    <row r="338" spans="99:104" ht="14.25" customHeight="1" x14ac:dyDescent="0.2">
      <c r="CU338" s="1" t="s">
        <v>1134</v>
      </c>
      <c r="CV338" s="1">
        <v>8</v>
      </c>
      <c r="CW338" s="1" t="s">
        <v>131</v>
      </c>
      <c r="CX338" s="1" t="s">
        <v>88</v>
      </c>
      <c r="CY338" s="1" t="s">
        <v>88</v>
      </c>
      <c r="CZ338" s="1" t="s">
        <v>89</v>
      </c>
    </row>
    <row r="339" spans="99:104" ht="14.25" customHeight="1" x14ac:dyDescent="0.2">
      <c r="CU339" s="1" t="s">
        <v>1135</v>
      </c>
      <c r="CV339" s="1">
        <v>8</v>
      </c>
      <c r="CW339" s="1" t="s">
        <v>91</v>
      </c>
      <c r="CX339" s="1" t="s">
        <v>88</v>
      </c>
      <c r="CY339" s="1" t="s">
        <v>80</v>
      </c>
      <c r="CZ339" s="1" t="s">
        <v>89</v>
      </c>
    </row>
    <row r="340" spans="99:104" ht="14.25" customHeight="1" x14ac:dyDescent="0.2">
      <c r="CU340" s="1" t="s">
        <v>1136</v>
      </c>
      <c r="CV340" s="1">
        <v>8</v>
      </c>
      <c r="CW340" s="1" t="s">
        <v>87</v>
      </c>
      <c r="CX340" s="1" t="s">
        <v>88</v>
      </c>
      <c r="CY340" s="1" t="s">
        <v>80</v>
      </c>
      <c r="CZ340" s="1" t="s">
        <v>89</v>
      </c>
    </row>
    <row r="341" spans="99:104" ht="14.25" customHeight="1" x14ac:dyDescent="0.2">
      <c r="CU341" s="1" t="s">
        <v>1137</v>
      </c>
      <c r="CV341" s="1">
        <v>8</v>
      </c>
      <c r="CW341" s="1" t="s">
        <v>87</v>
      </c>
      <c r="CX341" s="1" t="s">
        <v>88</v>
      </c>
      <c r="CY341" s="1" t="s">
        <v>80</v>
      </c>
      <c r="CZ341" s="1" t="s">
        <v>89</v>
      </c>
    </row>
    <row r="342" spans="99:104" ht="14.25" customHeight="1" x14ac:dyDescent="0.2">
      <c r="CU342" s="1" t="s">
        <v>1138</v>
      </c>
      <c r="CV342" s="1">
        <v>8</v>
      </c>
      <c r="CW342" s="1" t="s">
        <v>91</v>
      </c>
      <c r="CX342" s="1" t="s">
        <v>88</v>
      </c>
      <c r="CY342" s="1" t="s">
        <v>88</v>
      </c>
      <c r="CZ342" s="1" t="s">
        <v>89</v>
      </c>
    </row>
    <row r="343" spans="99:104" ht="14.25" customHeight="1" x14ac:dyDescent="0.2">
      <c r="CU343" s="1" t="s">
        <v>1139</v>
      </c>
      <c r="CV343" s="1">
        <v>8</v>
      </c>
      <c r="CW343" s="1" t="s">
        <v>162</v>
      </c>
      <c r="CX343" s="1" t="s">
        <v>88</v>
      </c>
      <c r="CY343" s="1" t="s">
        <v>88</v>
      </c>
      <c r="CZ343" s="1" t="s">
        <v>89</v>
      </c>
    </row>
    <row r="344" spans="99:104" ht="14.25" customHeight="1" x14ac:dyDescent="0.2">
      <c r="CU344" s="1" t="s">
        <v>1140</v>
      </c>
      <c r="CV344" s="1">
        <v>8</v>
      </c>
      <c r="CW344" s="1" t="s">
        <v>133</v>
      </c>
      <c r="CX344" s="1" t="s">
        <v>88</v>
      </c>
      <c r="CY344" s="1" t="s">
        <v>88</v>
      </c>
      <c r="CZ344" s="1" t="s">
        <v>89</v>
      </c>
    </row>
    <row r="345" spans="99:104" ht="14.25" customHeight="1" x14ac:dyDescent="0.2">
      <c r="CU345" s="1" t="s">
        <v>1141</v>
      </c>
      <c r="CV345" s="1">
        <v>8</v>
      </c>
      <c r="CW345" s="1" t="s">
        <v>133</v>
      </c>
      <c r="CX345" s="1" t="s">
        <v>88</v>
      </c>
      <c r="CY345" s="1" t="s">
        <v>88</v>
      </c>
      <c r="CZ345" s="1" t="s">
        <v>89</v>
      </c>
    </row>
    <row r="346" spans="99:104" ht="14.25" customHeight="1" x14ac:dyDescent="0.2">
      <c r="CU346" s="1" t="s">
        <v>1142</v>
      </c>
      <c r="CV346" s="1">
        <v>8</v>
      </c>
      <c r="CW346" s="1" t="s">
        <v>1143</v>
      </c>
      <c r="CX346" s="1" t="s">
        <v>1144</v>
      </c>
      <c r="CY346" s="1" t="s">
        <v>1144</v>
      </c>
    </row>
    <row r="347" spans="99:104" ht="14.25" customHeight="1" x14ac:dyDescent="0.2">
      <c r="CU347" s="1" t="s">
        <v>1145</v>
      </c>
      <c r="CV347" s="1">
        <v>8</v>
      </c>
      <c r="CW347" s="1" t="s">
        <v>87</v>
      </c>
      <c r="CX347" s="1" t="s">
        <v>88</v>
      </c>
      <c r="CY347" s="1" t="s">
        <v>80</v>
      </c>
      <c r="CZ347" s="1" t="s">
        <v>94</v>
      </c>
    </row>
    <row r="348" spans="99:104" ht="14.25" customHeight="1" x14ac:dyDescent="0.2">
      <c r="CU348" s="1" t="s">
        <v>1146</v>
      </c>
      <c r="CV348" s="1">
        <v>9</v>
      </c>
      <c r="CW348" s="1" t="s">
        <v>93</v>
      </c>
      <c r="CX348" s="1" t="s">
        <v>88</v>
      </c>
      <c r="CY348" s="1" t="s">
        <v>88</v>
      </c>
      <c r="CZ348" s="1" t="s">
        <v>554</v>
      </c>
    </row>
    <row r="349" spans="99:104" ht="14.25" customHeight="1" x14ac:dyDescent="0.2">
      <c r="CU349" s="1" t="s">
        <v>1147</v>
      </c>
      <c r="CV349" s="1">
        <v>9</v>
      </c>
      <c r="CW349" s="1" t="s">
        <v>220</v>
      </c>
      <c r="CX349" s="1" t="s">
        <v>88</v>
      </c>
      <c r="CY349" s="1" t="s">
        <v>88</v>
      </c>
      <c r="CZ349" s="1" t="s">
        <v>94</v>
      </c>
    </row>
    <row r="350" spans="99:104" ht="14.25" customHeight="1" x14ac:dyDescent="0.2">
      <c r="CU350" s="1" t="s">
        <v>1148</v>
      </c>
      <c r="CV350" s="1">
        <v>9</v>
      </c>
      <c r="CW350" s="1" t="s">
        <v>87</v>
      </c>
      <c r="CX350" s="1" t="s">
        <v>88</v>
      </c>
      <c r="CY350" s="1" t="s">
        <v>80</v>
      </c>
      <c r="CZ350" s="1" t="s">
        <v>89</v>
      </c>
    </row>
    <row r="351" spans="99:104" ht="14.25" customHeight="1" x14ac:dyDescent="0.2">
      <c r="CU351" s="1" t="s">
        <v>1149</v>
      </c>
      <c r="CV351" s="1">
        <v>9</v>
      </c>
      <c r="CW351" s="1" t="s">
        <v>91</v>
      </c>
      <c r="CX351" s="1" t="s">
        <v>88</v>
      </c>
      <c r="CY351" s="1" t="s">
        <v>88</v>
      </c>
      <c r="CZ351" s="1" t="s">
        <v>94</v>
      </c>
    </row>
    <row r="352" spans="99:104" ht="14.25" customHeight="1" x14ac:dyDescent="0.2">
      <c r="CU352" s="1" t="s">
        <v>1150</v>
      </c>
      <c r="CV352" s="1">
        <v>9</v>
      </c>
      <c r="CW352" s="1" t="s">
        <v>87</v>
      </c>
      <c r="CX352" s="1" t="s">
        <v>88</v>
      </c>
      <c r="CY352" s="1" t="s">
        <v>88</v>
      </c>
      <c r="CZ352" s="1" t="s">
        <v>89</v>
      </c>
    </row>
    <row r="353" spans="99:104" ht="14.25" customHeight="1" x14ac:dyDescent="0.2">
      <c r="CU353" s="1" t="s">
        <v>1151</v>
      </c>
      <c r="CV353" s="1">
        <v>9</v>
      </c>
      <c r="CW353" s="1" t="s">
        <v>133</v>
      </c>
      <c r="CX353" s="1" t="s">
        <v>88</v>
      </c>
      <c r="CY353" s="1" t="s">
        <v>88</v>
      </c>
      <c r="CZ353" s="1" t="s">
        <v>89</v>
      </c>
    </row>
    <row r="354" spans="99:104" ht="14.25" customHeight="1" x14ac:dyDescent="0.2">
      <c r="CU354" s="1" t="s">
        <v>1152</v>
      </c>
      <c r="CV354" s="1">
        <v>9</v>
      </c>
      <c r="CW354" s="1" t="s">
        <v>133</v>
      </c>
      <c r="CX354" s="1" t="s">
        <v>88</v>
      </c>
      <c r="CY354" s="1" t="s">
        <v>88</v>
      </c>
      <c r="CZ354" s="1" t="s">
        <v>89</v>
      </c>
    </row>
    <row r="355" spans="99:104" ht="14.25" customHeight="1" x14ac:dyDescent="0.2">
      <c r="CU355" s="1" t="s">
        <v>1153</v>
      </c>
      <c r="CV355" s="1">
        <v>9</v>
      </c>
      <c r="CW355" s="1" t="s">
        <v>162</v>
      </c>
      <c r="CX355" s="1" t="s">
        <v>88</v>
      </c>
      <c r="CY355" s="1" t="s">
        <v>88</v>
      </c>
      <c r="CZ355" s="1" t="s">
        <v>89</v>
      </c>
    </row>
    <row r="356" spans="99:104" ht="14.25" customHeight="1" x14ac:dyDescent="0.2">
      <c r="CU356" s="1" t="s">
        <v>1154</v>
      </c>
      <c r="CV356" s="1">
        <v>9</v>
      </c>
      <c r="CW356" s="1" t="s">
        <v>91</v>
      </c>
      <c r="CX356" s="1" t="s">
        <v>88</v>
      </c>
      <c r="CY356" s="1" t="s">
        <v>88</v>
      </c>
      <c r="CZ356" s="1" t="s">
        <v>89</v>
      </c>
    </row>
    <row r="357" spans="99:104" ht="14.25" customHeight="1" x14ac:dyDescent="0.2">
      <c r="CU357" s="1" t="s">
        <v>1155</v>
      </c>
      <c r="CV357" s="1">
        <v>9</v>
      </c>
      <c r="CW357" s="1" t="s">
        <v>131</v>
      </c>
      <c r="CX357" s="1" t="s">
        <v>88</v>
      </c>
      <c r="CY357" s="1" t="s">
        <v>80</v>
      </c>
      <c r="CZ357" s="1" t="s">
        <v>89</v>
      </c>
    </row>
    <row r="358" spans="99:104" ht="14.25" customHeight="1" x14ac:dyDescent="0.2">
      <c r="CU358" s="1" t="s">
        <v>1156</v>
      </c>
      <c r="CV358" s="1">
        <v>9</v>
      </c>
      <c r="CW358" s="1" t="s">
        <v>87</v>
      </c>
      <c r="CX358" s="1" t="s">
        <v>88</v>
      </c>
      <c r="CY358" s="1" t="s">
        <v>80</v>
      </c>
      <c r="CZ358" s="1" t="s">
        <v>89</v>
      </c>
    </row>
    <row r="359" spans="99:104" ht="14.25" customHeight="1" x14ac:dyDescent="0.2">
      <c r="CU359" s="1" t="s">
        <v>1157</v>
      </c>
      <c r="CV359" s="1">
        <v>9</v>
      </c>
      <c r="CW359" s="1" t="s">
        <v>131</v>
      </c>
      <c r="CX359" s="1" t="s">
        <v>88</v>
      </c>
      <c r="CY359" s="1" t="s">
        <v>88</v>
      </c>
      <c r="CZ359" s="1" t="s">
        <v>89</v>
      </c>
    </row>
    <row r="360" spans="99:104" ht="14.25" customHeight="1" x14ac:dyDescent="0.2">
      <c r="CU360" s="1" t="s">
        <v>1158</v>
      </c>
      <c r="CV360" s="1">
        <v>9</v>
      </c>
      <c r="CW360" s="1" t="s">
        <v>131</v>
      </c>
      <c r="CX360" s="1" t="s">
        <v>88</v>
      </c>
      <c r="CY360" s="1" t="s">
        <v>80</v>
      </c>
      <c r="CZ360" s="1" t="s">
        <v>89</v>
      </c>
    </row>
    <row r="361" spans="99:104" ht="14.25" customHeight="1" x14ac:dyDescent="0.2">
      <c r="CU361" s="1" t="s">
        <v>1159</v>
      </c>
      <c r="CV361" s="1">
        <v>9</v>
      </c>
      <c r="CW361" s="1" t="s">
        <v>93</v>
      </c>
      <c r="CX361" s="1" t="s">
        <v>88</v>
      </c>
      <c r="CY361" s="1" t="s">
        <v>88</v>
      </c>
      <c r="CZ361" s="1" t="s">
        <v>554</v>
      </c>
    </row>
    <row r="362" spans="99:104" ht="14.25" customHeight="1" x14ac:dyDescent="0.2">
      <c r="CU362" s="1" t="s">
        <v>1160</v>
      </c>
      <c r="CV362" s="1">
        <v>9</v>
      </c>
      <c r="CW362" s="1" t="s">
        <v>304</v>
      </c>
      <c r="CX362" s="1" t="s">
        <v>88</v>
      </c>
      <c r="CY362" s="1" t="s">
        <v>80</v>
      </c>
      <c r="CZ362" s="1" t="s">
        <v>89</v>
      </c>
    </row>
    <row r="363" spans="99:104" ht="14.25" customHeight="1" x14ac:dyDescent="0.2">
      <c r="CU363" s="1" t="s">
        <v>1161</v>
      </c>
      <c r="CV363" s="1">
        <v>9</v>
      </c>
      <c r="CW363" s="1" t="s">
        <v>87</v>
      </c>
      <c r="CX363" s="1" t="s">
        <v>88</v>
      </c>
      <c r="CY363" s="1" t="s">
        <v>88</v>
      </c>
      <c r="CZ363" s="1" t="s">
        <v>89</v>
      </c>
    </row>
  </sheetData>
  <pageMargins left="0.7" right="0.7" top="0.75" bottom="0.75" header="0.3" footer="0.3"/>
  <pageSetup orientation="portrait" horizontalDpi="0" verticalDpi="0" r:id="rId1"/>
  <tableParts count="1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2017-08-12T16:50:26Z</dcterms:created>
  <dcterms:modified xsi:type="dcterms:W3CDTF">2017-08-12T19:30:57Z</dcterms:modified>
</cp:coreProperties>
</file>