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KAREMAX02\Documents\WXWork\1688856102484321\WeDrive\上海昶懋实业有限公司\service01\Mayor de Insumos Alpha &amp; Omega, C.A\KM24MAO1022S\"/>
    </mc:Choice>
  </mc:AlternateContent>
  <xr:revisionPtr revIDLastSave="0" documentId="13_ncr:1_{53B13D36-BEBC-4D61-9D95-C42DEDEE9F86}" xr6:coauthVersionLast="47" xr6:coauthVersionMax="47" xr10:uidLastSave="{00000000-0000-0000-0000-000000000000}"/>
  <bookViews>
    <workbookView xWindow="1665" yWindow="1995" windowWidth="25590" windowHeight="15105" firstSheet="1" activeTab="3" xr2:uid="{00000000-000D-0000-FFFF-FFFF00000000}"/>
  </bookViews>
  <sheets>
    <sheet name="Sheet1" sheetId="1" r:id="rId1"/>
    <sheet name="first shipping on Dec 4th" sheetId="2" r:id="rId2"/>
    <sheet name="2nd shipping with sugma on Dec8" sheetId="3" r:id="rId3"/>
    <sheet name="3RD SHIPPING ON" sheetId="4" r:id="rId4"/>
    <sheet name="4TH SHIPPING " sheetId="5" r:id="rId5"/>
  </sheets>
  <definedNames>
    <definedName name="_xlnm._FilterDatabase" localSheetId="0" hidden="1">Sheet1!$A$12:$U$44</definedName>
    <definedName name="_xlnm.Print_Area" localSheetId="0">Sheet1!$A$1:$U$44</definedName>
  </definedNames>
  <calcPr calcId="191029"/>
</workbook>
</file>

<file path=xl/calcChain.xml><?xml version="1.0" encoding="utf-8"?>
<calcChain xmlns="http://schemas.openxmlformats.org/spreadsheetml/2006/main">
  <c r="L19" i="4" l="1"/>
  <c r="I70" i="4" l="1"/>
  <c r="H64" i="4"/>
  <c r="F64" i="4"/>
  <c r="L64" i="4"/>
  <c r="P64" i="4" s="1"/>
  <c r="H57" i="4"/>
  <c r="H58" i="4"/>
  <c r="H59" i="4"/>
  <c r="H60" i="4"/>
  <c r="H61" i="4"/>
  <c r="H62" i="4"/>
  <c r="H63" i="4"/>
  <c r="H65" i="4"/>
  <c r="H66" i="4"/>
  <c r="H67" i="4"/>
  <c r="H56" i="4"/>
  <c r="I68" i="4"/>
  <c r="J49" i="4"/>
  <c r="L40" i="4" s="1"/>
  <c r="N40" i="4" s="1"/>
  <c r="K68" i="4"/>
  <c r="G68" i="4"/>
  <c r="G70" i="4" s="1"/>
  <c r="P58" i="4"/>
  <c r="L57" i="4"/>
  <c r="P57" i="4" s="1"/>
  <c r="L58" i="4"/>
  <c r="L59" i="4"/>
  <c r="P59" i="4" s="1"/>
  <c r="L60" i="4"/>
  <c r="P60" i="4" s="1"/>
  <c r="L61" i="4"/>
  <c r="P61" i="4" s="1"/>
  <c r="L62" i="4"/>
  <c r="P62" i="4" s="1"/>
  <c r="L63" i="4"/>
  <c r="P63" i="4" s="1"/>
  <c r="L65" i="4"/>
  <c r="P65" i="4" s="1"/>
  <c r="L66" i="4"/>
  <c r="P66" i="4" s="1"/>
  <c r="Q66" i="4" s="1"/>
  <c r="L67" i="4"/>
  <c r="P67" i="4" s="1"/>
  <c r="C81" i="4"/>
  <c r="F57" i="4"/>
  <c r="F58" i="4"/>
  <c r="F59" i="4"/>
  <c r="F60" i="4"/>
  <c r="F61" i="4"/>
  <c r="F62" i="4"/>
  <c r="F63" i="4"/>
  <c r="F65" i="4"/>
  <c r="F66" i="4"/>
  <c r="F67" i="4"/>
  <c r="F56" i="4"/>
  <c r="Q59" i="4" l="1"/>
  <c r="Q64" i="4"/>
  <c r="Q65" i="4"/>
  <c r="L44" i="4"/>
  <c r="N44" i="4" s="1"/>
  <c r="L39" i="4"/>
  <c r="N39" i="4" s="1"/>
  <c r="L38" i="4"/>
  <c r="N38" i="4" s="1"/>
  <c r="L45" i="4"/>
  <c r="L46" i="4"/>
  <c r="N46" i="4" s="1"/>
  <c r="Q60" i="4"/>
  <c r="Q63" i="4"/>
  <c r="Q62" i="4"/>
  <c r="Q61" i="4"/>
  <c r="Q57" i="4"/>
  <c r="L43" i="4"/>
  <c r="N43" i="4" s="1"/>
  <c r="Q67" i="4"/>
  <c r="L37" i="4"/>
  <c r="N37" i="4" s="1"/>
  <c r="L42" i="4"/>
  <c r="N42" i="4" s="1"/>
  <c r="L48" i="4"/>
  <c r="N48" i="4" s="1"/>
  <c r="L41" i="4"/>
  <c r="N41" i="4" s="1"/>
  <c r="Q58" i="4"/>
  <c r="L47" i="4"/>
  <c r="N47" i="4" s="1"/>
  <c r="C77" i="4"/>
  <c r="N49" i="4" l="1"/>
  <c r="I74" i="4"/>
  <c r="I75" i="4"/>
  <c r="I76" i="4"/>
  <c r="I73" i="4"/>
  <c r="I77" i="4" l="1"/>
  <c r="J78" i="4" s="1"/>
  <c r="H49" i="4" l="1"/>
  <c r="I49" i="4"/>
  <c r="G49" i="4" l="1"/>
  <c r="I8" i="5" l="1"/>
  <c r="I18" i="5"/>
  <c r="L13" i="5" l="1"/>
  <c r="G14" i="5"/>
  <c r="I14" i="5"/>
  <c r="H14" i="5"/>
  <c r="J14" i="5"/>
  <c r="G24" i="5"/>
  <c r="I6" i="5"/>
  <c r="U41" i="1"/>
  <c r="S41" i="1"/>
  <c r="P41" i="1"/>
  <c r="L41" i="1"/>
  <c r="Q41" i="1" s="1"/>
  <c r="I41" i="1"/>
  <c r="P25" i="4"/>
  <c r="L25" i="4"/>
  <c r="U25" i="4" s="1"/>
  <c r="I25" i="4"/>
  <c r="P28" i="4"/>
  <c r="L28" i="4"/>
  <c r="U28" i="4" s="1"/>
  <c r="I28" i="4"/>
  <c r="L49" i="4" l="1"/>
  <c r="Q28" i="4"/>
  <c r="Q25" i="4"/>
  <c r="S28" i="4"/>
  <c r="S25" i="4"/>
  <c r="P27" i="4" l="1"/>
  <c r="L27" i="4"/>
  <c r="S27" i="4" s="1"/>
  <c r="I27" i="4"/>
  <c r="Q27" i="4" l="1"/>
  <c r="U27" i="4"/>
  <c r="F18" i="5" l="1"/>
  <c r="J19" i="5"/>
  <c r="G19" i="5"/>
  <c r="K18" i="5"/>
  <c r="O18" i="5" s="1"/>
  <c r="I19" i="5"/>
  <c r="H18" i="5" l="1"/>
  <c r="P18" i="5"/>
  <c r="P17" i="4"/>
  <c r="L17" i="4"/>
  <c r="S17" i="4" s="1"/>
  <c r="I17" i="4"/>
  <c r="P18" i="4"/>
  <c r="Q18" i="4" s="1"/>
  <c r="L18" i="4"/>
  <c r="U18" i="4" s="1"/>
  <c r="I18" i="4"/>
  <c r="P6" i="5"/>
  <c r="L6" i="5"/>
  <c r="U6" i="5" s="1"/>
  <c r="U5" i="5"/>
  <c r="P5" i="5"/>
  <c r="Q5" i="5" s="1"/>
  <c r="L5" i="5"/>
  <c r="S5" i="5" s="1"/>
  <c r="I5" i="5"/>
  <c r="P4" i="5"/>
  <c r="L4" i="5"/>
  <c r="I4" i="5"/>
  <c r="Q17" i="4" l="1"/>
  <c r="S4" i="5"/>
  <c r="L7" i="5"/>
  <c r="U17" i="4"/>
  <c r="U4" i="5"/>
  <c r="U7" i="5" s="1"/>
  <c r="Q4" i="5"/>
  <c r="S18" i="4"/>
  <c r="Q6" i="5"/>
  <c r="Q7" i="5" s="1"/>
  <c r="S6" i="5"/>
  <c r="P26" i="4"/>
  <c r="L26" i="4"/>
  <c r="I26" i="4"/>
  <c r="I19" i="4"/>
  <c r="S19" i="4"/>
  <c r="P19" i="4"/>
  <c r="I20" i="4"/>
  <c r="L20" i="4"/>
  <c r="P20" i="4"/>
  <c r="Q20" i="4" s="1"/>
  <c r="I21" i="4"/>
  <c r="L21" i="4"/>
  <c r="S21" i="4" s="1"/>
  <c r="P21" i="4"/>
  <c r="Q21" i="4" s="1"/>
  <c r="I22" i="4"/>
  <c r="L22" i="4"/>
  <c r="U22" i="4" s="1"/>
  <c r="P22" i="4"/>
  <c r="Q22" i="4" s="1"/>
  <c r="I23" i="4"/>
  <c r="L23" i="4"/>
  <c r="U23" i="4" s="1"/>
  <c r="P23" i="4"/>
  <c r="Q23" i="4" s="1"/>
  <c r="I24" i="4"/>
  <c r="L24" i="4"/>
  <c r="U24" i="4" s="1"/>
  <c r="P24" i="4"/>
  <c r="Q24" i="4" s="1"/>
  <c r="T16" i="4"/>
  <c r="P16" i="4"/>
  <c r="L16" i="4"/>
  <c r="S16" i="4" s="1"/>
  <c r="I16" i="4"/>
  <c r="P15" i="4"/>
  <c r="L15" i="4"/>
  <c r="U15" i="4" s="1"/>
  <c r="I15" i="4"/>
  <c r="T14" i="4"/>
  <c r="P14" i="4"/>
  <c r="L14" i="4"/>
  <c r="I14" i="4"/>
  <c r="T13" i="4"/>
  <c r="P13" i="4"/>
  <c r="L13" i="4"/>
  <c r="S13" i="4" s="1"/>
  <c r="I13" i="4"/>
  <c r="T12" i="4"/>
  <c r="P12" i="4"/>
  <c r="L12" i="4"/>
  <c r="S12" i="4" s="1"/>
  <c r="I12" i="4"/>
  <c r="T11" i="4"/>
  <c r="P11" i="4"/>
  <c r="L11" i="4"/>
  <c r="S11" i="4" s="1"/>
  <c r="I11" i="4"/>
  <c r="T10" i="4"/>
  <c r="P10" i="4"/>
  <c r="L10" i="4"/>
  <c r="S10" i="4" s="1"/>
  <c r="I10" i="4"/>
  <c r="T9" i="4"/>
  <c r="P9" i="4"/>
  <c r="L9" i="4"/>
  <c r="I9" i="4"/>
  <c r="P8" i="4"/>
  <c r="L8" i="4"/>
  <c r="U8" i="4" s="1"/>
  <c r="I8" i="4"/>
  <c r="P7" i="4"/>
  <c r="L7" i="4"/>
  <c r="U7" i="4" s="1"/>
  <c r="I7" i="4"/>
  <c r="T6" i="4"/>
  <c r="P6" i="4"/>
  <c r="L6" i="4"/>
  <c r="I6" i="4"/>
  <c r="L56" i="4"/>
  <c r="P56" i="4" s="1"/>
  <c r="F17" i="3"/>
  <c r="K17" i="3"/>
  <c r="O17" i="3" s="1"/>
  <c r="Q19" i="4" l="1"/>
  <c r="Q26" i="4"/>
  <c r="Q8" i="4"/>
  <c r="Q16" i="4"/>
  <c r="I30" i="4"/>
  <c r="I32" i="4" s="1"/>
  <c r="Q7" i="4"/>
  <c r="Q9" i="4"/>
  <c r="Q12" i="4"/>
  <c r="Q15" i="4"/>
  <c r="Q10" i="4"/>
  <c r="Q13" i="4"/>
  <c r="Q11" i="4"/>
  <c r="Q14" i="4"/>
  <c r="S7" i="5"/>
  <c r="L31" i="4"/>
  <c r="S26" i="4"/>
  <c r="U26" i="4"/>
  <c r="S23" i="4"/>
  <c r="S24" i="4"/>
  <c r="U19" i="4"/>
  <c r="S22" i="4"/>
  <c r="U20" i="4"/>
  <c r="S20" i="4"/>
  <c r="U21" i="4"/>
  <c r="U11" i="4"/>
  <c r="U16" i="4"/>
  <c r="U6" i="4"/>
  <c r="U14" i="4"/>
  <c r="Q6" i="4"/>
  <c r="U9" i="4"/>
  <c r="S6" i="4"/>
  <c r="S14" i="4"/>
  <c r="U12" i="4"/>
  <c r="U13" i="4"/>
  <c r="U10" i="4"/>
  <c r="S7" i="4"/>
  <c r="S8" i="4"/>
  <c r="S9" i="4"/>
  <c r="S15" i="4"/>
  <c r="Q56" i="4"/>
  <c r="P17" i="3"/>
  <c r="U31" i="4" l="1"/>
  <c r="S31" i="4"/>
  <c r="Q31" i="4"/>
  <c r="Q33" i="4" s="1"/>
  <c r="P5" i="3"/>
  <c r="L5" i="3"/>
  <c r="Q5" i="3" s="1"/>
  <c r="I5" i="3"/>
  <c r="J18" i="3"/>
  <c r="H13" i="3"/>
  <c r="I13" i="3"/>
  <c r="J13" i="3"/>
  <c r="L11" i="3" s="1"/>
  <c r="M12" i="3" s="1"/>
  <c r="I17" i="3" s="1"/>
  <c r="H17" i="3" s="1"/>
  <c r="G13" i="3"/>
  <c r="G18" i="3"/>
  <c r="K16" i="3"/>
  <c r="O16" i="3" s="1"/>
  <c r="F16" i="3"/>
  <c r="S5" i="3" l="1"/>
  <c r="U5" i="3"/>
  <c r="M11" i="3"/>
  <c r="P16" i="3"/>
  <c r="I22" i="3"/>
  <c r="M13" i="3" l="1"/>
  <c r="I16" i="3"/>
  <c r="I18" i="3" s="1"/>
  <c r="H20" i="2"/>
  <c r="J18" i="2"/>
  <c r="P4" i="3"/>
  <c r="L4" i="3"/>
  <c r="U4" i="3" s="1"/>
  <c r="I4" i="3"/>
  <c r="J29" i="2"/>
  <c r="J28" i="2"/>
  <c r="J27" i="2"/>
  <c r="L18" i="2"/>
  <c r="P18" i="2" s="1"/>
  <c r="G18" i="2"/>
  <c r="H15" i="2"/>
  <c r="I15" i="2"/>
  <c r="J15" i="2"/>
  <c r="L13" i="2" s="1"/>
  <c r="G15" i="2"/>
  <c r="L19" i="2"/>
  <c r="P19" i="2" s="1"/>
  <c r="G19" i="2"/>
  <c r="H16" i="3" l="1"/>
  <c r="Q19" i="2"/>
  <c r="M14" i="2"/>
  <c r="J19" i="2" s="1"/>
  <c r="I19" i="2" s="1"/>
  <c r="M13" i="2"/>
  <c r="I18" i="2" s="1"/>
  <c r="Q4" i="3"/>
  <c r="S4" i="3"/>
  <c r="Q18" i="2"/>
  <c r="J20" i="2" l="1"/>
  <c r="I6" i="3" l="1"/>
  <c r="I8" i="3" s="1"/>
  <c r="P5" i="2"/>
  <c r="L5" i="2"/>
  <c r="S5" i="2" s="1"/>
  <c r="I5" i="2"/>
  <c r="P4" i="2"/>
  <c r="L4" i="2"/>
  <c r="U4" i="2" s="1"/>
  <c r="I4" i="2"/>
  <c r="P3" i="2"/>
  <c r="L3" i="2"/>
  <c r="U3" i="2" s="1"/>
  <c r="I3" i="2"/>
  <c r="P40" i="1"/>
  <c r="L40" i="1"/>
  <c r="S40" i="1" s="1"/>
  <c r="U6" i="3" l="1"/>
  <c r="L6" i="3"/>
  <c r="Q4" i="2"/>
  <c r="I6" i="2"/>
  <c r="I8" i="2" s="1"/>
  <c r="Q3" i="2"/>
  <c r="S6" i="3"/>
  <c r="U5" i="2"/>
  <c r="U6" i="2" s="1"/>
  <c r="L6" i="2"/>
  <c r="Q5" i="2"/>
  <c r="S3" i="2"/>
  <c r="S4" i="2"/>
  <c r="U40" i="1"/>
  <c r="Q40" i="1"/>
  <c r="Q6" i="2" l="1"/>
  <c r="S6" i="2"/>
  <c r="Q6" i="3"/>
  <c r="Q8" i="3" s="1"/>
  <c r="I37" i="1"/>
  <c r="L37" i="1"/>
  <c r="S37" i="1" s="1"/>
  <c r="P37" i="1"/>
  <c r="I38" i="1"/>
  <c r="L38" i="1"/>
  <c r="U38" i="1" s="1"/>
  <c r="P38" i="1"/>
  <c r="Q37" i="1" l="1"/>
  <c r="S38" i="1"/>
  <c r="Q38" i="1"/>
  <c r="U37" i="1"/>
  <c r="P29" i="1"/>
  <c r="L29" i="1"/>
  <c r="U29" i="1" s="1"/>
  <c r="I29" i="1"/>
  <c r="P28" i="1"/>
  <c r="L28" i="1"/>
  <c r="U28" i="1" s="1"/>
  <c r="I28" i="1"/>
  <c r="Q28" i="1" l="1"/>
  <c r="S28" i="1"/>
  <c r="Q29" i="1"/>
  <c r="S29" i="1"/>
  <c r="P31" i="1" l="1"/>
  <c r="L31" i="1"/>
  <c r="U31" i="1" s="1"/>
  <c r="I31" i="1"/>
  <c r="Q31" i="1" l="1"/>
  <c r="S31" i="1"/>
  <c r="P39" i="1" l="1"/>
  <c r="L39" i="1"/>
  <c r="U39" i="1" s="1"/>
  <c r="I39" i="1"/>
  <c r="I40" i="1"/>
  <c r="P36" i="1"/>
  <c r="L36" i="1"/>
  <c r="U36" i="1" s="1"/>
  <c r="I36" i="1"/>
  <c r="P35" i="1"/>
  <c r="L35" i="1"/>
  <c r="S35" i="1" s="1"/>
  <c r="I35" i="1"/>
  <c r="S39" i="1" l="1"/>
  <c r="Q39" i="1"/>
  <c r="U35" i="1"/>
  <c r="Q36" i="1"/>
  <c r="S36" i="1"/>
  <c r="Q35" i="1"/>
  <c r="P32" i="1" l="1"/>
  <c r="L32" i="1"/>
  <c r="U32" i="1" s="1"/>
  <c r="I32" i="1"/>
  <c r="P34" i="1"/>
  <c r="L34" i="1"/>
  <c r="U34" i="1" s="1"/>
  <c r="I34" i="1"/>
  <c r="P33" i="1"/>
  <c r="L33" i="1"/>
  <c r="S33" i="1" s="1"/>
  <c r="I33" i="1"/>
  <c r="P30" i="1"/>
  <c r="L30" i="1"/>
  <c r="U30" i="1" s="1"/>
  <c r="I30" i="1"/>
  <c r="P27" i="1"/>
  <c r="L27" i="1"/>
  <c r="U27" i="1" s="1"/>
  <c r="I27" i="1"/>
  <c r="P26" i="1"/>
  <c r="L26" i="1"/>
  <c r="U26" i="1" s="1"/>
  <c r="I26" i="1"/>
  <c r="P25" i="1"/>
  <c r="L25" i="1"/>
  <c r="U25" i="1" s="1"/>
  <c r="I25" i="1"/>
  <c r="T21" i="1"/>
  <c r="P21" i="1"/>
  <c r="L21" i="1"/>
  <c r="S21" i="1" s="1"/>
  <c r="I21" i="1"/>
  <c r="T22" i="1"/>
  <c r="P22" i="1"/>
  <c r="L22" i="1"/>
  <c r="S22" i="1" s="1"/>
  <c r="I22" i="1"/>
  <c r="T24" i="1"/>
  <c r="P24" i="1"/>
  <c r="L24" i="1"/>
  <c r="S24" i="1" s="1"/>
  <c r="P23" i="1"/>
  <c r="L23" i="1"/>
  <c r="S23" i="1" s="1"/>
  <c r="T20" i="1"/>
  <c r="I24" i="1"/>
  <c r="I23" i="1"/>
  <c r="I20" i="1"/>
  <c r="L20" i="1"/>
  <c r="S20" i="1" s="1"/>
  <c r="P20" i="1"/>
  <c r="T19" i="1"/>
  <c r="P19" i="1"/>
  <c r="L19" i="1"/>
  <c r="S19" i="1" s="1"/>
  <c r="I19" i="1"/>
  <c r="T18" i="1"/>
  <c r="P18" i="1"/>
  <c r="L18" i="1"/>
  <c r="S18" i="1" s="1"/>
  <c r="I18" i="1"/>
  <c r="T17" i="1"/>
  <c r="P17" i="1"/>
  <c r="L17" i="1"/>
  <c r="S17" i="1" s="1"/>
  <c r="I17" i="1"/>
  <c r="P16" i="1"/>
  <c r="L16" i="1"/>
  <c r="S16" i="1" s="1"/>
  <c r="I16" i="1"/>
  <c r="L14" i="1"/>
  <c r="S14" i="1" s="1"/>
  <c r="P15" i="1"/>
  <c r="L15" i="1"/>
  <c r="U15" i="1" s="1"/>
  <c r="I15" i="1"/>
  <c r="I14" i="1"/>
  <c r="T14" i="1"/>
  <c r="P14" i="1"/>
  <c r="I43" i="1" l="1"/>
  <c r="U24" i="1"/>
  <c r="U20" i="1"/>
  <c r="Q18" i="1"/>
  <c r="U18" i="1"/>
  <c r="Q17" i="1"/>
  <c r="Q23" i="1"/>
  <c r="U21" i="1"/>
  <c r="U17" i="1"/>
  <c r="U23" i="1"/>
  <c r="Q22" i="1"/>
  <c r="Q21" i="1"/>
  <c r="U22" i="1"/>
  <c r="Q30" i="1"/>
  <c r="Q24" i="1"/>
  <c r="Q32" i="1"/>
  <c r="S32" i="1"/>
  <c r="Q34" i="1"/>
  <c r="Q33" i="1"/>
  <c r="U33" i="1"/>
  <c r="S34" i="1"/>
  <c r="S30" i="1"/>
  <c r="Q26" i="1"/>
  <c r="Q25" i="1"/>
  <c r="S27" i="1"/>
  <c r="Q27" i="1"/>
  <c r="S25" i="1"/>
  <c r="S26" i="1"/>
  <c r="Q20" i="1"/>
  <c r="Q16" i="1"/>
  <c r="Q19" i="1"/>
  <c r="U16" i="1"/>
  <c r="U19" i="1"/>
  <c r="Q15" i="1"/>
  <c r="S15" i="1"/>
  <c r="Q14" i="1"/>
  <c r="U14" i="1"/>
  <c r="L43" i="1" l="1"/>
  <c r="Q43" i="1" l="1"/>
  <c r="S43" i="1" l="1"/>
  <c r="U43" i="1"/>
</calcChain>
</file>

<file path=xl/sharedStrings.xml><?xml version="1.0" encoding="utf-8"?>
<sst xmlns="http://schemas.openxmlformats.org/spreadsheetml/2006/main" count="662" uniqueCount="272">
  <si>
    <t>To:</t>
  </si>
  <si>
    <t>Quote No.:</t>
  </si>
  <si>
    <t>Date:</t>
  </si>
  <si>
    <t>Actual orders shall be subject to our final confirmation.</t>
  </si>
  <si>
    <t>From:</t>
  </si>
  <si>
    <t>ShangHai</t>
  </si>
  <si>
    <t>Payment terms:</t>
  </si>
  <si>
    <t>T/T  30% down payment once you confirm the PI, 70% balance payment before shipping</t>
  </si>
  <si>
    <t>Price term:</t>
  </si>
  <si>
    <t>Insurance:</t>
  </si>
  <si>
    <t>COVERED BY BUYER</t>
  </si>
  <si>
    <t>Shipment:</t>
  </si>
  <si>
    <t>Tran shipment:</t>
  </si>
  <si>
    <t>ALLOWED</t>
  </si>
  <si>
    <t>Shipping Time:</t>
  </si>
  <si>
    <t>Idescription &amp; Specification</t>
  </si>
  <si>
    <t>QTY
(UNIT)</t>
  </si>
  <si>
    <t xml:space="preserve">
UNIT</t>
  </si>
  <si>
    <t>FOB SHANGHAI</t>
  </si>
  <si>
    <t>AMOUNT</t>
  </si>
  <si>
    <t>ctns</t>
  </si>
  <si>
    <t>L</t>
  </si>
  <si>
    <t>W</t>
  </si>
  <si>
    <t>H</t>
  </si>
  <si>
    <t>U.CBM</t>
  </si>
  <si>
    <t>T.CMB</t>
  </si>
  <si>
    <t>G.W</t>
  </si>
  <si>
    <t>N.W.</t>
  </si>
  <si>
    <t>TOTAL:</t>
  </si>
  <si>
    <t>1.Beneficiary A/C No.: 444270362286
2.Beneficiary A/C Name: Karemax Industrial Limited
3.Beneficiary A/C Bank: 
   Bank of China Shanghai Wai Gao Qiao Free Trading Zone Sub Branch
4.Beneficiary A/C Swift Code: BKCHCNBJ300
5.Beneficiary Bank’s Address:
   Wai Gao Qiao Free Trading Zone 355 Fute Rd (West 1), Pudong District, Shanghai, China</t>
  </si>
  <si>
    <t>To:</t>
    <phoneticPr fontId="16" type="noConversion"/>
  </si>
  <si>
    <t>Appendix shipping plan</t>
    <phoneticPr fontId="16" type="noConversion"/>
  </si>
  <si>
    <t xml:space="preserve">                    NO.217, NO.2 BUILDING, NO.15 SOUTH OF RIYING RD, FREE TRADE ZONE, SHANGHAI, CHINA                       </t>
    <phoneticPr fontId="16" type="noConversion"/>
  </si>
  <si>
    <t>Venezuela</t>
    <phoneticPr fontId="16" type="noConversion"/>
  </si>
  <si>
    <t xml:space="preserve">Mayor de Insumos Alpha &amp; Omega, C.A. </t>
    <phoneticPr fontId="16" type="noConversion"/>
  </si>
  <si>
    <t>PROFORMA INVOICE</t>
    <phoneticPr fontId="16" type="noConversion"/>
  </si>
  <si>
    <t>QTY/CTN</t>
    <phoneticPr fontId="16" type="noConversion"/>
  </si>
  <si>
    <t>Item No.</t>
    <phoneticPr fontId="16" type="noConversion"/>
  </si>
  <si>
    <t>pcs/ctn</t>
    <phoneticPr fontId="21" type="noConversion"/>
  </si>
  <si>
    <t>By Sea</t>
    <phoneticPr fontId="16" type="noConversion"/>
  </si>
  <si>
    <t>/roll</t>
    <phoneticPr fontId="21" type="noConversion"/>
  </si>
  <si>
    <t>ROLLS/CTN</t>
    <phoneticPr fontId="21" type="noConversion"/>
  </si>
  <si>
    <t>FOB SHANGHAI</t>
    <phoneticPr fontId="16" type="noConversion"/>
  </si>
  <si>
    <t>PCS</t>
    <phoneticPr fontId="21" type="noConversion"/>
  </si>
  <si>
    <t>/PC</t>
    <phoneticPr fontId="21" type="noConversion"/>
  </si>
  <si>
    <t>/pc</t>
    <phoneticPr fontId="21" type="noConversion"/>
  </si>
  <si>
    <t>rolls/ctn</t>
    <phoneticPr fontId="21" type="noConversion"/>
  </si>
  <si>
    <t xml:space="preserve">                 KAREMAX INDUSTRIAL LIMITED</t>
    <phoneticPr fontId="21" type="noConversion"/>
  </si>
  <si>
    <t>VE24MAO1022S</t>
    <phoneticPr fontId="16" type="noConversion"/>
  </si>
  <si>
    <t>2024.10.22</t>
    <phoneticPr fontId="16" type="noConversion"/>
  </si>
  <si>
    <t>CATGUT CHROMIC SUTURE REF813T</t>
    <phoneticPr fontId="16" type="noConversion"/>
  </si>
  <si>
    <t>USP1, with 70cm , 36.4mm 1/2 circle needle</t>
  </si>
  <si>
    <t>SUTURE NYLON 4-0 14502T X 12 PCS</t>
  </si>
  <si>
    <t>SUTURE NYLON 5-0 14501T X 12 PCS</t>
  </si>
  <si>
    <t>SUTURE SEDA SILK 2-0 K833H X 12 PCS</t>
  </si>
  <si>
    <t>SUTURE POLYGLACTIN 1 J341 X 12 PCS</t>
  </si>
  <si>
    <t xml:space="preserve">SUTURE POLYGLACTIN 3-0 J305H X 12 PCS </t>
  </si>
  <si>
    <t>SUTURE POLYGLACTIN 4-0 J304 X 12 PCS</t>
  </si>
  <si>
    <t xml:space="preserve">SUTURE PROLENE 2-0 8185T X 12 PCS </t>
  </si>
  <si>
    <t>SUTURE POLYGLACTIN 0 318 X 12 PCS</t>
  </si>
  <si>
    <t>SUTURE SEDA SILK 0 86T X 12 PCS</t>
  </si>
  <si>
    <t xml:space="preserve">SUTURE SEDA SILK 1 87T X 12 PCS </t>
  </si>
  <si>
    <t xml:space="preserve">INFUSTION SET WITH BURETTE 100ML </t>
  </si>
  <si>
    <t xml:space="preserve">INFUSTION SET WITH BURETTE 150ML </t>
  </si>
  <si>
    <t xml:space="preserve">INFUSION SET </t>
  </si>
  <si>
    <t>LATEX COATED SILICON FOLEY CATHETER #18</t>
  </si>
  <si>
    <t xml:space="preserve">ECG ELECTRODE PLATE ADULT </t>
  </si>
  <si>
    <t>SURGICAL BLADE #15</t>
  </si>
  <si>
    <t>SURGICAL BLADE #23</t>
  </si>
  <si>
    <t>SUTURA NYLON 4-0 REF 14502T X12 BLESS HOSPITAL</t>
    <phoneticPr fontId="16" type="noConversion"/>
  </si>
  <si>
    <t>SUTURA NYLON 5-0 REF 14501T X12 BLESS HOSPITAL</t>
    <phoneticPr fontId="16" type="noConversion"/>
  </si>
  <si>
    <t>SUTURA SEDA 2-0 REF K833H X12 BLESS HOSPITAL</t>
    <phoneticPr fontId="16" type="noConversion"/>
  </si>
  <si>
    <t>SUTURA VICRYL 1 REF J341 X12 BLESS HOSPITAL</t>
    <phoneticPr fontId="16" type="noConversion"/>
  </si>
  <si>
    <t>SUTURA VICRYL 3-0 REF J305H X12 BLESS HOSPITAL</t>
    <phoneticPr fontId="16" type="noConversion"/>
  </si>
  <si>
    <t>SUTURA VICRYL 4-0 REF J304 X12 BLESS HOSPITAL</t>
    <phoneticPr fontId="16" type="noConversion"/>
  </si>
  <si>
    <t>SUTURA PROLENE 2-0 REF 8185T X12 BLESS HOSPITAL</t>
    <phoneticPr fontId="16" type="noConversion"/>
  </si>
  <si>
    <t>SUTURA VICRYL 0 REF 318 X12 BLESS HOSPITAL</t>
    <phoneticPr fontId="16" type="noConversion"/>
  </si>
  <si>
    <t>SUTURA SEDA 0 REF 86T X12 BLESS HOSPITAL</t>
    <phoneticPr fontId="16" type="noConversion"/>
  </si>
  <si>
    <t>SUTURA SEDA 1 REF 87T X12 BLESS HOSPITAL</t>
    <phoneticPr fontId="16" type="noConversion"/>
  </si>
  <si>
    <t>BURETA PLUSMEDIC CALIBRADA X100ML</t>
    <phoneticPr fontId="16" type="noConversion"/>
  </si>
  <si>
    <t>BURETA PLUSMEDIC CALIBRADA X150ML</t>
    <phoneticPr fontId="16" type="noConversion"/>
  </si>
  <si>
    <t>GASA PLUSMEDIC ESTERIL 4X4 SOBRE X2</t>
    <phoneticPr fontId="16" type="noConversion"/>
  </si>
  <si>
    <t>GUANTES PLUSMEDIC ESTERIL N7 1/2</t>
    <phoneticPr fontId="16" type="noConversion"/>
  </si>
  <si>
    <t>GUANTES PLUSMEDIC ESTERIL N7</t>
    <phoneticPr fontId="16" type="noConversion"/>
  </si>
  <si>
    <t>MACROGOTERO PLUSMEDIC CON PUNTO DE INYECCION EN Y</t>
    <phoneticPr fontId="16" type="noConversion"/>
  </si>
  <si>
    <t>SONDA PLUSMEDIC FOLEY 2 VIAS LATEX CUBIERTA SILICON N18</t>
    <phoneticPr fontId="16" type="noConversion"/>
  </si>
  <si>
    <t>ELECTRODO PLUSMEDIC ADULTO SOBRE X50</t>
    <phoneticPr fontId="16" type="noConversion"/>
  </si>
  <si>
    <t>HOJILLA PLUSMEDIC BISTURI N15</t>
    <phoneticPr fontId="16" type="noConversion"/>
  </si>
  <si>
    <t>HOJILLA PLUSMEDIC BISTURI N23</t>
    <phoneticPr fontId="16" type="noConversion"/>
  </si>
  <si>
    <t>COMPRESA PLUSMEDIC LAPAROTOMIA X5</t>
    <phoneticPr fontId="16" type="noConversion"/>
  </si>
  <si>
    <t>MASCARILLA PLUSMEDIC NEGRA QUIRURG C/LIGA X50</t>
    <phoneticPr fontId="16" type="noConversion"/>
  </si>
  <si>
    <t>BASE DE COLOSTOMIA 57MM X1 PLUSMEDIC</t>
    <phoneticPr fontId="16" type="noConversion"/>
  </si>
  <si>
    <t>BOLSA DE COLOSTOMIA 57MM X2 PLUSMEDIC</t>
    <phoneticPr fontId="16" type="noConversion"/>
  </si>
  <si>
    <t>VENDA PROMEINT ELASTICA 20CM X4M</t>
    <phoneticPr fontId="16" type="noConversion"/>
  </si>
  <si>
    <t>ADHESIVO PROMEINT TRANSPORE PLASTIC COVER 1/2X10YDS</t>
    <phoneticPr fontId="16" type="noConversion"/>
  </si>
  <si>
    <t>/dozen</t>
    <phoneticPr fontId="21" type="noConversion"/>
  </si>
  <si>
    <t xml:space="preserve">DOZENS </t>
    <phoneticPr fontId="21" type="noConversion"/>
  </si>
  <si>
    <t>1 PACK X 5</t>
    <phoneticPr fontId="21" type="noConversion"/>
  </si>
  <si>
    <t>1 BOX 50 PCS</t>
    <phoneticPr fontId="21" type="noConversion"/>
  </si>
  <si>
    <t>boxes/ctn</t>
  </si>
  <si>
    <t>/DOZEN</t>
    <phoneticPr fontId="21" type="noConversion"/>
  </si>
  <si>
    <t>boxes/ctn</t>
    <phoneticPr fontId="23" type="noConversion"/>
  </si>
  <si>
    <t>boxes</t>
    <phoneticPr fontId="21" type="noConversion"/>
  </si>
  <si>
    <t>/box/(2 *50Envelopes)</t>
    <phoneticPr fontId="21" type="noConversion"/>
  </si>
  <si>
    <t>/packs</t>
    <phoneticPr fontId="21" type="noConversion"/>
  </si>
  <si>
    <t>packs/ctn</t>
    <phoneticPr fontId="21" type="noConversion"/>
  </si>
  <si>
    <t>BOXES/CTN</t>
    <phoneticPr fontId="21" type="noConversion"/>
  </si>
  <si>
    <r>
      <t>PE  TAPE PLASTIC COVER 1.25CM  X 10 YDS,</t>
    </r>
    <r>
      <rPr>
        <sz val="16"/>
        <color rgb="FFFF0000"/>
        <rFont val="Times New Roman"/>
        <family val="1"/>
      </rPr>
      <t xml:space="preserve"> type b real length 8 yds</t>
    </r>
    <phoneticPr fontId="21" type="noConversion"/>
  </si>
  <si>
    <t>ROLLS</t>
    <phoneticPr fontId="21" type="noConversion"/>
  </si>
  <si>
    <t>PHOTO</t>
    <phoneticPr fontId="21" type="noConversion"/>
  </si>
  <si>
    <r>
      <t xml:space="preserve">ELASTIC BANDAGE 20CM X 4 MTS , </t>
    </r>
    <r>
      <rPr>
        <sz val="16"/>
        <color rgb="FFFF0000"/>
        <rFont val="Times New Roman"/>
        <family val="1"/>
      </rPr>
      <t>6 ROLLS/MIDDLE BAG</t>
    </r>
    <phoneticPr fontId="21" type="noConversion"/>
  </si>
  <si>
    <t>/BOX/50S</t>
    <phoneticPr fontId="21" type="noConversion"/>
  </si>
  <si>
    <t>/PAIR</t>
    <phoneticPr fontId="21" type="noConversion"/>
  </si>
  <si>
    <r>
      <t>STERILE SURGICAL GLOVES 7 1/2 ,</t>
    </r>
    <r>
      <rPr>
        <sz val="16"/>
        <color rgb="FFFF0000"/>
        <rFont val="Times New Roman"/>
        <family val="1"/>
      </rPr>
      <t xml:space="preserve"> pre-powder</t>
    </r>
    <phoneticPr fontId="21" type="noConversion"/>
  </si>
  <si>
    <r>
      <t xml:space="preserve">STERILE SURGICAL GLOVES 7, </t>
    </r>
    <r>
      <rPr>
        <sz val="16"/>
        <color rgb="FFFF0000"/>
        <rFont val="Times New Roman"/>
        <family val="1"/>
      </rPr>
      <t>pre-powder</t>
    </r>
    <phoneticPr fontId="21" type="noConversion"/>
  </si>
  <si>
    <t>pairs/ctn</t>
    <phoneticPr fontId="23" type="noConversion"/>
  </si>
  <si>
    <t>boxes</t>
    <phoneticPr fontId="21" type="noConversion"/>
  </si>
  <si>
    <t>/box/10s</t>
    <phoneticPr fontId="21" type="noConversion"/>
  </si>
  <si>
    <r>
      <t>COLOSTOMY BASE 57MM X 1</t>
    </r>
    <r>
      <rPr>
        <sz val="16"/>
        <rFont val="宋体"/>
        <family val="1"/>
        <charset val="134"/>
      </rPr>
      <t>， 10</t>
    </r>
    <r>
      <rPr>
        <sz val="16"/>
        <rFont val="Times New Roman"/>
        <family val="1"/>
      </rPr>
      <t xml:space="preserve">pcs/box, </t>
    </r>
    <r>
      <rPr>
        <sz val="16"/>
        <color rgb="FFFF0000"/>
        <rFont val="Times New Roman"/>
        <family val="1"/>
      </rPr>
      <t>each base/blister bag</t>
    </r>
    <phoneticPr fontId="21" type="noConversion"/>
  </si>
  <si>
    <r>
      <t xml:space="preserve">COLOSTOMY BAG 57MM  X2, 10pcs/box </t>
    </r>
    <r>
      <rPr>
        <sz val="16"/>
        <rFont val="宋体"/>
        <family val="1"/>
        <charset val="134"/>
      </rPr>
      <t>，</t>
    </r>
    <r>
      <rPr>
        <sz val="16"/>
        <color rgb="FFFF0000"/>
        <rFont val="Times New Roman"/>
        <family val="1"/>
      </rPr>
      <t>each 2 bag/</t>
    </r>
    <r>
      <rPr>
        <sz val="16"/>
        <color rgb="FFFF0000"/>
        <rFont val="宋体"/>
        <family val="1"/>
        <charset val="134"/>
      </rPr>
      <t xml:space="preserve"> blister bag </t>
    </r>
    <phoneticPr fontId="21" type="noConversion"/>
  </si>
  <si>
    <r>
      <t xml:space="preserve">GAUZE SPONGE 4" X 4" X2, </t>
    </r>
    <r>
      <rPr>
        <sz val="16"/>
        <color rgb="FFFF0000"/>
        <rFont val="Times New Roman"/>
        <family val="1"/>
      </rPr>
      <t>EACH BOX 2 *50Envelopes</t>
    </r>
    <r>
      <rPr>
        <sz val="16"/>
        <rFont val="Times New Roman"/>
        <family val="1"/>
      </rPr>
      <t xml:space="preserve">, </t>
    </r>
    <r>
      <rPr>
        <sz val="16"/>
        <color rgb="FFFF0000"/>
        <rFont val="Times New Roman"/>
        <family val="1"/>
      </rPr>
      <t>19x14 mesh</t>
    </r>
    <phoneticPr fontId="21" type="noConversion"/>
  </si>
  <si>
    <r>
      <t xml:space="preserve">STERILE LAP SPONGE </t>
    </r>
    <r>
      <rPr>
        <sz val="16"/>
        <color rgb="FFFF0000"/>
        <rFont val="Times New Roman"/>
        <family val="1"/>
      </rPr>
      <t>18X18-4ply, 26x18 mesh</t>
    </r>
    <phoneticPr fontId="21" type="noConversion"/>
  </si>
  <si>
    <r>
      <t xml:space="preserve">BLACK FACE MASK X50, </t>
    </r>
    <r>
      <rPr>
        <sz val="16"/>
        <color rgb="FFFF0000"/>
        <rFont val="Times New Roman"/>
        <family val="1"/>
      </rPr>
      <t>MEDICAL GRADE</t>
    </r>
    <r>
      <rPr>
        <sz val="16"/>
        <rFont val="Times New Roman"/>
        <family val="1"/>
      </rPr>
      <t>,45+25+25G, 50S/BOX</t>
    </r>
    <phoneticPr fontId="21" type="noConversion"/>
  </si>
  <si>
    <t xml:space="preserve"> LOGO PRINTING ON BLACK  FACE MASK COST </t>
    <phoneticPr fontId="21" type="noConversion"/>
  </si>
  <si>
    <t>sugma goods</t>
    <phoneticPr fontId="16" type="noConversion"/>
  </si>
  <si>
    <t>total</t>
    <phoneticPr fontId="16" type="noConversion"/>
  </si>
  <si>
    <t>输液器</t>
    <phoneticPr fontId="16" type="noConversion"/>
  </si>
  <si>
    <t xml:space="preserve">INFUSION SET </t>
    <phoneticPr fontId="16" type="noConversion"/>
  </si>
  <si>
    <t>中文品名</t>
    <phoneticPr fontId="23" type="noConversion"/>
  </si>
  <si>
    <t>DESCRIPTION OF GOODS</t>
    <phoneticPr fontId="16" type="noConversion"/>
  </si>
  <si>
    <r>
      <t>H</t>
    </r>
    <r>
      <rPr>
        <sz val="12"/>
        <rFont val="Times New Roman"/>
        <family val="1"/>
      </rPr>
      <t>S CODE</t>
    </r>
  </si>
  <si>
    <r>
      <t>Q</t>
    </r>
    <r>
      <rPr>
        <sz val="12"/>
        <rFont val="Times New Roman"/>
        <family val="1"/>
      </rPr>
      <t>TY</t>
    </r>
  </si>
  <si>
    <r>
      <rPr>
        <b/>
        <sz val="12"/>
        <rFont val="Times New Roman"/>
        <family val="1"/>
      </rPr>
      <t>C</t>
    </r>
    <r>
      <rPr>
        <sz val="12"/>
        <rFont val="Times New Roman"/>
        <family val="1"/>
      </rPr>
      <t>TN</t>
    </r>
    <phoneticPr fontId="16" type="noConversion"/>
  </si>
  <si>
    <r>
      <rPr>
        <b/>
        <sz val="12"/>
        <rFont val="Times New Roman"/>
        <family val="1"/>
      </rPr>
      <t>G</t>
    </r>
    <r>
      <rPr>
        <sz val="12"/>
        <rFont val="Times New Roman"/>
        <family val="1"/>
      </rPr>
      <t>.W.</t>
    </r>
    <phoneticPr fontId="16" type="noConversion"/>
  </si>
  <si>
    <r>
      <t>N</t>
    </r>
    <r>
      <rPr>
        <sz val="12"/>
        <rFont val="Times New Roman"/>
        <family val="1"/>
      </rPr>
      <t>.W.</t>
    </r>
  </si>
  <si>
    <r>
      <t>C</t>
    </r>
    <r>
      <rPr>
        <sz val="12"/>
        <rFont val="Times New Roman"/>
        <family val="1"/>
      </rPr>
      <t>BM</t>
    </r>
  </si>
  <si>
    <t>个</t>
    <phoneticPr fontId="23" type="noConversion"/>
  </si>
  <si>
    <t>医用一次性口罩</t>
    <phoneticPr fontId="23" type="noConversion"/>
  </si>
  <si>
    <t>DISPOSABLEMEDICAL  FACE MASK</t>
    <phoneticPr fontId="23" type="noConversion"/>
  </si>
  <si>
    <t>输液器</t>
    <phoneticPr fontId="23" type="noConversion"/>
  </si>
  <si>
    <t xml:space="preserve">INFUSION SET </t>
    <phoneticPr fontId="23" type="noConversion"/>
  </si>
  <si>
    <t>中文品名</t>
    <phoneticPr fontId="16" type="noConversion"/>
  </si>
  <si>
    <r>
      <rPr>
        <b/>
        <sz val="10"/>
        <rFont val="Times New Roman"/>
        <family val="1"/>
      </rPr>
      <t>H</t>
    </r>
    <r>
      <rPr>
        <sz val="10"/>
        <rFont val="Times New Roman"/>
        <family val="1"/>
      </rPr>
      <t>S CODE</t>
    </r>
  </si>
  <si>
    <r>
      <rPr>
        <b/>
        <sz val="10"/>
        <rFont val="Times New Roman"/>
        <family val="1"/>
      </rPr>
      <t>Q</t>
    </r>
    <r>
      <rPr>
        <sz val="10"/>
        <rFont val="Times New Roman"/>
        <family val="1"/>
      </rPr>
      <t>TY</t>
    </r>
  </si>
  <si>
    <r>
      <rPr>
        <b/>
        <sz val="10"/>
        <rFont val="Times New Roman"/>
        <family val="1"/>
      </rPr>
      <t>C</t>
    </r>
    <r>
      <rPr>
        <sz val="10"/>
        <rFont val="Times New Roman"/>
        <family val="1"/>
      </rPr>
      <t>TN</t>
    </r>
  </si>
  <si>
    <r>
      <rPr>
        <b/>
        <sz val="10"/>
        <rFont val="Times New Roman"/>
        <family val="1"/>
      </rPr>
      <t>G</t>
    </r>
    <r>
      <rPr>
        <sz val="10"/>
        <rFont val="Times New Roman"/>
        <family val="1"/>
      </rPr>
      <t>.W.</t>
    </r>
  </si>
  <si>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.W.</t>
    </r>
  </si>
  <si>
    <r>
      <rPr>
        <b/>
        <sz val="10"/>
        <rFont val="Times New Roman"/>
        <family val="1"/>
      </rPr>
      <t>C</t>
    </r>
    <r>
      <rPr>
        <sz val="10"/>
        <rFont val="Times New Roman"/>
        <family val="1"/>
      </rPr>
      <t>BM</t>
    </r>
  </si>
  <si>
    <t>开票金额</t>
    <phoneticPr fontId="16" type="noConversion"/>
  </si>
  <si>
    <r>
      <rPr>
        <b/>
        <sz val="10"/>
        <rFont val="Times New Roman"/>
        <family val="1"/>
      </rPr>
      <t>I</t>
    </r>
    <r>
      <rPr>
        <sz val="10"/>
        <rFont val="Times New Roman"/>
        <family val="1"/>
      </rPr>
      <t>TEM</t>
    </r>
  </si>
  <si>
    <r>
      <t>D</t>
    </r>
    <r>
      <rPr>
        <sz val="10"/>
        <rFont val="Times New Roman"/>
        <family val="1"/>
      </rPr>
      <t>ESCRIPTION OF GOODS</t>
    </r>
    <phoneticPr fontId="16" type="noConversion"/>
  </si>
  <si>
    <t>U.PRICE</t>
    <phoneticPr fontId="16" type="noConversion"/>
  </si>
  <si>
    <t xml:space="preserve">FOB SHANGHAI </t>
    <phoneticPr fontId="16" type="noConversion"/>
  </si>
  <si>
    <t>U.PRICE CIF</t>
    <phoneticPr fontId="16" type="noConversion"/>
  </si>
  <si>
    <t>CIF MARACAIBO</t>
    <phoneticPr fontId="16" type="noConversion"/>
  </si>
  <si>
    <t>rmb</t>
  </si>
  <si>
    <t>u.rmb</t>
  </si>
  <si>
    <t>rate</t>
  </si>
  <si>
    <t>1.13-rate</t>
  </si>
  <si>
    <t>汇率</t>
  </si>
  <si>
    <t>course</t>
  </si>
  <si>
    <t>PROFIT</t>
  </si>
  <si>
    <t>PCS</t>
    <phoneticPr fontId="23" type="noConversion"/>
  </si>
  <si>
    <r>
      <t>KM24MAO1022S-</t>
    </r>
    <r>
      <rPr>
        <sz val="10"/>
        <rFont val="微软雅黑"/>
        <family val="1"/>
        <charset val="134"/>
      </rPr>
      <t>报关明</t>
    </r>
    <r>
      <rPr>
        <sz val="10"/>
        <rFont val="宋体"/>
        <family val="1"/>
        <charset val="134"/>
      </rPr>
      <t>细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发票明</t>
    </r>
    <r>
      <rPr>
        <sz val="10"/>
        <rFont val="宋体"/>
        <family val="1"/>
        <charset val="134"/>
      </rPr>
      <t>细</t>
    </r>
    <phoneticPr fontId="23" type="noConversion"/>
  </si>
  <si>
    <t>pcs</t>
    <phoneticPr fontId="38" type="noConversion"/>
  </si>
  <si>
    <t xml:space="preserve">INFUSION SET WITH BURETTE </t>
    <phoneticPr fontId="16" type="noConversion"/>
  </si>
  <si>
    <t>shipping cost and insurance</t>
    <phoneticPr fontId="38" type="noConversion"/>
  </si>
  <si>
    <t>每平运费</t>
    <phoneticPr fontId="16" type="noConversion"/>
  </si>
  <si>
    <t xml:space="preserve">输液器 WITH Y site INJECTION POINT AND 60 DROPS ，不带针，带护帽，1.5m，PE包装:塑料滴芯，1个每包，25个/中袋，500个每箱 </t>
    <phoneticPr fontId="23" type="noConversion"/>
  </si>
  <si>
    <t>个</t>
  </si>
  <si>
    <t>RMB</t>
  </si>
  <si>
    <t>小儿吊瓶 100ML 带浮标 60DROPS/ML 23G 针头</t>
    <phoneticPr fontId="23" type="noConversion"/>
  </si>
  <si>
    <t>小儿吊瓶 150ML 带浮标 60DROPS/ML 23G 针头</t>
    <phoneticPr fontId="23" type="noConversion"/>
  </si>
  <si>
    <t xml:space="preserve">INFUSION SET WITH BURETTE  </t>
    <phoneticPr fontId="16" type="noConversion"/>
  </si>
  <si>
    <r>
      <t xml:space="preserve">KM24MAO1022S-2 </t>
    </r>
    <r>
      <rPr>
        <sz val="10"/>
        <rFont val="微软雅黑"/>
        <family val="1"/>
        <charset val="134"/>
      </rPr>
      <t>报关明</t>
    </r>
    <r>
      <rPr>
        <sz val="10"/>
        <rFont val="宋体"/>
        <family val="1"/>
        <charset val="134"/>
      </rPr>
      <t>细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发票明</t>
    </r>
    <r>
      <rPr>
        <sz val="10"/>
        <rFont val="宋体"/>
        <family val="1"/>
        <charset val="134"/>
      </rPr>
      <t>细</t>
    </r>
    <phoneticPr fontId="23" type="noConversion"/>
  </si>
  <si>
    <t>医用胶带</t>
    <phoneticPr fontId="16" type="noConversion"/>
  </si>
  <si>
    <t>MEDICAL PE TAPE</t>
  </si>
  <si>
    <t>千克</t>
    <phoneticPr fontId="23" type="noConversion"/>
  </si>
  <si>
    <t>KG</t>
    <phoneticPr fontId="23" type="noConversion"/>
  </si>
  <si>
    <t>MEDICAL PE TAPE</t>
    <phoneticPr fontId="23" type="noConversion"/>
  </si>
  <si>
    <t>superunion</t>
    <phoneticPr fontId="16" type="noConversion"/>
  </si>
  <si>
    <t>total</t>
    <phoneticPr fontId="16" type="noConversion"/>
  </si>
  <si>
    <t>英文品名</t>
  </si>
  <si>
    <t>中文品名</t>
  </si>
  <si>
    <t>H.S CODE</t>
  </si>
  <si>
    <t>QUANTITY</t>
  </si>
  <si>
    <t>CTN</t>
  </si>
  <si>
    <t>T.G.W</t>
  </si>
  <si>
    <t>T.N.W.</t>
  </si>
  <si>
    <t>CBM</t>
  </si>
  <si>
    <t>SURGICAL GLOVES</t>
    <phoneticPr fontId="23" type="noConversion"/>
  </si>
  <si>
    <t>河北天朔</t>
    <phoneticPr fontId="23" type="noConversion"/>
  </si>
  <si>
    <t>灭菌纱布片</t>
    <phoneticPr fontId="16" type="noConversion"/>
  </si>
  <si>
    <t>GAUZE SWAB STERILE</t>
    <phoneticPr fontId="16" type="noConversion"/>
  </si>
  <si>
    <t>千克</t>
    <phoneticPr fontId="16" type="noConversion"/>
  </si>
  <si>
    <t>昶懋</t>
    <phoneticPr fontId="54" type="noConversion"/>
  </si>
  <si>
    <r>
      <t xml:space="preserve">KM24MAO1022S-4 </t>
    </r>
    <r>
      <rPr>
        <sz val="10"/>
        <rFont val="微软雅黑"/>
        <family val="1"/>
        <charset val="134"/>
      </rPr>
      <t>报关明</t>
    </r>
    <r>
      <rPr>
        <sz val="10"/>
        <rFont val="宋体"/>
        <family val="1"/>
        <charset val="134"/>
      </rPr>
      <t>细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发票明</t>
    </r>
    <r>
      <rPr>
        <sz val="10"/>
        <rFont val="宋体"/>
        <family val="1"/>
        <charset val="134"/>
      </rPr>
      <t>细</t>
    </r>
    <phoneticPr fontId="23" type="noConversion"/>
  </si>
  <si>
    <t>一次性使用灭菌橡胶外科手套</t>
    <phoneticPr fontId="23" type="noConversion"/>
  </si>
  <si>
    <t>SONDA PLUSMEDIC SUCCION N16</t>
    <phoneticPr fontId="16" type="noConversion"/>
  </si>
  <si>
    <r>
      <t xml:space="preserve">SUCTION CATHETER  </t>
    </r>
    <r>
      <rPr>
        <sz val="11"/>
        <color rgb="FFFF0000"/>
        <rFont val="宋体"/>
        <family val="3"/>
        <charset val="134"/>
        <scheme val="minor"/>
      </rPr>
      <t>include customized package cost</t>
    </r>
    <phoneticPr fontId="21" type="noConversion"/>
  </si>
  <si>
    <t>pcs</t>
    <phoneticPr fontId="21" type="noConversion"/>
  </si>
  <si>
    <t>24MAO0423S</t>
    <phoneticPr fontId="16" type="noConversion"/>
  </si>
  <si>
    <t>24MAO1224S</t>
    <phoneticPr fontId="16" type="noConversion"/>
  </si>
  <si>
    <t>MASCARILLA PLUSMEDIC QUIRURG C/LIGA X50</t>
    <phoneticPr fontId="16" type="noConversion"/>
  </si>
  <si>
    <t xml:space="preserve">blue </t>
    <phoneticPr fontId="21" type="noConversion"/>
  </si>
  <si>
    <t>BOXES/CTN</t>
    <phoneticPr fontId="23" type="noConversion"/>
  </si>
  <si>
    <t xml:space="preserve">ECG ELECTRODE PLATE ADULT </t>
    <phoneticPr fontId="16" type="noConversion"/>
  </si>
  <si>
    <t>泰瑞</t>
    <phoneticPr fontId="54" type="noConversion"/>
  </si>
  <si>
    <t>总</t>
    <phoneticPr fontId="54" type="noConversion"/>
  </si>
  <si>
    <t>千克</t>
  </si>
  <si>
    <t>卷</t>
  </si>
  <si>
    <t>台</t>
  </si>
  <si>
    <t>台</t>
    <phoneticPr fontId="16" type="noConversion"/>
  </si>
  <si>
    <t xml:space="preserve">造口袋 </t>
    <phoneticPr fontId="23" type="noConversion"/>
  </si>
  <si>
    <t>OSTOMY BAG</t>
    <phoneticPr fontId="23" type="noConversion"/>
  </si>
  <si>
    <t>带线缝合针</t>
    <phoneticPr fontId="23" type="noConversion"/>
  </si>
  <si>
    <t>NEEDLE WITH SUTURE</t>
    <phoneticPr fontId="23" type="noConversion"/>
  </si>
  <si>
    <t>灭菌纱布片</t>
    <phoneticPr fontId="23" type="noConversion"/>
  </si>
  <si>
    <t>GAUZE SWAB STERILE</t>
    <phoneticPr fontId="23" type="noConversion"/>
  </si>
  <si>
    <t>弹性绷带</t>
    <phoneticPr fontId="23" type="noConversion"/>
  </si>
  <si>
    <t>ELASTIC BANDAGE</t>
    <phoneticPr fontId="23" type="noConversion"/>
  </si>
  <si>
    <t>FOLEY CATHETER</t>
    <phoneticPr fontId="23" type="noConversion"/>
  </si>
  <si>
    <t>手术刀片</t>
    <phoneticPr fontId="23" type="noConversion"/>
  </si>
  <si>
    <t>SURGICAL BLADE</t>
    <phoneticPr fontId="23" type="noConversion"/>
  </si>
  <si>
    <t>医用电极片</t>
    <phoneticPr fontId="23" type="noConversion"/>
  </si>
  <si>
    <t>ELECTRODE PADS</t>
    <phoneticPr fontId="23" type="noConversion"/>
  </si>
  <si>
    <t>LAP SPONGE</t>
    <phoneticPr fontId="23" type="noConversion"/>
  </si>
  <si>
    <t>SUCTION CATHETER</t>
    <phoneticPr fontId="23" type="noConversion"/>
  </si>
  <si>
    <t>吸痰管</t>
    <phoneticPr fontId="23" type="noConversion"/>
  </si>
  <si>
    <t>纱布腹部垫</t>
    <phoneticPr fontId="23" type="noConversion"/>
  </si>
  <si>
    <t>工厂</t>
    <phoneticPr fontId="23" type="noConversion"/>
  </si>
  <si>
    <r>
      <t xml:space="preserve">rmb </t>
    </r>
    <r>
      <rPr>
        <sz val="10"/>
        <rFont val="宋体"/>
        <family val="2"/>
        <charset val="134"/>
      </rPr>
      <t>开票金额</t>
    </r>
    <phoneticPr fontId="23" type="noConversion"/>
  </si>
  <si>
    <t>志博</t>
    <phoneticPr fontId="23" type="noConversion"/>
  </si>
  <si>
    <t>隆泰</t>
    <phoneticPr fontId="23" type="noConversion"/>
  </si>
  <si>
    <t>安洁</t>
    <phoneticPr fontId="23" type="noConversion"/>
  </si>
  <si>
    <t>贝思特</t>
    <phoneticPr fontId="23" type="noConversion"/>
  </si>
  <si>
    <t>泰瑞</t>
    <phoneticPr fontId="23" type="noConversion"/>
  </si>
  <si>
    <t>拓普斯</t>
    <phoneticPr fontId="23" type="noConversion"/>
  </si>
  <si>
    <t>事达</t>
    <phoneticPr fontId="23" type="noConversion"/>
  </si>
  <si>
    <t>佰中</t>
    <phoneticPr fontId="23" type="noConversion"/>
  </si>
  <si>
    <t>天润</t>
    <phoneticPr fontId="23" type="noConversion"/>
  </si>
  <si>
    <t>美宝利</t>
    <phoneticPr fontId="23" type="noConversion"/>
  </si>
  <si>
    <t>创佳</t>
    <phoneticPr fontId="23" type="noConversion"/>
  </si>
  <si>
    <t>乳胶双腔导尿管</t>
    <phoneticPr fontId="23" type="noConversion"/>
  </si>
  <si>
    <t>个</t>
    <phoneticPr fontId="16" type="noConversion"/>
  </si>
  <si>
    <r>
      <t xml:space="preserve">KM24MAO1022S-3 </t>
    </r>
    <r>
      <rPr>
        <sz val="10"/>
        <rFont val="微软雅黑"/>
        <family val="1"/>
        <charset val="134"/>
      </rPr>
      <t>报关明</t>
    </r>
    <r>
      <rPr>
        <sz val="10"/>
        <rFont val="宋体"/>
        <family val="1"/>
        <charset val="134"/>
      </rPr>
      <t>细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发票明</t>
    </r>
    <r>
      <rPr>
        <sz val="10"/>
        <rFont val="宋体"/>
        <family val="1"/>
        <charset val="134"/>
      </rPr>
      <t>细</t>
    </r>
    <phoneticPr fontId="23" type="noConversion"/>
  </si>
  <si>
    <t>隆泰</t>
  </si>
  <si>
    <t>湛江事达</t>
    <phoneticPr fontId="23" type="noConversion"/>
  </si>
  <si>
    <t>拓普思</t>
    <phoneticPr fontId="23" type="noConversion"/>
  </si>
  <si>
    <t>KG</t>
    <phoneticPr fontId="23" type="noConversion"/>
  </si>
  <si>
    <t>PCS</t>
    <phoneticPr fontId="23" type="noConversion"/>
  </si>
  <si>
    <t>shipping cost</t>
    <phoneticPr fontId="23" type="noConversion"/>
  </si>
  <si>
    <t xml:space="preserve"> LOGO PRINTING ON BLACK  FACE MASK COST </t>
    <phoneticPr fontId="23" type="noConversion"/>
  </si>
  <si>
    <t>4货柜金额</t>
    <phoneticPr fontId="23" type="noConversion"/>
  </si>
  <si>
    <t>total</t>
    <phoneticPr fontId="23" type="noConversion"/>
  </si>
  <si>
    <t>KM24MAO1022S-XZB</t>
    <phoneticPr fontId="23" type="noConversion"/>
  </si>
  <si>
    <t>KM24MAO1224S-XZB</t>
    <phoneticPr fontId="23" type="noConversion"/>
  </si>
  <si>
    <t>KM24MAO0423S-CCJ</t>
    <phoneticPr fontId="23" type="noConversion"/>
  </si>
  <si>
    <t>已开票</t>
    <phoneticPr fontId="23" type="noConversion"/>
  </si>
  <si>
    <t>此票开票金额</t>
    <phoneticPr fontId="23" type="noConversion"/>
  </si>
  <si>
    <t>CIF</t>
    <phoneticPr fontId="23" type="noConversion"/>
  </si>
  <si>
    <t>TOTAL</t>
    <phoneticPr fontId="23" type="noConversion"/>
  </si>
  <si>
    <t>切片机专用刀片</t>
    <phoneticPr fontId="23" type="noConversion"/>
  </si>
  <si>
    <t>MICROTOME BLADE</t>
    <phoneticPr fontId="23" type="noConversion"/>
  </si>
  <si>
    <t>盒</t>
    <phoneticPr fontId="23" type="noConversion"/>
  </si>
  <si>
    <t>合同号</t>
    <phoneticPr fontId="23" type="noConversion"/>
  </si>
  <si>
    <t>金华华速</t>
    <phoneticPr fontId="23" type="noConversion"/>
  </si>
  <si>
    <t>boxes</t>
    <phoneticPr fontId="23" type="noConversion"/>
  </si>
  <si>
    <t>KM25JML0107S-JHS</t>
    <phoneticPr fontId="23" type="noConversion"/>
  </si>
  <si>
    <t>金华华速 开在此票</t>
    <phoneticPr fontId="23" type="noConversion"/>
  </si>
  <si>
    <t>安洁，创佳报关金额有调整.KM25JML0107S 在此票报关报掉</t>
    <phoneticPr fontId="23" type="noConversion"/>
  </si>
  <si>
    <t>对应外汇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</si>
</sst>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7" formatCode="&quot;¥&quot;#,##0.00;&quot;¥&quot;\-#,##0.00"/>
    <numFmt numFmtId="43" formatCode="_ * #,##0.00_ ;_ * \-#,##0.00_ ;_ * &quot;-&quot;??_ ;_ @_ "/>
    <numFmt numFmtId="176" formatCode="#,##0_ "/>
    <numFmt numFmtId="177" formatCode="yyyy/m/d;@"/>
    <numFmt numFmtId="178" formatCode="0.0000_ "/>
    <numFmt numFmtId="179" formatCode="&quot;US$&quot;#,##0.00_);[Red]\(&quot;US$&quot;#,##0.00\)"/>
    <numFmt numFmtId="180" formatCode="0.00_ "/>
    <numFmt numFmtId="181" formatCode="&quot;US$&quot;#,##0.0000_);[Red]\(&quot;US$&quot;#,##0.0000\)"/>
    <numFmt numFmtId="182" formatCode="0000000000000000000000000000000000000000000000000000"/>
    <numFmt numFmtId="183" formatCode="&quot;US$&quot;#,##0.0000;\-&quot;US$&quot;#,##0.0000"/>
    <numFmt numFmtId="184" formatCode="&quot;US$&quot;#,##0.00;\-&quot;US$&quot;#,##0.00"/>
    <numFmt numFmtId="185" formatCode="&quot;¥&quot;#,##0.0000;&quot;¥&quot;\-#,##0.0000"/>
    <numFmt numFmtId="186" formatCode="#,##0.00_ "/>
    <numFmt numFmtId="187" formatCode="&quot;¥&quot;#,##0.00_);[Red]\(&quot;¥&quot;#,##0.00\)"/>
  </numFmts>
  <fonts count="64" x14ac:knownFonts="1"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name val="Times New Roman"/>
      <family val="1"/>
    </font>
    <font>
      <sz val="12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indexed="8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Times New Roman"/>
      <family val="1"/>
    </font>
    <font>
      <sz val="12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9"/>
      <name val="Arial"/>
      <family val="2"/>
    </font>
    <font>
      <b/>
      <sz val="18"/>
      <color theme="1"/>
      <name val="Arial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6"/>
      <name val="Arial"/>
      <family val="2"/>
    </font>
    <font>
      <sz val="16"/>
      <name val="Times New Roman"/>
      <family val="1"/>
    </font>
    <font>
      <sz val="16"/>
      <name val="Arial"/>
      <family val="2"/>
    </font>
    <font>
      <b/>
      <sz val="16"/>
      <color rgb="FFFF0000"/>
      <name val="Times New Roman"/>
      <family val="1"/>
    </font>
    <font>
      <b/>
      <sz val="16"/>
      <color rgb="FF00B0F0"/>
      <name val="Times New Roman"/>
      <family val="1"/>
    </font>
    <font>
      <b/>
      <sz val="16"/>
      <color theme="5" tint="0.39994506668294322"/>
      <name val="Times New Roman"/>
      <family val="1"/>
    </font>
    <font>
      <sz val="16"/>
      <color theme="1"/>
      <name val="Arial"/>
      <family val="2"/>
    </font>
    <font>
      <b/>
      <sz val="16"/>
      <color rgb="FF000000"/>
      <name val="Arial"/>
      <family val="2"/>
    </font>
    <font>
      <sz val="16"/>
      <color rgb="FFFF0000"/>
      <name val="Times New Roman"/>
      <family val="1"/>
    </font>
    <font>
      <sz val="16"/>
      <name val="宋体"/>
      <family val="1"/>
      <charset val="134"/>
    </font>
    <font>
      <sz val="16"/>
      <color rgb="FFFF0000"/>
      <name val="宋体"/>
      <family val="1"/>
      <charset val="134"/>
    </font>
    <font>
      <b/>
      <sz val="12"/>
      <name val="Times New Roman"/>
      <family val="1"/>
    </font>
    <font>
      <sz val="22"/>
      <color rgb="FFFF0000"/>
      <name val="Times New Roman"/>
      <family val="1"/>
    </font>
    <font>
      <sz val="9"/>
      <name val="宋体"/>
      <family val="3"/>
      <charset val="134"/>
      <scheme val="minor"/>
    </font>
    <font>
      <b/>
      <sz val="10"/>
      <name val="宋体"/>
      <family val="1"/>
      <charset val="134"/>
    </font>
    <font>
      <b/>
      <sz val="10"/>
      <name val="Times New Roman"/>
      <family val="1"/>
    </font>
    <font>
      <sz val="14"/>
      <color theme="1"/>
      <name val="宋体"/>
      <family val="2"/>
      <charset val="134"/>
    </font>
    <font>
      <sz val="12"/>
      <color theme="1"/>
      <name val="宋体"/>
      <family val="1"/>
      <charset val="134"/>
    </font>
    <font>
      <sz val="12"/>
      <color theme="1"/>
      <name val="宋体"/>
      <family val="2"/>
      <charset val="134"/>
    </font>
    <font>
      <sz val="10"/>
      <name val="Times New Roman"/>
      <family val="1"/>
    </font>
    <font>
      <sz val="10"/>
      <name val="微软雅黑"/>
      <family val="1"/>
      <charset val="134"/>
    </font>
    <font>
      <sz val="10"/>
      <name val="宋体"/>
      <family val="1"/>
      <charset val="134"/>
    </font>
    <font>
      <sz val="10"/>
      <name val="宋体"/>
      <family val="3"/>
      <charset val="134"/>
    </font>
    <font>
      <sz val="9"/>
      <color indexed="8"/>
      <name val="Arial"/>
      <family val="2"/>
    </font>
    <font>
      <b/>
      <sz val="9"/>
      <color indexed="8"/>
      <name val="宋体"/>
      <family val="3"/>
      <charset val="134"/>
    </font>
    <font>
      <b/>
      <sz val="9"/>
      <color indexed="8"/>
      <name val="Arial"/>
      <family val="2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6"/>
      <color theme="1"/>
      <name val="宋体"/>
      <family val="2"/>
      <charset val="134"/>
    </font>
    <font>
      <sz val="10"/>
      <name val="宋体"/>
      <family val="2"/>
      <charset val="134"/>
    </font>
    <font>
      <sz val="16"/>
      <color theme="1"/>
      <name val="宋体"/>
      <family val="3"/>
      <charset val="134"/>
    </font>
    <font>
      <sz val="11"/>
      <color theme="1"/>
      <name val="宋体"/>
      <family val="2"/>
      <charset val="134"/>
    </font>
    <font>
      <b/>
      <sz val="11"/>
      <name val="Times New Roman"/>
      <family val="1"/>
    </font>
    <font>
      <sz val="11"/>
      <color theme="1"/>
      <name val="宋体"/>
      <family val="1"/>
      <charset val="134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9B95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4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2" fillId="0" borderId="0"/>
    <xf numFmtId="0" fontId="15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2" fillId="0" borderId="0"/>
    <xf numFmtId="0" fontId="12" fillId="0" borderId="0"/>
    <xf numFmtId="0" fontId="15" fillId="0" borderId="0">
      <alignment vertical="center"/>
    </xf>
    <xf numFmtId="0" fontId="15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2" fillId="0" borderId="0">
      <alignment vertical="center"/>
    </xf>
  </cellStyleXfs>
  <cellXfs count="226">
    <xf numFmtId="0" fontId="0" fillId="0" borderId="0" xfId="0">
      <alignment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178" fontId="2" fillId="2" borderId="0" xfId="0" applyNumberFormat="1" applyFont="1" applyFill="1">
      <alignment vertical="center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178" fontId="1" fillId="2" borderId="0" xfId="0" applyNumberFormat="1" applyFont="1" applyFill="1">
      <alignment vertical="center"/>
    </xf>
    <xf numFmtId="177" fontId="5" fillId="2" borderId="0" xfId="0" applyNumberFormat="1" applyFont="1" applyFill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18" fillId="2" borderId="2" xfId="0" applyFont="1" applyFill="1" applyBorder="1">
      <alignment vertical="center"/>
    </xf>
    <xf numFmtId="0" fontId="18" fillId="2" borderId="0" xfId="0" applyFont="1" applyFill="1">
      <alignment vertical="center"/>
    </xf>
    <xf numFmtId="0" fontId="5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vertical="center" wrapText="1"/>
    </xf>
    <xf numFmtId="0" fontId="7" fillId="2" borderId="0" xfId="1" applyFont="1" applyFill="1" applyAlignment="1">
      <alignment horizontal="center" vertical="center" wrapText="1"/>
    </xf>
    <xf numFmtId="0" fontId="8" fillId="2" borderId="6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vertical="center" wrapText="1"/>
    </xf>
    <xf numFmtId="0" fontId="0" fillId="2" borderId="0" xfId="0" applyFill="1">
      <alignment vertical="center"/>
    </xf>
    <xf numFmtId="0" fontId="19" fillId="2" borderId="0" xfId="0" applyFont="1" applyFill="1">
      <alignment vertical="center"/>
    </xf>
    <xf numFmtId="0" fontId="1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20" fillId="2" borderId="0" xfId="0" applyFont="1" applyFill="1" applyAlignment="1">
      <alignment vertical="top" wrapText="1"/>
    </xf>
    <xf numFmtId="179" fontId="11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179" fontId="2" fillId="2" borderId="0" xfId="0" applyNumberFormat="1" applyFont="1" applyFill="1">
      <alignment vertical="center"/>
    </xf>
    <xf numFmtId="180" fontId="2" fillId="2" borderId="0" xfId="0" applyNumberFormat="1" applyFont="1" applyFill="1">
      <alignment vertical="center"/>
    </xf>
    <xf numFmtId="179" fontId="22" fillId="2" borderId="9" xfId="0" applyNumberFormat="1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4" xfId="7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 wrapText="1"/>
    </xf>
    <xf numFmtId="181" fontId="26" fillId="3" borderId="4" xfId="5" applyNumberFormat="1" applyFont="1" applyFill="1" applyBorder="1" applyAlignment="1">
      <alignment horizontal="center" vertical="center" wrapText="1"/>
    </xf>
    <xf numFmtId="181" fontId="27" fillId="2" borderId="9" xfId="0" applyNumberFormat="1" applyFont="1" applyFill="1" applyBorder="1" applyAlignment="1">
      <alignment horizontal="left" vertical="center" wrapText="1"/>
    </xf>
    <xf numFmtId="179" fontId="26" fillId="3" borderId="4" xfId="0" applyNumberFormat="1" applyFont="1" applyFill="1" applyBorder="1" applyAlignment="1">
      <alignment horizontal="center" vertical="center" wrapText="1"/>
    </xf>
    <xf numFmtId="0" fontId="28" fillId="0" borderId="4" xfId="7" applyFont="1" applyBorder="1" applyAlignment="1">
      <alignment horizontal="center" vertical="center" wrapText="1"/>
    </xf>
    <xf numFmtId="0" fontId="29" fillId="0" borderId="4" xfId="7" applyFont="1" applyBorder="1" applyAlignment="1">
      <alignment horizontal="center" vertical="center" wrapText="1"/>
    </xf>
    <xf numFmtId="0" fontId="30" fillId="0" borderId="4" xfId="7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26" fillId="0" borderId="4" xfId="7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0" fontId="31" fillId="0" borderId="0" xfId="0" applyFont="1">
      <alignment vertical="center"/>
    </xf>
    <xf numFmtId="0" fontId="27" fillId="2" borderId="4" xfId="0" applyFont="1" applyFill="1" applyBorder="1">
      <alignment vertical="center"/>
    </xf>
    <xf numFmtId="0" fontId="31" fillId="2" borderId="4" xfId="0" applyFont="1" applyFill="1" applyBorder="1" applyAlignment="1">
      <alignment horizontal="center" vertical="center"/>
    </xf>
    <xf numFmtId="179" fontId="26" fillId="3" borderId="4" xfId="11" applyNumberFormat="1" applyFont="1" applyFill="1" applyBorder="1" applyAlignment="1">
      <alignment horizontal="center" vertical="center" wrapText="1"/>
    </xf>
    <xf numFmtId="0" fontId="32" fillId="0" borderId="8" xfId="0" applyFont="1" applyBorder="1" applyAlignment="1">
      <alignment vertical="center" wrapText="1"/>
    </xf>
    <xf numFmtId="181" fontId="27" fillId="3" borderId="4" xfId="0" applyNumberFormat="1" applyFont="1" applyFill="1" applyBorder="1" applyAlignment="1">
      <alignment horizontal="right" vertical="center" wrapText="1"/>
    </xf>
    <xf numFmtId="181" fontId="27" fillId="0" borderId="4" xfId="0" applyNumberFormat="1" applyFont="1" applyBorder="1" applyAlignment="1">
      <alignment horizontal="left" vertical="center"/>
    </xf>
    <xf numFmtId="179" fontId="31" fillId="3" borderId="4" xfId="0" applyNumberFormat="1" applyFont="1" applyFill="1" applyBorder="1" applyAlignment="1">
      <alignment horizontal="center" vertical="center"/>
    </xf>
    <xf numFmtId="0" fontId="26" fillId="4" borderId="4" xfId="7" applyFont="1" applyFill="1" applyBorder="1" applyAlignment="1">
      <alignment horizontal="left" vertical="center" wrapText="1"/>
    </xf>
    <xf numFmtId="0" fontId="37" fillId="5" borderId="4" xfId="0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179" fontId="31" fillId="3" borderId="9" xfId="0" applyNumberFormat="1" applyFont="1" applyFill="1" applyBorder="1" applyAlignment="1">
      <alignment horizontal="center" vertical="center"/>
    </xf>
    <xf numFmtId="0" fontId="27" fillId="2" borderId="0" xfId="0" applyFont="1" applyFill="1">
      <alignment vertical="center"/>
    </xf>
    <xf numFmtId="0" fontId="31" fillId="2" borderId="0" xfId="0" applyFont="1" applyFill="1" applyAlignment="1">
      <alignment horizontal="center" vertical="center"/>
    </xf>
    <xf numFmtId="0" fontId="28" fillId="0" borderId="0" xfId="7" applyFont="1" applyAlignment="1">
      <alignment horizontal="center" vertical="center" wrapText="1"/>
    </xf>
    <xf numFmtId="0" fontId="29" fillId="0" borderId="0" xfId="7" applyFont="1" applyAlignment="1">
      <alignment horizontal="center" vertical="center" wrapText="1"/>
    </xf>
    <xf numFmtId="0" fontId="30" fillId="0" borderId="0" xfId="7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26" fillId="0" borderId="0" xfId="7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179" fontId="0" fillId="0" borderId="0" xfId="0" applyNumberFormat="1">
      <alignment vertical="center"/>
    </xf>
    <xf numFmtId="0" fontId="15" fillId="0" borderId="0" xfId="0" applyFont="1">
      <alignment vertical="center"/>
    </xf>
    <xf numFmtId="0" fontId="39" fillId="0" borderId="4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41" fillId="0" borderId="4" xfId="0" applyFont="1" applyBorder="1" applyAlignment="1">
      <alignment horizontal="center" vertical="center"/>
    </xf>
    <xf numFmtId="0" fontId="42" fillId="2" borderId="7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182" fontId="19" fillId="0" borderId="4" xfId="0" applyNumberFormat="1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79" fontId="43" fillId="0" borderId="4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 wrapText="1"/>
    </xf>
    <xf numFmtId="0" fontId="40" fillId="0" borderId="4" xfId="0" applyFont="1" applyBorder="1" applyAlignment="1">
      <alignment vertical="center" wrapText="1"/>
    </xf>
    <xf numFmtId="0" fontId="40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6" fillId="2" borderId="0" xfId="0" applyFont="1" applyFill="1">
      <alignment vertical="center"/>
    </xf>
    <xf numFmtId="0" fontId="44" fillId="2" borderId="0" xfId="0" applyFont="1" applyFill="1">
      <alignment vertical="center"/>
    </xf>
    <xf numFmtId="0" fontId="4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8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44" fillId="2" borderId="4" xfId="0" applyFont="1" applyFill="1" applyBorder="1" applyAlignment="1">
      <alignment horizontal="center" vertical="center"/>
    </xf>
    <xf numFmtId="0" fontId="44" fillId="6" borderId="4" xfId="0" applyFont="1" applyFill="1" applyBorder="1" applyAlignment="1">
      <alignment horizontal="center" vertical="center"/>
    </xf>
    <xf numFmtId="0" fontId="5" fillId="0" borderId="0" xfId="13" applyFont="1" applyAlignment="1">
      <alignment horizontal="center" vertical="center"/>
    </xf>
    <xf numFmtId="0" fontId="48" fillId="0" borderId="0" xfId="13" applyFont="1" applyAlignment="1">
      <alignment horizontal="center" vertical="center"/>
    </xf>
    <xf numFmtId="0" fontId="48" fillId="0" borderId="0" xfId="13" applyFont="1">
      <alignment vertical="center"/>
    </xf>
    <xf numFmtId="0" fontId="49" fillId="0" borderId="0" xfId="13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9" fontId="19" fillId="0" borderId="4" xfId="0" applyNumberFormat="1" applyFont="1" applyBorder="1" applyAlignment="1">
      <alignment horizontal="center" vertical="center"/>
    </xf>
    <xf numFmtId="183" fontId="47" fillId="0" borderId="4" xfId="0" applyNumberFormat="1" applyFont="1" applyBorder="1">
      <alignment vertical="center"/>
    </xf>
    <xf numFmtId="184" fontId="44" fillId="2" borderId="4" xfId="0" applyNumberFormat="1" applyFont="1" applyFill="1" applyBorder="1" applyAlignment="1">
      <alignment horizontal="center" vertical="center"/>
    </xf>
    <xf numFmtId="184" fontId="47" fillId="0" borderId="4" xfId="0" applyNumberFormat="1" applyFont="1" applyBorder="1" applyAlignment="1">
      <alignment horizontal="center" vertical="center"/>
    </xf>
    <xf numFmtId="7" fontId="5" fillId="0" borderId="0" xfId="13" applyNumberFormat="1" applyFont="1" applyAlignment="1">
      <alignment horizontal="left" vertical="center"/>
    </xf>
    <xf numFmtId="185" fontId="48" fillId="0" borderId="0" xfId="13" applyNumberFormat="1" applyFont="1">
      <alignment vertical="center"/>
    </xf>
    <xf numFmtId="9" fontId="48" fillId="0" borderId="0" xfId="13" applyNumberFormat="1" applyFont="1">
      <alignment vertical="center"/>
    </xf>
    <xf numFmtId="0" fontId="50" fillId="0" borderId="0" xfId="13" applyFont="1" applyAlignment="1">
      <alignment horizontal="center" vertical="center"/>
    </xf>
    <xf numFmtId="183" fontId="44" fillId="2" borderId="0" xfId="0" applyNumberFormat="1" applyFont="1" applyFill="1" applyAlignment="1">
      <alignment horizontal="center" vertical="center"/>
    </xf>
    <xf numFmtId="0" fontId="48" fillId="0" borderId="0" xfId="13" applyFont="1" applyAlignment="1">
      <alignment horizontal="left" vertical="center"/>
    </xf>
    <xf numFmtId="0" fontId="51" fillId="7" borderId="0" xfId="0" applyFont="1" applyFill="1">
      <alignment vertical="center"/>
    </xf>
    <xf numFmtId="0" fontId="15" fillId="0" borderId="0" xfId="0" applyFont="1" applyAlignment="1">
      <alignment vertical="center" wrapText="1"/>
    </xf>
    <xf numFmtId="0" fontId="52" fillId="0" borderId="0" xfId="0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53" fillId="0" borderId="11" xfId="0" applyFont="1" applyBorder="1" applyAlignment="1">
      <alignment horizontal="left" vertical="center" wrapText="1"/>
    </xf>
    <xf numFmtId="176" fontId="53" fillId="0" borderId="4" xfId="0" applyNumberFormat="1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17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186" fontId="53" fillId="0" borderId="16" xfId="0" applyNumberFormat="1" applyFont="1" applyBorder="1" applyAlignment="1">
      <alignment horizontal="center" vertical="center"/>
    </xf>
    <xf numFmtId="0" fontId="53" fillId="0" borderId="7" xfId="0" applyFont="1" applyBorder="1" applyAlignment="1">
      <alignment horizontal="left" vertical="center" wrapText="1"/>
    </xf>
    <xf numFmtId="176" fontId="53" fillId="0" borderId="7" xfId="0" applyNumberFormat="1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 wrapText="1"/>
    </xf>
    <xf numFmtId="0" fontId="53" fillId="0" borderId="11" xfId="0" applyFont="1" applyBorder="1" applyAlignment="1">
      <alignment horizontal="right" vertical="center" wrapText="1"/>
    </xf>
    <xf numFmtId="178" fontId="53" fillId="0" borderId="6" xfId="0" applyNumberFormat="1" applyFont="1" applyBorder="1" applyAlignment="1">
      <alignment horizontal="left" vertical="center" wrapText="1"/>
    </xf>
    <xf numFmtId="0" fontId="53" fillId="0" borderId="17" xfId="0" applyFont="1" applyBorder="1" applyAlignment="1">
      <alignment horizontal="right" vertical="center" wrapText="1"/>
    </xf>
    <xf numFmtId="186" fontId="53" fillId="0" borderId="16" xfId="0" applyNumberFormat="1" applyFont="1" applyBorder="1" applyAlignment="1">
      <alignment horizontal="left" vertical="center" wrapText="1"/>
    </xf>
    <xf numFmtId="0" fontId="53" fillId="0" borderId="17" xfId="0" applyFont="1" applyBorder="1" applyAlignment="1">
      <alignment horizontal="center" vertical="center" wrapText="1"/>
    </xf>
    <xf numFmtId="0" fontId="53" fillId="0" borderId="17" xfId="0" applyFont="1" applyBorder="1" applyAlignment="1">
      <alignment horizontal="right" vertical="center"/>
    </xf>
    <xf numFmtId="184" fontId="0" fillId="0" borderId="0" xfId="0" applyNumberFormat="1">
      <alignment vertical="center"/>
    </xf>
    <xf numFmtId="182" fontId="19" fillId="0" borderId="4" xfId="0" applyNumberFormat="1" applyFont="1" applyBorder="1" applyAlignment="1">
      <alignment horizontal="center" wrapText="1"/>
    </xf>
    <xf numFmtId="7" fontId="5" fillId="5" borderId="0" xfId="13" applyNumberFormat="1" applyFont="1" applyFill="1" applyAlignment="1">
      <alignment horizontal="left" vertical="center"/>
    </xf>
    <xf numFmtId="0" fontId="51" fillId="3" borderId="0" xfId="0" applyFont="1" applyFill="1" applyAlignment="1">
      <alignment horizontal="center" vertical="center"/>
    </xf>
    <xf numFmtId="7" fontId="0" fillId="0" borderId="0" xfId="0" applyNumberFormat="1">
      <alignment vertical="center"/>
    </xf>
    <xf numFmtId="0" fontId="31" fillId="4" borderId="10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9" fillId="2" borderId="4" xfId="12" applyFont="1" applyFill="1" applyBorder="1">
      <alignment vertical="center"/>
    </xf>
    <xf numFmtId="0" fontId="2" fillId="2" borderId="0" xfId="12" applyFont="1" applyFill="1">
      <alignment vertical="center"/>
    </xf>
    <xf numFmtId="0" fontId="15" fillId="2" borderId="0" xfId="12" applyFill="1">
      <alignment vertical="center"/>
    </xf>
    <xf numFmtId="0" fontId="33" fillId="0" borderId="8" xfId="0" applyFont="1" applyBorder="1" applyAlignment="1">
      <alignment horizontal="left" vertical="center" wrapText="1"/>
    </xf>
    <xf numFmtId="18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9" fontId="15" fillId="0" borderId="0" xfId="0" applyNumberFormat="1" applyFont="1">
      <alignment vertical="center"/>
    </xf>
    <xf numFmtId="0" fontId="19" fillId="5" borderId="4" xfId="0" applyFont="1" applyFill="1" applyBorder="1" applyAlignment="1">
      <alignment horizontal="center" vertical="center"/>
    </xf>
    <xf numFmtId="183" fontId="47" fillId="5" borderId="4" xfId="0" applyNumberFormat="1" applyFont="1" applyFill="1" applyBorder="1">
      <alignment vertical="center"/>
    </xf>
    <xf numFmtId="0" fontId="57" fillId="0" borderId="0" xfId="0" applyFont="1">
      <alignment vertical="center"/>
    </xf>
    <xf numFmtId="0" fontId="59" fillId="0" borderId="0" xfId="0" applyFont="1">
      <alignment vertical="center"/>
    </xf>
    <xf numFmtId="0" fontId="60" fillId="2" borderId="0" xfId="12" applyFont="1" applyFill="1">
      <alignment vertical="center"/>
    </xf>
    <xf numFmtId="0" fontId="34" fillId="0" borderId="4" xfId="0" applyFont="1" applyBorder="1" applyAlignment="1">
      <alignment horizontal="left" vertical="center" wrapText="1"/>
    </xf>
    <xf numFmtId="0" fontId="60" fillId="0" borderId="4" xfId="0" applyFont="1" applyBorder="1" applyAlignment="1">
      <alignment horizontal="center" vertical="center"/>
    </xf>
    <xf numFmtId="0" fontId="61" fillId="5" borderId="4" xfId="0" applyFont="1" applyFill="1" applyBorder="1" applyAlignment="1">
      <alignment horizontal="center" vertical="center" wrapText="1"/>
    </xf>
    <xf numFmtId="0" fontId="63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51" fillId="0" borderId="0" xfId="0" applyFont="1">
      <alignment vertical="center"/>
    </xf>
    <xf numFmtId="0" fontId="15" fillId="0" borderId="4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 wrapText="1"/>
    </xf>
    <xf numFmtId="0" fontId="62" fillId="0" borderId="4" xfId="0" applyFont="1" applyBorder="1" applyAlignment="1">
      <alignment horizontal="center" vertical="center" wrapText="1"/>
    </xf>
    <xf numFmtId="179" fontId="31" fillId="3" borderId="0" xfId="0" applyNumberFormat="1" applyFont="1" applyFill="1" applyAlignment="1">
      <alignment horizontal="center" vertical="center"/>
    </xf>
    <xf numFmtId="187" fontId="0" fillId="5" borderId="0" xfId="0" applyNumberFormat="1" applyFill="1">
      <alignment vertical="center"/>
    </xf>
    <xf numFmtId="184" fontId="44" fillId="0" borderId="4" xfId="0" applyNumberFormat="1" applyFont="1" applyBorder="1" applyAlignment="1">
      <alignment horizontal="center" vertical="center"/>
    </xf>
    <xf numFmtId="184" fontId="44" fillId="6" borderId="4" xfId="0" applyNumberFormat="1" applyFont="1" applyFill="1" applyBorder="1" applyAlignment="1">
      <alignment horizontal="center" vertical="center"/>
    </xf>
    <xf numFmtId="182" fontId="19" fillId="6" borderId="4" xfId="0" applyNumberFormat="1" applyFont="1" applyFill="1" applyBorder="1" applyAlignment="1">
      <alignment horizontal="center" wrapText="1"/>
    </xf>
    <xf numFmtId="0" fontId="19" fillId="6" borderId="4" xfId="0" applyFont="1" applyFill="1" applyBorder="1" applyAlignment="1">
      <alignment horizontal="center" vertical="center"/>
    </xf>
    <xf numFmtId="184" fontId="47" fillId="0" borderId="0" xfId="0" applyNumberFormat="1" applyFont="1" applyAlignment="1">
      <alignment horizontal="center" vertical="center"/>
    </xf>
    <xf numFmtId="184" fontId="44" fillId="0" borderId="0" xfId="0" applyNumberFormat="1" applyFont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36" fillId="2" borderId="5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center" wrapText="1"/>
    </xf>
    <xf numFmtId="176" fontId="6" fillId="2" borderId="7" xfId="0" applyNumberFormat="1" applyFont="1" applyFill="1" applyBorder="1" applyAlignment="1">
      <alignment horizontal="center" vertical="center" wrapText="1"/>
    </xf>
    <xf numFmtId="176" fontId="7" fillId="2" borderId="9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15" xfId="7" applyFont="1" applyBorder="1" applyAlignment="1">
      <alignment horizontal="right" vertical="center" wrapText="1"/>
    </xf>
    <xf numFmtId="0" fontId="26" fillId="0" borderId="16" xfId="7" applyFont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77" fontId="5" fillId="2" borderId="0" xfId="0" applyNumberFormat="1" applyFont="1" applyFill="1" applyAlignment="1">
      <alignment horizontal="left" vertical="center" wrapText="1"/>
    </xf>
    <xf numFmtId="0" fontId="40" fillId="0" borderId="4" xfId="0" applyFont="1" applyBorder="1" applyAlignment="1">
      <alignment horizontal="center" vertical="center" wrapText="1"/>
    </xf>
    <xf numFmtId="0" fontId="44" fillId="2" borderId="3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4" xfId="7" applyFont="1" applyBorder="1" applyAlignment="1">
      <alignment horizontal="center" vertical="center" wrapText="1"/>
    </xf>
  </cellXfs>
  <cellStyles count="14">
    <cellStyle name="Normal 2" xfId="4" xr:uid="{00000000-0005-0000-0000-00002C000000}"/>
    <cellStyle name="Normal 2 2" xfId="10" xr:uid="{67A8EC3E-9930-4300-94EC-B3FC2923934C}"/>
    <cellStyle name="Normal 3" xfId="6" xr:uid="{00000000-0005-0000-0000-000030000000}"/>
    <cellStyle name="Normal 4" xfId="9" xr:uid="{D1351901-EAE0-4BE5-86DE-2DD3F67E87CD}"/>
    <cellStyle name="Normal 6" xfId="2" xr:uid="{00000000-0005-0000-0000-000012000000}"/>
    <cellStyle name="常规" xfId="0" builtinId="0"/>
    <cellStyle name="常规 2" xfId="12" xr:uid="{11680627-336E-4022-BC25-9359898AABAA}"/>
    <cellStyle name="常规 2 2" xfId="5" xr:uid="{00000000-0005-0000-0000-00002F000000}"/>
    <cellStyle name="常规 3" xfId="7" xr:uid="{00000000-0005-0000-0000-000037000000}"/>
    <cellStyle name="常规 3 2" xfId="3" xr:uid="{00000000-0005-0000-0000-000029000000}"/>
    <cellStyle name="常规 3 2 2 2" xfId="8" xr:uid="{00000000-0005-0000-0000-000038000000}"/>
    <cellStyle name="常规 9 2" xfId="13" xr:uid="{62AE5BD7-DDCA-40F9-AD0C-5FF6EF42B444}"/>
    <cellStyle name="超链接" xfId="1" builtinId="8"/>
    <cellStyle name="千位分隔" xfId="11" builtinId="3"/>
  </cellStyles>
  <dxfs count="0"/>
  <tableStyles count="0" defaultTableStyle="TableStyleMedium2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6.png"/><Relationship Id="rId1" Type="http://schemas.openxmlformats.org/officeDocument/2006/relationships/image" Target="../media/image3.png"/><Relationship Id="rId5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626563</xdr:colOff>
      <xdr:row>0</xdr:row>
      <xdr:rowOff>0</xdr:rowOff>
    </xdr:from>
    <xdr:to>
      <xdr:col>1</xdr:col>
      <xdr:colOff>2340428</xdr:colOff>
      <xdr:row>2</xdr:row>
      <xdr:rowOff>68036</xdr:rowOff>
    </xdr:to>
    <xdr:pic>
      <xdr:nvPicPr>
        <xdr:cNvPr id="2" name="图片 1" descr="karemax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6563" y="0"/>
          <a:ext cx="2557508" cy="72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273605</xdr:colOff>
      <xdr:row>38</xdr:row>
      <xdr:rowOff>136071</xdr:rowOff>
    </xdr:from>
    <xdr:to>
      <xdr:col>3</xdr:col>
      <xdr:colOff>1741715</xdr:colOff>
      <xdr:row>38</xdr:row>
      <xdr:rowOff>1173780</xdr:rowOff>
    </xdr:to>
    <xdr:pic>
      <xdr:nvPicPr>
        <xdr:cNvPr id="11" name="Imagen 31">
          <a:extLst>
            <a:ext uri="{FF2B5EF4-FFF2-40B4-BE49-F238E27FC236}">
              <a16:creationId xmlns:a16="http://schemas.microsoft.com/office/drawing/2014/main" id="{9E475979-8AE4-4246-B451-A9F2C9A2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6569" y="24506464"/>
          <a:ext cx="1468110" cy="1037709"/>
        </a:xfrm>
        <a:prstGeom prst="rect">
          <a:avLst/>
        </a:prstGeom>
      </xdr:spPr>
    </xdr:pic>
    <xdr:clientData/>
  </xdr:twoCellAnchor>
  <xdr:twoCellAnchor editAs="oneCell">
    <xdr:from>
      <xdr:col>3</xdr:col>
      <xdr:colOff>511371</xdr:colOff>
      <xdr:row>30</xdr:row>
      <xdr:rowOff>312485</xdr:rowOff>
    </xdr:from>
    <xdr:to>
      <xdr:col>3</xdr:col>
      <xdr:colOff>1596302</xdr:colOff>
      <xdr:row>30</xdr:row>
      <xdr:rowOff>1227044</xdr:rowOff>
    </xdr:to>
    <xdr:pic>
      <xdr:nvPicPr>
        <xdr:cNvPr id="12" name="Imagen 21">
          <a:extLst>
            <a:ext uri="{FF2B5EF4-FFF2-40B4-BE49-F238E27FC236}">
              <a16:creationId xmlns:a16="http://schemas.microsoft.com/office/drawing/2014/main" id="{AFFBE6C4-CBAB-48DD-B4C5-20E3D0ABC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45136" y="14902544"/>
          <a:ext cx="1084931" cy="914559"/>
        </a:xfrm>
        <a:prstGeom prst="rect">
          <a:avLst/>
        </a:prstGeom>
      </xdr:spPr>
    </xdr:pic>
    <xdr:clientData/>
  </xdr:twoCellAnchor>
  <xdr:twoCellAnchor editAs="oneCell">
    <xdr:from>
      <xdr:col>3</xdr:col>
      <xdr:colOff>482467</xdr:colOff>
      <xdr:row>27</xdr:row>
      <xdr:rowOff>633487</xdr:rowOff>
    </xdr:from>
    <xdr:to>
      <xdr:col>3</xdr:col>
      <xdr:colOff>1266291</xdr:colOff>
      <xdr:row>28</xdr:row>
      <xdr:rowOff>356609</xdr:rowOff>
    </xdr:to>
    <xdr:pic>
      <xdr:nvPicPr>
        <xdr:cNvPr id="13" name="Imagen 14">
          <a:extLst>
            <a:ext uri="{FF2B5EF4-FFF2-40B4-BE49-F238E27FC236}">
              <a16:creationId xmlns:a16="http://schemas.microsoft.com/office/drawing/2014/main" id="{3ED444B1-618B-4F62-9E2A-B4609AFA0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8559409">
          <a:off x="8610406" y="12698548"/>
          <a:ext cx="395475" cy="783824"/>
        </a:xfrm>
        <a:prstGeom prst="rect">
          <a:avLst/>
        </a:prstGeom>
      </xdr:spPr>
    </xdr:pic>
    <xdr:clientData/>
  </xdr:twoCellAnchor>
  <xdr:twoCellAnchor editAs="oneCell">
    <xdr:from>
      <xdr:col>3</xdr:col>
      <xdr:colOff>257449</xdr:colOff>
      <xdr:row>37</xdr:row>
      <xdr:rowOff>286151</xdr:rowOff>
    </xdr:from>
    <xdr:to>
      <xdr:col>3</xdr:col>
      <xdr:colOff>1854168</xdr:colOff>
      <xdr:row>37</xdr:row>
      <xdr:rowOff>1400735</xdr:rowOff>
    </xdr:to>
    <xdr:pic>
      <xdr:nvPicPr>
        <xdr:cNvPr id="4" name="Imagen 28">
          <a:extLst>
            <a:ext uri="{FF2B5EF4-FFF2-40B4-BE49-F238E27FC236}">
              <a16:creationId xmlns:a16="http://schemas.microsoft.com/office/drawing/2014/main" id="{F7458A62-9A78-4B21-BC27-2F86F3DA3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1214" y="22003151"/>
          <a:ext cx="1596719" cy="1114584"/>
        </a:xfrm>
        <a:prstGeom prst="rect">
          <a:avLst/>
        </a:prstGeom>
      </xdr:spPr>
    </xdr:pic>
    <xdr:clientData/>
  </xdr:twoCellAnchor>
  <xdr:twoCellAnchor editAs="oneCell">
    <xdr:from>
      <xdr:col>3</xdr:col>
      <xdr:colOff>31060</xdr:colOff>
      <xdr:row>36</xdr:row>
      <xdr:rowOff>44534</xdr:rowOff>
    </xdr:from>
    <xdr:to>
      <xdr:col>3</xdr:col>
      <xdr:colOff>1202294</xdr:colOff>
      <xdr:row>36</xdr:row>
      <xdr:rowOff>942605</xdr:rowOff>
    </xdr:to>
    <xdr:pic>
      <xdr:nvPicPr>
        <xdr:cNvPr id="5" name="Imagen 29">
          <a:extLst>
            <a:ext uri="{FF2B5EF4-FFF2-40B4-BE49-F238E27FC236}">
              <a16:creationId xmlns:a16="http://schemas.microsoft.com/office/drawing/2014/main" id="{25E5D4AE-712F-46FB-A7FA-1D9F51065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62787" y="19873852"/>
          <a:ext cx="1171234" cy="898071"/>
        </a:xfrm>
        <a:prstGeom prst="rect">
          <a:avLst/>
        </a:prstGeom>
      </xdr:spPr>
    </xdr:pic>
    <xdr:clientData/>
  </xdr:twoCellAnchor>
  <xdr:twoCellAnchor editAs="oneCell">
    <xdr:from>
      <xdr:col>3</xdr:col>
      <xdr:colOff>156729</xdr:colOff>
      <xdr:row>36</xdr:row>
      <xdr:rowOff>1053072</xdr:rowOff>
    </xdr:from>
    <xdr:to>
      <xdr:col>3</xdr:col>
      <xdr:colOff>1674544</xdr:colOff>
      <xdr:row>36</xdr:row>
      <xdr:rowOff>1815192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62F79AF-BC41-8CCA-9418-DC4808715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88456" y="20882390"/>
          <a:ext cx="1517815" cy="762120"/>
        </a:xfrm>
        <a:prstGeom prst="rect">
          <a:avLst/>
        </a:prstGeom>
      </xdr:spPr>
    </xdr:pic>
    <xdr:clientData/>
  </xdr:twoCellAnchor>
  <xdr:oneCellAnchor>
    <xdr:from>
      <xdr:col>3</xdr:col>
      <xdr:colOff>83004</xdr:colOff>
      <xdr:row>40</xdr:row>
      <xdr:rowOff>276225</xdr:rowOff>
    </xdr:from>
    <xdr:ext cx="1221921" cy="617764"/>
    <xdr:pic>
      <xdr:nvPicPr>
        <xdr:cNvPr id="6" name="图片 5">
          <a:extLst>
            <a:ext uri="{FF2B5EF4-FFF2-40B4-BE49-F238E27FC236}">
              <a16:creationId xmlns:a16="http://schemas.microsoft.com/office/drawing/2014/main" id="{5C3EE58B-D5CA-46C5-8AC9-2070AD96B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69279" y="20850225"/>
          <a:ext cx="1221921" cy="617764"/>
        </a:xfrm>
        <a:prstGeom prst="rect">
          <a:avLst/>
        </a:prstGeom>
      </xdr:spPr>
    </xdr:pic>
    <xdr:clientData/>
  </xdr:oneCellAnchor>
  <xdr:oneCellAnchor>
    <xdr:from>
      <xdr:col>3</xdr:col>
      <xdr:colOff>83004</xdr:colOff>
      <xdr:row>40</xdr:row>
      <xdr:rowOff>276225</xdr:rowOff>
    </xdr:from>
    <xdr:ext cx="1221921" cy="617764"/>
    <xdr:pic>
      <xdr:nvPicPr>
        <xdr:cNvPr id="7" name="图片 6">
          <a:extLst>
            <a:ext uri="{FF2B5EF4-FFF2-40B4-BE49-F238E27FC236}">
              <a16:creationId xmlns:a16="http://schemas.microsoft.com/office/drawing/2014/main" id="{80CE9EBC-6F12-40E5-8D4B-9D9261E8A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69279" y="20850225"/>
          <a:ext cx="1221921" cy="61776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197459</xdr:colOff>
      <xdr:row>18</xdr:row>
      <xdr:rowOff>238125</xdr:rowOff>
    </xdr:from>
    <xdr:to>
      <xdr:col>3</xdr:col>
      <xdr:colOff>1057275</xdr:colOff>
      <xdr:row>18</xdr:row>
      <xdr:rowOff>1114425</xdr:rowOff>
    </xdr:to>
    <xdr:pic>
      <xdr:nvPicPr>
        <xdr:cNvPr id="2" name="Imagen 21">
          <a:extLst>
            <a:ext uri="{FF2B5EF4-FFF2-40B4-BE49-F238E27FC236}">
              <a16:creationId xmlns:a16="http://schemas.microsoft.com/office/drawing/2014/main" id="{1165D087-A348-43FC-91B4-9E3CE68CC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3734" y="10944225"/>
          <a:ext cx="859816" cy="876300"/>
        </a:xfrm>
        <a:prstGeom prst="rect">
          <a:avLst/>
        </a:prstGeom>
      </xdr:spPr>
    </xdr:pic>
    <xdr:clientData/>
  </xdr:twoCellAnchor>
  <xdr:twoCellAnchor editAs="oneCell">
    <xdr:from>
      <xdr:col>3</xdr:col>
      <xdr:colOff>28462</xdr:colOff>
      <xdr:row>25</xdr:row>
      <xdr:rowOff>247650</xdr:rowOff>
    </xdr:from>
    <xdr:to>
      <xdr:col>3</xdr:col>
      <xdr:colOff>1199696</xdr:colOff>
      <xdr:row>25</xdr:row>
      <xdr:rowOff>1096736</xdr:rowOff>
    </xdr:to>
    <xdr:pic>
      <xdr:nvPicPr>
        <xdr:cNvPr id="4" name="Imagen 29">
          <a:extLst>
            <a:ext uri="{FF2B5EF4-FFF2-40B4-BE49-F238E27FC236}">
              <a16:creationId xmlns:a16="http://schemas.microsoft.com/office/drawing/2014/main" id="{845269AF-7B4E-402B-85E9-C423B5F51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14737" y="13201650"/>
          <a:ext cx="1171234" cy="849086"/>
        </a:xfrm>
        <a:prstGeom prst="rect">
          <a:avLst/>
        </a:prstGeom>
      </xdr:spPr>
    </xdr:pic>
    <xdr:clientData/>
  </xdr:twoCellAnchor>
  <xdr:twoCellAnchor editAs="oneCell">
    <xdr:from>
      <xdr:col>3</xdr:col>
      <xdr:colOff>115045</xdr:colOff>
      <xdr:row>17</xdr:row>
      <xdr:rowOff>85725</xdr:rowOff>
    </xdr:from>
    <xdr:to>
      <xdr:col>3</xdr:col>
      <xdr:colOff>1360714</xdr:colOff>
      <xdr:row>17</xdr:row>
      <xdr:rowOff>1190625</xdr:rowOff>
    </xdr:to>
    <xdr:pic>
      <xdr:nvPicPr>
        <xdr:cNvPr id="5" name="Imagen 31">
          <a:extLst>
            <a:ext uri="{FF2B5EF4-FFF2-40B4-BE49-F238E27FC236}">
              <a16:creationId xmlns:a16="http://schemas.microsoft.com/office/drawing/2014/main" id="{9924C76C-8FCF-413C-88C6-D3FD10D0D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01320" y="9582150"/>
          <a:ext cx="1245669" cy="1104900"/>
        </a:xfrm>
        <a:prstGeom prst="rect">
          <a:avLst/>
        </a:prstGeom>
      </xdr:spPr>
    </xdr:pic>
    <xdr:clientData/>
  </xdr:twoCellAnchor>
  <xdr:oneCellAnchor>
    <xdr:from>
      <xdr:col>3</xdr:col>
      <xdr:colOff>98057</xdr:colOff>
      <xdr:row>26</xdr:row>
      <xdr:rowOff>247650</xdr:rowOff>
    </xdr:from>
    <xdr:ext cx="1073518" cy="1104528"/>
    <xdr:pic>
      <xdr:nvPicPr>
        <xdr:cNvPr id="6" name="Imagen 28">
          <a:extLst>
            <a:ext uri="{FF2B5EF4-FFF2-40B4-BE49-F238E27FC236}">
              <a16:creationId xmlns:a16="http://schemas.microsoft.com/office/drawing/2014/main" id="{3B634D0B-D2DE-4C03-BB9D-6CEB1E4C1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80410" y="21135415"/>
          <a:ext cx="1073518" cy="1104528"/>
        </a:xfrm>
        <a:prstGeom prst="rect">
          <a:avLst/>
        </a:prstGeom>
      </xdr:spPr>
    </xdr:pic>
    <xdr:clientData/>
  </xdr:oneCellAnchor>
  <xdr:oneCellAnchor>
    <xdr:from>
      <xdr:col>3</xdr:col>
      <xdr:colOff>83004</xdr:colOff>
      <xdr:row>27</xdr:row>
      <xdr:rowOff>276225</xdr:rowOff>
    </xdr:from>
    <xdr:ext cx="1221921" cy="617764"/>
    <xdr:pic>
      <xdr:nvPicPr>
        <xdr:cNvPr id="8" name="图片 7">
          <a:extLst>
            <a:ext uri="{FF2B5EF4-FFF2-40B4-BE49-F238E27FC236}">
              <a16:creationId xmlns:a16="http://schemas.microsoft.com/office/drawing/2014/main" id="{FEE02218-83C0-4B5F-8D93-48DC8C237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65357" y="22519901"/>
          <a:ext cx="1221921" cy="617764"/>
        </a:xfrm>
        <a:prstGeom prst="rect">
          <a:avLst/>
        </a:prstGeom>
      </xdr:spPr>
    </xdr:pic>
    <xdr:clientData/>
  </xdr:oneCellAnchor>
  <xdr:oneCellAnchor>
    <xdr:from>
      <xdr:col>3</xdr:col>
      <xdr:colOff>83004</xdr:colOff>
      <xdr:row>27</xdr:row>
      <xdr:rowOff>276225</xdr:rowOff>
    </xdr:from>
    <xdr:ext cx="1221921" cy="617764"/>
    <xdr:pic>
      <xdr:nvPicPr>
        <xdr:cNvPr id="9" name="图片 8">
          <a:extLst>
            <a:ext uri="{FF2B5EF4-FFF2-40B4-BE49-F238E27FC236}">
              <a16:creationId xmlns:a16="http://schemas.microsoft.com/office/drawing/2014/main" id="{94D43F80-0AF4-4645-A50F-0FF95330A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69279" y="20850225"/>
          <a:ext cx="1221921" cy="61776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511843</xdr:colOff>
      <xdr:row>3</xdr:row>
      <xdr:rowOff>295275</xdr:rowOff>
    </xdr:from>
    <xdr:to>
      <xdr:col>3</xdr:col>
      <xdr:colOff>2106223</xdr:colOff>
      <xdr:row>4</xdr:row>
      <xdr:rowOff>712211</xdr:rowOff>
    </xdr:to>
    <xdr:pic>
      <xdr:nvPicPr>
        <xdr:cNvPr id="2" name="Imagen 14">
          <a:extLst>
            <a:ext uri="{FF2B5EF4-FFF2-40B4-BE49-F238E27FC236}">
              <a16:creationId xmlns:a16="http://schemas.microsoft.com/office/drawing/2014/main" id="{3F92AAD8-F403-4F17-8194-1C896C1AC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9243" y="809625"/>
          <a:ext cx="1594380" cy="10836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95250</xdr:rowOff>
    </xdr:from>
    <xdr:to>
      <xdr:col>11</xdr:col>
      <xdr:colOff>169524</xdr:colOff>
      <xdr:row>66</xdr:row>
      <xdr:rowOff>132488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58E5EBB-5A19-A18A-5A2C-2435BE45D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00850"/>
          <a:ext cx="15409524" cy="68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opLeftCell="A29" zoomScale="85" zoomScaleNormal="85" workbookViewId="0">
      <selection activeCell="E28" sqref="E28"/>
    </sheetView>
  </sheetViews>
  <sheetFormatPr defaultColWidth="9" defaultRowHeight="15" x14ac:dyDescent="0.15"/>
  <cols>
    <col min="1" max="1" width="11" style="31" customWidth="1"/>
    <col min="2" max="2" width="52.625" style="24" customWidth="1"/>
    <col min="3" max="3" width="40.375" style="24" customWidth="1"/>
    <col min="4" max="4" width="30.875" style="24" customWidth="1"/>
    <col min="5" max="5" width="16.875" style="3" customWidth="1"/>
    <col min="6" max="6" width="17.75" style="3" customWidth="1"/>
    <col min="7" max="7" width="19.125" style="32" bestFit="1" customWidth="1"/>
    <col min="8" max="8" width="20" style="3" customWidth="1"/>
    <col min="9" max="9" width="27.625" style="3" customWidth="1"/>
    <col min="10" max="10" width="11.375" style="5" customWidth="1"/>
    <col min="11" max="11" width="17.125" style="5" customWidth="1"/>
    <col min="12" max="12" width="11.25" style="6" customWidth="1"/>
    <col min="13" max="13" width="6.875" style="6" customWidth="1"/>
    <col min="14" max="14" width="9.25" style="6" customWidth="1"/>
    <col min="15" max="15" width="5.375" style="6" customWidth="1"/>
    <col min="16" max="16" width="9.75" style="6" customWidth="1"/>
    <col min="17" max="17" width="10" style="6" customWidth="1"/>
    <col min="18" max="18" width="5" style="6" customWidth="1"/>
    <col min="19" max="19" width="8.125" style="6" customWidth="1"/>
    <col min="20" max="20" width="6.75" style="6" customWidth="1"/>
    <col min="21" max="21" width="8.75" style="7" customWidth="1"/>
    <col min="22" max="16384" width="9" style="3"/>
  </cols>
  <sheetData>
    <row r="1" spans="1:21" ht="23.25" x14ac:dyDescent="0.15">
      <c r="A1" s="215" t="s">
        <v>47</v>
      </c>
      <c r="B1" s="215"/>
      <c r="C1" s="215"/>
      <c r="D1" s="215"/>
      <c r="E1" s="215"/>
      <c r="F1" s="215"/>
      <c r="G1" s="215"/>
      <c r="H1" s="215"/>
      <c r="I1" s="4"/>
    </row>
    <row r="2" spans="1:21" ht="27.95" customHeight="1" x14ac:dyDescent="0.15">
      <c r="A2" s="216" t="s">
        <v>32</v>
      </c>
      <c r="B2" s="216"/>
      <c r="C2" s="216"/>
      <c r="D2" s="216"/>
      <c r="E2" s="216"/>
      <c r="F2" s="216"/>
      <c r="G2" s="216"/>
      <c r="H2" s="216"/>
      <c r="I2" s="8"/>
    </row>
    <row r="3" spans="1:21" ht="23.25" x14ac:dyDescent="0.15">
      <c r="A3" s="8"/>
      <c r="B3" s="217" t="s">
        <v>35</v>
      </c>
      <c r="C3" s="217"/>
      <c r="D3" s="217"/>
      <c r="E3" s="217"/>
      <c r="F3" s="217"/>
      <c r="G3" s="217"/>
      <c r="H3" s="217"/>
      <c r="I3" s="9"/>
    </row>
    <row r="4" spans="1:21" s="5" customFormat="1" ht="24.75" customHeight="1" x14ac:dyDescent="0.15">
      <c r="A4" s="10" t="s">
        <v>0</v>
      </c>
      <c r="B4" s="11" t="s">
        <v>34</v>
      </c>
      <c r="C4" s="11"/>
      <c r="D4" s="11"/>
      <c r="E4" s="1" t="s">
        <v>1</v>
      </c>
      <c r="F4" s="214" t="s">
        <v>48</v>
      </c>
      <c r="G4" s="214"/>
      <c r="H4" s="214"/>
      <c r="I4" s="12"/>
      <c r="L4" s="6"/>
      <c r="M4" s="6"/>
      <c r="N4" s="6"/>
      <c r="O4" s="6"/>
      <c r="P4" s="6"/>
      <c r="Q4" s="6"/>
      <c r="R4" s="6"/>
      <c r="S4" s="6"/>
      <c r="T4" s="6"/>
      <c r="U4" s="13"/>
    </row>
    <row r="5" spans="1:21" s="5" customFormat="1" ht="17.25" customHeight="1" x14ac:dyDescent="0.15">
      <c r="A5" s="10"/>
      <c r="B5" s="11"/>
      <c r="C5" s="11"/>
      <c r="D5" s="11"/>
      <c r="E5" s="1" t="s">
        <v>2</v>
      </c>
      <c r="F5" s="218" t="s">
        <v>49</v>
      </c>
      <c r="G5" s="218"/>
      <c r="H5" s="218"/>
      <c r="I5" s="14"/>
      <c r="L5" s="6"/>
      <c r="M5" s="6"/>
      <c r="N5" s="6"/>
      <c r="O5" s="6"/>
      <c r="P5" s="6"/>
      <c r="Q5" s="6"/>
      <c r="R5" s="6"/>
      <c r="S5" s="6"/>
      <c r="T5" s="6"/>
      <c r="U5" s="13"/>
    </row>
    <row r="6" spans="1:21" s="5" customFormat="1" ht="21" customHeight="1" thickBot="1" x14ac:dyDescent="0.2">
      <c r="A6" s="213" t="s">
        <v>3</v>
      </c>
      <c r="B6" s="213"/>
      <c r="C6" s="213"/>
      <c r="D6" s="213"/>
      <c r="E6" s="213"/>
      <c r="F6" s="213"/>
      <c r="G6" s="213"/>
      <c r="H6" s="213"/>
      <c r="I6" s="1"/>
      <c r="L6" s="6"/>
      <c r="M6" s="6"/>
      <c r="N6" s="6"/>
      <c r="O6" s="6"/>
      <c r="P6" s="6"/>
      <c r="Q6" s="6"/>
      <c r="R6" s="6"/>
      <c r="S6" s="6"/>
      <c r="T6" s="6"/>
      <c r="U6" s="13"/>
    </row>
    <row r="7" spans="1:21" s="5" customFormat="1" ht="51" customHeight="1" x14ac:dyDescent="0.15">
      <c r="A7" s="15" t="s">
        <v>4</v>
      </c>
      <c r="B7" s="16" t="s">
        <v>5</v>
      </c>
      <c r="C7" s="17"/>
      <c r="D7" s="17"/>
      <c r="E7" s="2" t="s">
        <v>30</v>
      </c>
      <c r="F7" s="214" t="s">
        <v>33</v>
      </c>
      <c r="G7" s="214"/>
      <c r="H7" s="214"/>
      <c r="I7" s="12"/>
      <c r="L7" s="6"/>
      <c r="M7" s="6"/>
      <c r="N7" s="6"/>
      <c r="O7" s="6"/>
      <c r="P7" s="6"/>
      <c r="Q7" s="6"/>
      <c r="R7" s="6"/>
      <c r="S7" s="6"/>
      <c r="T7" s="6"/>
      <c r="U7" s="13"/>
    </row>
    <row r="8" spans="1:21" s="5" customFormat="1" ht="42" customHeight="1" x14ac:dyDescent="0.15">
      <c r="A8" s="10" t="s">
        <v>8</v>
      </c>
      <c r="B8" s="11" t="s">
        <v>42</v>
      </c>
      <c r="C8" s="11"/>
      <c r="D8" s="11"/>
      <c r="E8" s="2" t="s">
        <v>6</v>
      </c>
      <c r="F8" s="214" t="s">
        <v>7</v>
      </c>
      <c r="G8" s="214"/>
      <c r="H8" s="214"/>
      <c r="I8" s="12"/>
      <c r="L8" s="6"/>
      <c r="M8" s="6"/>
      <c r="N8" s="6"/>
      <c r="O8" s="6"/>
      <c r="P8" s="6"/>
      <c r="Q8" s="6"/>
      <c r="R8" s="6"/>
      <c r="S8" s="6"/>
      <c r="T8" s="6"/>
      <c r="U8" s="13"/>
    </row>
    <row r="9" spans="1:21" s="5" customFormat="1" ht="30" customHeight="1" x14ac:dyDescent="0.15">
      <c r="A9" s="10" t="s">
        <v>11</v>
      </c>
      <c r="B9" s="11" t="s">
        <v>39</v>
      </c>
      <c r="C9" s="11"/>
      <c r="D9" s="11"/>
      <c r="E9" s="2" t="s">
        <v>9</v>
      </c>
      <c r="F9" s="214" t="s">
        <v>10</v>
      </c>
      <c r="G9" s="214"/>
      <c r="H9" s="214"/>
      <c r="I9" s="12"/>
      <c r="L9" s="6"/>
      <c r="M9" s="6"/>
      <c r="N9" s="6"/>
      <c r="O9" s="6"/>
      <c r="P9" s="6"/>
      <c r="Q9" s="6"/>
      <c r="R9" s="6"/>
      <c r="S9" s="6"/>
      <c r="T9" s="6"/>
      <c r="U9" s="13"/>
    </row>
    <row r="10" spans="1:21" s="5" customFormat="1" ht="28.5" customHeight="1" x14ac:dyDescent="0.15">
      <c r="A10" s="18" t="s">
        <v>14</v>
      </c>
      <c r="B10" s="19" t="s">
        <v>31</v>
      </c>
      <c r="C10" s="19"/>
      <c r="D10" s="19"/>
      <c r="E10" s="2" t="s">
        <v>12</v>
      </c>
      <c r="F10" s="214" t="s">
        <v>13</v>
      </c>
      <c r="G10" s="214"/>
      <c r="H10" s="214"/>
      <c r="I10" s="12"/>
      <c r="L10" s="6"/>
      <c r="M10" s="6"/>
      <c r="N10" s="6"/>
      <c r="O10" s="6"/>
      <c r="P10" s="6"/>
      <c r="Q10" s="6"/>
      <c r="R10" s="6"/>
      <c r="S10" s="6"/>
      <c r="T10" s="6"/>
      <c r="U10" s="13"/>
    </row>
    <row r="11" spans="1:21" ht="9.75" customHeight="1" x14ac:dyDescent="0.15">
      <c r="A11" s="190"/>
      <c r="B11" s="190"/>
      <c r="C11" s="190"/>
      <c r="D11" s="190"/>
      <c r="E11" s="191"/>
      <c r="F11" s="191"/>
      <c r="G11" s="191"/>
      <c r="H11" s="191"/>
      <c r="I11" s="20"/>
    </row>
    <row r="12" spans="1:21" ht="13.5" customHeight="1" x14ac:dyDescent="0.15">
      <c r="A12" s="193" t="s">
        <v>37</v>
      </c>
      <c r="B12" s="198" t="s">
        <v>15</v>
      </c>
      <c r="C12" s="199"/>
      <c r="D12" s="207" t="s">
        <v>109</v>
      </c>
      <c r="E12" s="194" t="s">
        <v>16</v>
      </c>
      <c r="F12" s="196" t="s">
        <v>17</v>
      </c>
      <c r="G12" s="205" t="s">
        <v>18</v>
      </c>
      <c r="H12" s="21"/>
      <c r="I12" s="184" t="s">
        <v>19</v>
      </c>
      <c r="J12" s="186" t="s">
        <v>36</v>
      </c>
      <c r="K12" s="187"/>
      <c r="L12" s="182" t="s">
        <v>20</v>
      </c>
      <c r="M12" s="182" t="s">
        <v>21</v>
      </c>
      <c r="N12" s="182" t="s">
        <v>22</v>
      </c>
      <c r="O12" s="182" t="s">
        <v>23</v>
      </c>
      <c r="P12" s="180" t="s">
        <v>24</v>
      </c>
      <c r="Q12" s="182" t="s">
        <v>25</v>
      </c>
      <c r="R12" s="176" t="s">
        <v>26</v>
      </c>
      <c r="S12" s="177"/>
      <c r="T12" s="176" t="s">
        <v>27</v>
      </c>
      <c r="U12" s="177"/>
    </row>
    <row r="13" spans="1:21" ht="26.1" customHeight="1" x14ac:dyDescent="0.15">
      <c r="A13" s="193"/>
      <c r="B13" s="200"/>
      <c r="C13" s="201"/>
      <c r="D13" s="208"/>
      <c r="E13" s="195"/>
      <c r="F13" s="197"/>
      <c r="G13" s="206"/>
      <c r="H13" s="22"/>
      <c r="I13" s="185"/>
      <c r="J13" s="188"/>
      <c r="K13" s="189"/>
      <c r="L13" s="183"/>
      <c r="M13" s="183"/>
      <c r="N13" s="183"/>
      <c r="O13" s="183"/>
      <c r="P13" s="181"/>
      <c r="Q13" s="183"/>
      <c r="R13" s="178"/>
      <c r="S13" s="179"/>
      <c r="T13" s="178"/>
      <c r="U13" s="179"/>
    </row>
    <row r="14" spans="1:21" s="49" customFormat="1" ht="40.5" x14ac:dyDescent="0.15">
      <c r="A14" s="35">
        <v>1</v>
      </c>
      <c r="B14" s="36" t="s">
        <v>50</v>
      </c>
      <c r="C14" s="37" t="s">
        <v>51</v>
      </c>
      <c r="D14" s="37"/>
      <c r="E14" s="38">
        <v>200</v>
      </c>
      <c r="F14" s="38" t="s">
        <v>96</v>
      </c>
      <c r="G14" s="39">
        <v>2.8</v>
      </c>
      <c r="H14" s="40" t="s">
        <v>95</v>
      </c>
      <c r="I14" s="41">
        <f>G14*E14</f>
        <v>560</v>
      </c>
      <c r="J14" s="50">
        <v>100</v>
      </c>
      <c r="K14" s="50" t="s">
        <v>99</v>
      </c>
      <c r="L14" s="51">
        <f t="shared" ref="L14:L18" si="0">E14/J14</f>
        <v>2</v>
      </c>
      <c r="M14" s="42">
        <v>55</v>
      </c>
      <c r="N14" s="43">
        <v>33</v>
      </c>
      <c r="O14" s="44">
        <v>30</v>
      </c>
      <c r="P14" s="45">
        <f t="shared" ref="P14" si="1">O14*N14*M14/1000000</f>
        <v>5.4449999999999998E-2</v>
      </c>
      <c r="Q14" s="46">
        <f t="shared" ref="Q14:Q18" si="2">P14*L14</f>
        <v>0.1089</v>
      </c>
      <c r="R14" s="47">
        <v>8.3000000000000007</v>
      </c>
      <c r="S14" s="47">
        <f t="shared" ref="S14:S18" si="3">R14*L14</f>
        <v>16.600000000000001</v>
      </c>
      <c r="T14" s="48">
        <f t="shared" ref="T14" si="4">R14-1</f>
        <v>7.3000000000000007</v>
      </c>
      <c r="U14" s="48">
        <f t="shared" ref="U14:U18" si="5">T14*L14</f>
        <v>14.600000000000001</v>
      </c>
    </row>
    <row r="15" spans="1:21" s="49" customFormat="1" ht="40.5" x14ac:dyDescent="0.15">
      <c r="A15" s="35">
        <v>2</v>
      </c>
      <c r="B15" s="36" t="s">
        <v>69</v>
      </c>
      <c r="C15" s="37" t="s">
        <v>52</v>
      </c>
      <c r="D15" s="37"/>
      <c r="E15" s="38">
        <v>300</v>
      </c>
      <c r="F15" s="38" t="s">
        <v>96</v>
      </c>
      <c r="G15" s="39">
        <v>1.04</v>
      </c>
      <c r="H15" s="40" t="s">
        <v>100</v>
      </c>
      <c r="I15" s="41">
        <f t="shared" ref="I15:I19" si="6">G15*E15</f>
        <v>312</v>
      </c>
      <c r="J15" s="50">
        <v>100</v>
      </c>
      <c r="K15" s="50" t="s">
        <v>99</v>
      </c>
      <c r="L15" s="51">
        <f t="shared" si="0"/>
        <v>3</v>
      </c>
      <c r="M15" s="42">
        <v>55</v>
      </c>
      <c r="N15" s="43">
        <v>33</v>
      </c>
      <c r="O15" s="44">
        <v>30</v>
      </c>
      <c r="P15" s="45">
        <f t="shared" ref="P15:P18" si="7">M15*N15*O15/1000000</f>
        <v>5.4449999999999998E-2</v>
      </c>
      <c r="Q15" s="46">
        <f t="shared" si="2"/>
        <v>0.16335</v>
      </c>
      <c r="R15" s="47">
        <v>6</v>
      </c>
      <c r="S15" s="47">
        <f t="shared" si="3"/>
        <v>18</v>
      </c>
      <c r="T15" s="48">
        <v>5.5</v>
      </c>
      <c r="U15" s="48">
        <f t="shared" si="5"/>
        <v>16.5</v>
      </c>
    </row>
    <row r="16" spans="1:21" s="49" customFormat="1" ht="40.5" x14ac:dyDescent="0.15">
      <c r="A16" s="35">
        <v>3</v>
      </c>
      <c r="B16" s="36" t="s">
        <v>70</v>
      </c>
      <c r="C16" s="37" t="s">
        <v>53</v>
      </c>
      <c r="D16" s="37"/>
      <c r="E16" s="38">
        <v>500</v>
      </c>
      <c r="F16" s="38" t="s">
        <v>96</v>
      </c>
      <c r="G16" s="39">
        <v>1.04</v>
      </c>
      <c r="H16" s="40" t="s">
        <v>100</v>
      </c>
      <c r="I16" s="41">
        <f t="shared" si="6"/>
        <v>520</v>
      </c>
      <c r="J16" s="50">
        <v>100</v>
      </c>
      <c r="K16" s="50" t="s">
        <v>99</v>
      </c>
      <c r="L16" s="51">
        <f t="shared" si="0"/>
        <v>5</v>
      </c>
      <c r="M16" s="42">
        <v>55</v>
      </c>
      <c r="N16" s="43">
        <v>33</v>
      </c>
      <c r="O16" s="44">
        <v>30</v>
      </c>
      <c r="P16" s="45">
        <f t="shared" si="7"/>
        <v>5.4449999999999998E-2</v>
      </c>
      <c r="Q16" s="46">
        <f t="shared" si="2"/>
        <v>0.27224999999999999</v>
      </c>
      <c r="R16" s="47">
        <v>6</v>
      </c>
      <c r="S16" s="47">
        <f t="shared" si="3"/>
        <v>30</v>
      </c>
      <c r="T16" s="48">
        <v>5.5</v>
      </c>
      <c r="U16" s="48">
        <f t="shared" si="5"/>
        <v>27.5</v>
      </c>
    </row>
    <row r="17" spans="1:21" s="49" customFormat="1" ht="40.5" x14ac:dyDescent="0.15">
      <c r="A17" s="35">
        <v>4</v>
      </c>
      <c r="B17" s="36" t="s">
        <v>71</v>
      </c>
      <c r="C17" s="37" t="s">
        <v>54</v>
      </c>
      <c r="D17" s="37"/>
      <c r="E17" s="38">
        <v>200</v>
      </c>
      <c r="F17" s="38" t="s">
        <v>96</v>
      </c>
      <c r="G17" s="39">
        <v>1.6</v>
      </c>
      <c r="H17" s="40" t="s">
        <v>100</v>
      </c>
      <c r="I17" s="41">
        <f t="shared" si="6"/>
        <v>320</v>
      </c>
      <c r="J17" s="50">
        <v>100</v>
      </c>
      <c r="K17" s="50" t="s">
        <v>99</v>
      </c>
      <c r="L17" s="51">
        <f t="shared" si="0"/>
        <v>2</v>
      </c>
      <c r="M17" s="42">
        <v>55</v>
      </c>
      <c r="N17" s="43">
        <v>33</v>
      </c>
      <c r="O17" s="44">
        <v>30</v>
      </c>
      <c r="P17" s="45">
        <f t="shared" si="7"/>
        <v>5.4449999999999998E-2</v>
      </c>
      <c r="Q17" s="46">
        <f t="shared" si="2"/>
        <v>0.1089</v>
      </c>
      <c r="R17" s="47">
        <v>5.7</v>
      </c>
      <c r="S17" s="47">
        <f t="shared" si="3"/>
        <v>11.4</v>
      </c>
      <c r="T17" s="48">
        <f t="shared" ref="T17" si="8">R17-1</f>
        <v>4.7</v>
      </c>
      <c r="U17" s="48">
        <f t="shared" si="5"/>
        <v>9.4</v>
      </c>
    </row>
    <row r="18" spans="1:21" s="49" customFormat="1" ht="40.5" x14ac:dyDescent="0.15">
      <c r="A18" s="35">
        <v>5</v>
      </c>
      <c r="B18" s="36" t="s">
        <v>72</v>
      </c>
      <c r="C18" s="37" t="s">
        <v>55</v>
      </c>
      <c r="D18" s="37"/>
      <c r="E18" s="38">
        <v>500</v>
      </c>
      <c r="F18" s="38" t="s">
        <v>96</v>
      </c>
      <c r="G18" s="39">
        <v>5.7</v>
      </c>
      <c r="H18" s="40" t="s">
        <v>100</v>
      </c>
      <c r="I18" s="41">
        <f t="shared" si="6"/>
        <v>2850</v>
      </c>
      <c r="J18" s="50">
        <v>100</v>
      </c>
      <c r="K18" s="50" t="s">
        <v>99</v>
      </c>
      <c r="L18" s="51">
        <f t="shared" si="0"/>
        <v>5</v>
      </c>
      <c r="M18" s="42">
        <v>55</v>
      </c>
      <c r="N18" s="43">
        <v>33</v>
      </c>
      <c r="O18" s="44">
        <v>30</v>
      </c>
      <c r="P18" s="45">
        <f t="shared" si="7"/>
        <v>5.4449999999999998E-2</v>
      </c>
      <c r="Q18" s="46">
        <f t="shared" si="2"/>
        <v>0.27224999999999999</v>
      </c>
      <c r="R18" s="47">
        <v>6.1</v>
      </c>
      <c r="S18" s="47">
        <f t="shared" si="3"/>
        <v>30.5</v>
      </c>
      <c r="T18" s="48">
        <f>R18-1</f>
        <v>5.0999999999999996</v>
      </c>
      <c r="U18" s="48">
        <f t="shared" si="5"/>
        <v>25.5</v>
      </c>
    </row>
    <row r="19" spans="1:21" s="49" customFormat="1" ht="40.5" x14ac:dyDescent="0.15">
      <c r="A19" s="35">
        <v>6</v>
      </c>
      <c r="B19" s="36" t="s">
        <v>73</v>
      </c>
      <c r="C19" s="37" t="s">
        <v>56</v>
      </c>
      <c r="D19" s="37"/>
      <c r="E19" s="38">
        <v>300</v>
      </c>
      <c r="F19" s="38" t="s">
        <v>96</v>
      </c>
      <c r="G19" s="39">
        <v>5.17</v>
      </c>
      <c r="H19" s="40" t="s">
        <v>95</v>
      </c>
      <c r="I19" s="41">
        <f t="shared" si="6"/>
        <v>1551</v>
      </c>
      <c r="J19" s="50">
        <v>100</v>
      </c>
      <c r="K19" s="50" t="s">
        <v>99</v>
      </c>
      <c r="L19" s="51">
        <f t="shared" ref="L19" si="9">E19/J19</f>
        <v>3</v>
      </c>
      <c r="M19" s="42">
        <v>55</v>
      </c>
      <c r="N19" s="43">
        <v>33</v>
      </c>
      <c r="O19" s="44">
        <v>30</v>
      </c>
      <c r="P19" s="45">
        <f t="shared" ref="P19" si="10">M19*N19*O19/1000000</f>
        <v>5.4449999999999998E-2</v>
      </c>
      <c r="Q19" s="46">
        <f t="shared" ref="Q19" si="11">P19*L19</f>
        <v>0.16335</v>
      </c>
      <c r="R19" s="47">
        <v>6.1</v>
      </c>
      <c r="S19" s="47">
        <f t="shared" ref="S19" si="12">R19*L19</f>
        <v>18.299999999999997</v>
      </c>
      <c r="T19" s="48">
        <f>R19-1</f>
        <v>5.0999999999999996</v>
      </c>
      <c r="U19" s="48">
        <f t="shared" ref="U19" si="13">T19*L19</f>
        <v>15.299999999999999</v>
      </c>
    </row>
    <row r="20" spans="1:21" s="49" customFormat="1" ht="40.5" x14ac:dyDescent="0.15">
      <c r="A20" s="35">
        <v>7</v>
      </c>
      <c r="B20" s="36" t="s">
        <v>74</v>
      </c>
      <c r="C20" s="37" t="s">
        <v>57</v>
      </c>
      <c r="D20" s="37"/>
      <c r="E20" s="38">
        <v>300</v>
      </c>
      <c r="F20" s="38" t="s">
        <v>96</v>
      </c>
      <c r="G20" s="39">
        <v>5.17</v>
      </c>
      <c r="H20" s="40" t="s">
        <v>95</v>
      </c>
      <c r="I20" s="41">
        <f t="shared" ref="I20:I21" si="14">G20*E20</f>
        <v>1551</v>
      </c>
      <c r="J20" s="50">
        <v>100</v>
      </c>
      <c r="K20" s="50" t="s">
        <v>99</v>
      </c>
      <c r="L20" s="51">
        <f t="shared" ref="L20" si="15">E20/J20</f>
        <v>3</v>
      </c>
      <c r="M20" s="42">
        <v>55</v>
      </c>
      <c r="N20" s="43">
        <v>33</v>
      </c>
      <c r="O20" s="44">
        <v>30</v>
      </c>
      <c r="P20" s="45">
        <f t="shared" ref="P20" si="16">M20*N20*O20/1000000</f>
        <v>5.4449999999999998E-2</v>
      </c>
      <c r="Q20" s="46">
        <f t="shared" ref="Q20" si="17">P20*L20</f>
        <v>0.16335</v>
      </c>
      <c r="R20" s="47">
        <v>6.1</v>
      </c>
      <c r="S20" s="47">
        <f t="shared" ref="S20" si="18">R20*L20</f>
        <v>18.299999999999997</v>
      </c>
      <c r="T20" s="48">
        <f>R20-1</f>
        <v>5.0999999999999996</v>
      </c>
      <c r="U20" s="48">
        <f t="shared" ref="U20" si="19">T20*L20</f>
        <v>15.299999999999999</v>
      </c>
    </row>
    <row r="21" spans="1:21" s="49" customFormat="1" ht="40.5" x14ac:dyDescent="0.15">
      <c r="A21" s="35">
        <v>8</v>
      </c>
      <c r="B21" s="36" t="s">
        <v>75</v>
      </c>
      <c r="C21" s="37" t="s">
        <v>58</v>
      </c>
      <c r="D21" s="37"/>
      <c r="E21" s="38">
        <v>200</v>
      </c>
      <c r="F21" s="38" t="s">
        <v>96</v>
      </c>
      <c r="G21" s="39">
        <v>0.94</v>
      </c>
      <c r="H21" s="40" t="s">
        <v>95</v>
      </c>
      <c r="I21" s="41">
        <f t="shared" si="14"/>
        <v>188</v>
      </c>
      <c r="J21" s="50">
        <v>100</v>
      </c>
      <c r="K21" s="50" t="s">
        <v>99</v>
      </c>
      <c r="L21" s="51">
        <f t="shared" ref="L21" si="20">E21/J21</f>
        <v>2</v>
      </c>
      <c r="M21" s="42">
        <v>55</v>
      </c>
      <c r="N21" s="43">
        <v>33</v>
      </c>
      <c r="O21" s="44">
        <v>30</v>
      </c>
      <c r="P21" s="45">
        <f t="shared" ref="P21" si="21">M21*N21*O21/1000000</f>
        <v>5.4449999999999998E-2</v>
      </c>
      <c r="Q21" s="46">
        <f t="shared" ref="Q21" si="22">P21*L21</f>
        <v>0.1089</v>
      </c>
      <c r="R21" s="47">
        <v>6.1</v>
      </c>
      <c r="S21" s="47">
        <f t="shared" ref="S21" si="23">R21*L21</f>
        <v>12.2</v>
      </c>
      <c r="T21" s="48">
        <f>R21-1</f>
        <v>5.0999999999999996</v>
      </c>
      <c r="U21" s="48">
        <f t="shared" ref="U21" si="24">T21*L21</f>
        <v>10.199999999999999</v>
      </c>
    </row>
    <row r="22" spans="1:21" s="49" customFormat="1" ht="40.5" x14ac:dyDescent="0.15">
      <c r="A22" s="35">
        <v>9</v>
      </c>
      <c r="B22" s="36" t="s">
        <v>76</v>
      </c>
      <c r="C22" s="37" t="s">
        <v>59</v>
      </c>
      <c r="D22" s="37"/>
      <c r="E22" s="38">
        <v>200</v>
      </c>
      <c r="F22" s="38" t="s">
        <v>96</v>
      </c>
      <c r="G22" s="39">
        <v>5.5</v>
      </c>
      <c r="H22" s="40" t="s">
        <v>95</v>
      </c>
      <c r="I22" s="41">
        <f t="shared" ref="I22" si="25">G22*E22</f>
        <v>1100</v>
      </c>
      <c r="J22" s="50">
        <v>100</v>
      </c>
      <c r="K22" s="50" t="s">
        <v>99</v>
      </c>
      <c r="L22" s="51">
        <f t="shared" ref="L22" si="26">E22/J22</f>
        <v>2</v>
      </c>
      <c r="M22" s="42">
        <v>55</v>
      </c>
      <c r="N22" s="43">
        <v>33</v>
      </c>
      <c r="O22" s="44">
        <v>30</v>
      </c>
      <c r="P22" s="45">
        <f t="shared" ref="P22" si="27">M22*N22*O22/1000000</f>
        <v>5.4449999999999998E-2</v>
      </c>
      <c r="Q22" s="46">
        <f t="shared" ref="Q22" si="28">P22*L22</f>
        <v>0.1089</v>
      </c>
      <c r="R22" s="47">
        <v>6.1</v>
      </c>
      <c r="S22" s="47">
        <f t="shared" ref="S22" si="29">R22*L22</f>
        <v>12.2</v>
      </c>
      <c r="T22" s="48">
        <f>R22-1</f>
        <v>5.0999999999999996</v>
      </c>
      <c r="U22" s="48">
        <f t="shared" ref="U22" si="30">T22*L22</f>
        <v>10.199999999999999</v>
      </c>
    </row>
    <row r="23" spans="1:21" s="49" customFormat="1" ht="40.5" x14ac:dyDescent="0.15">
      <c r="A23" s="35">
        <v>10</v>
      </c>
      <c r="B23" s="36" t="s">
        <v>77</v>
      </c>
      <c r="C23" s="37" t="s">
        <v>60</v>
      </c>
      <c r="D23" s="37"/>
      <c r="E23" s="38">
        <v>200</v>
      </c>
      <c r="F23" s="38" t="s">
        <v>96</v>
      </c>
      <c r="G23" s="39">
        <v>5.05</v>
      </c>
      <c r="H23" s="40" t="s">
        <v>95</v>
      </c>
      <c r="I23" s="41">
        <f>G23*E23</f>
        <v>1010</v>
      </c>
      <c r="J23" s="50">
        <v>100</v>
      </c>
      <c r="K23" s="50" t="s">
        <v>99</v>
      </c>
      <c r="L23" s="51">
        <f t="shared" ref="L23:L24" si="31">E23/J23</f>
        <v>2</v>
      </c>
      <c r="M23" s="42">
        <v>55</v>
      </c>
      <c r="N23" s="43">
        <v>33</v>
      </c>
      <c r="O23" s="44">
        <v>30</v>
      </c>
      <c r="P23" s="45">
        <f t="shared" ref="P23:P24" si="32">M23*N23*O23/1000000</f>
        <v>5.4449999999999998E-2</v>
      </c>
      <c r="Q23" s="46">
        <f t="shared" ref="Q23:Q24" si="33">P23*L23</f>
        <v>0.1089</v>
      </c>
      <c r="R23" s="47">
        <v>8</v>
      </c>
      <c r="S23" s="47">
        <f t="shared" ref="S23:S24" si="34">R23*L23</f>
        <v>16</v>
      </c>
      <c r="T23" s="48">
        <v>7</v>
      </c>
      <c r="U23" s="48">
        <f t="shared" ref="U23:U24" si="35">T23*L23</f>
        <v>14</v>
      </c>
    </row>
    <row r="24" spans="1:21" s="49" customFormat="1" ht="40.5" x14ac:dyDescent="0.15">
      <c r="A24" s="35">
        <v>11</v>
      </c>
      <c r="B24" s="36" t="s">
        <v>78</v>
      </c>
      <c r="C24" s="37" t="s">
        <v>61</v>
      </c>
      <c r="D24" s="37"/>
      <c r="E24" s="38">
        <v>200</v>
      </c>
      <c r="F24" s="38" t="s">
        <v>96</v>
      </c>
      <c r="G24" s="39">
        <v>5.05</v>
      </c>
      <c r="H24" s="40" t="s">
        <v>95</v>
      </c>
      <c r="I24" s="41">
        <f>G24*E24</f>
        <v>1010</v>
      </c>
      <c r="J24" s="50">
        <v>100</v>
      </c>
      <c r="K24" s="50" t="s">
        <v>99</v>
      </c>
      <c r="L24" s="51">
        <f t="shared" si="31"/>
        <v>2</v>
      </c>
      <c r="M24" s="42">
        <v>55</v>
      </c>
      <c r="N24" s="43">
        <v>33</v>
      </c>
      <c r="O24" s="44">
        <v>30</v>
      </c>
      <c r="P24" s="45">
        <f t="shared" si="32"/>
        <v>5.4449999999999998E-2</v>
      </c>
      <c r="Q24" s="46">
        <f t="shared" si="33"/>
        <v>0.1089</v>
      </c>
      <c r="R24" s="47">
        <v>8</v>
      </c>
      <c r="S24" s="47">
        <f t="shared" si="34"/>
        <v>16</v>
      </c>
      <c r="T24" s="48">
        <f>R24-1</f>
        <v>7</v>
      </c>
      <c r="U24" s="48">
        <f t="shared" si="35"/>
        <v>14</v>
      </c>
    </row>
    <row r="25" spans="1:21" s="49" customFormat="1" ht="52.5" customHeight="1" x14ac:dyDescent="0.15">
      <c r="A25" s="35">
        <v>12</v>
      </c>
      <c r="B25" s="36" t="s">
        <v>79</v>
      </c>
      <c r="C25" s="37" t="s">
        <v>62</v>
      </c>
      <c r="D25" s="37"/>
      <c r="E25" s="38">
        <v>20000</v>
      </c>
      <c r="F25" s="38">
        <v>10</v>
      </c>
      <c r="G25" s="39">
        <v>0.30499999999999999</v>
      </c>
      <c r="H25" s="40" t="s">
        <v>45</v>
      </c>
      <c r="I25" s="41">
        <f t="shared" ref="I25:I27" si="36">G25*E25</f>
        <v>6100</v>
      </c>
      <c r="J25" s="50">
        <v>100</v>
      </c>
      <c r="K25" s="50" t="s">
        <v>38</v>
      </c>
      <c r="L25" s="51">
        <f t="shared" ref="L25:L27" si="37">E25/J25</f>
        <v>200</v>
      </c>
      <c r="M25" s="42">
        <v>64</v>
      </c>
      <c r="N25" s="43">
        <v>34</v>
      </c>
      <c r="O25" s="44">
        <v>45.5</v>
      </c>
      <c r="P25" s="45">
        <f>M25*N25*O25/1000000</f>
        <v>9.9007999999999999E-2</v>
      </c>
      <c r="Q25" s="46">
        <f>P25*L25</f>
        <v>19.801600000000001</v>
      </c>
      <c r="R25" s="47">
        <v>9</v>
      </c>
      <c r="S25" s="47">
        <f>R25*L25</f>
        <v>1800</v>
      </c>
      <c r="T25" s="48">
        <v>8</v>
      </c>
      <c r="U25" s="48">
        <f>T25*L25</f>
        <v>1600</v>
      </c>
    </row>
    <row r="26" spans="1:21" s="49" customFormat="1" ht="56.25" customHeight="1" x14ac:dyDescent="0.15">
      <c r="A26" s="35">
        <v>13</v>
      </c>
      <c r="B26" s="36" t="s">
        <v>80</v>
      </c>
      <c r="C26" s="37" t="s">
        <v>63</v>
      </c>
      <c r="D26" s="37"/>
      <c r="E26" s="38">
        <v>40000</v>
      </c>
      <c r="F26" s="38">
        <v>10</v>
      </c>
      <c r="G26" s="39">
        <v>0.315</v>
      </c>
      <c r="H26" s="40" t="s">
        <v>44</v>
      </c>
      <c r="I26" s="41">
        <f t="shared" si="36"/>
        <v>12600</v>
      </c>
      <c r="J26" s="50">
        <v>100</v>
      </c>
      <c r="K26" s="50" t="s">
        <v>38</v>
      </c>
      <c r="L26" s="51">
        <f t="shared" si="37"/>
        <v>400</v>
      </c>
      <c r="M26" s="42">
        <v>64</v>
      </c>
      <c r="N26" s="43">
        <v>34</v>
      </c>
      <c r="O26" s="44">
        <v>45.5</v>
      </c>
      <c r="P26" s="45">
        <f>M26*N26*O26/1000000</f>
        <v>9.9007999999999999E-2</v>
      </c>
      <c r="Q26" s="46">
        <f>P26*L26</f>
        <v>39.603200000000001</v>
      </c>
      <c r="R26" s="47">
        <v>9</v>
      </c>
      <c r="S26" s="47">
        <f>R26*L26</f>
        <v>3600</v>
      </c>
      <c r="T26" s="48">
        <v>8</v>
      </c>
      <c r="U26" s="48">
        <f>T26*L26</f>
        <v>3200</v>
      </c>
    </row>
    <row r="27" spans="1:21" s="49" customFormat="1" ht="72" customHeight="1" x14ac:dyDescent="0.15">
      <c r="A27" s="35">
        <v>14</v>
      </c>
      <c r="B27" s="36" t="s">
        <v>81</v>
      </c>
      <c r="C27" s="37" t="s">
        <v>120</v>
      </c>
      <c r="D27" s="37"/>
      <c r="E27" s="58">
        <v>8000</v>
      </c>
      <c r="F27" s="38" t="s">
        <v>102</v>
      </c>
      <c r="G27" s="39">
        <v>2.1</v>
      </c>
      <c r="H27" s="40" t="s">
        <v>103</v>
      </c>
      <c r="I27" s="41">
        <f t="shared" si="36"/>
        <v>16800</v>
      </c>
      <c r="J27" s="50">
        <v>20</v>
      </c>
      <c r="K27" s="50" t="s">
        <v>101</v>
      </c>
      <c r="L27" s="51">
        <f t="shared" si="37"/>
        <v>400</v>
      </c>
      <c r="M27" s="42">
        <v>68</v>
      </c>
      <c r="N27" s="43">
        <v>36</v>
      </c>
      <c r="O27" s="44">
        <v>33</v>
      </c>
      <c r="P27" s="45">
        <f t="shared" ref="P27" si="38">O27*N27*M27/1000000</f>
        <v>8.0783999999999995E-2</v>
      </c>
      <c r="Q27" s="46">
        <f t="shared" ref="Q27" si="39">O27*N27*M27/1000000*L27</f>
        <v>32.313600000000001</v>
      </c>
      <c r="R27" s="47">
        <v>8</v>
      </c>
      <c r="S27" s="47">
        <f>R27*L27</f>
        <v>3200</v>
      </c>
      <c r="T27" s="48">
        <v>7</v>
      </c>
      <c r="U27" s="48">
        <f>T27*L27</f>
        <v>2800</v>
      </c>
    </row>
    <row r="28" spans="1:21" s="49" customFormat="1" ht="52.5" customHeight="1" x14ac:dyDescent="0.15">
      <c r="A28" s="35">
        <v>15</v>
      </c>
      <c r="B28" s="57" t="s">
        <v>82</v>
      </c>
      <c r="C28" s="37" t="s">
        <v>113</v>
      </c>
      <c r="D28" s="209"/>
      <c r="E28" s="38">
        <v>200000</v>
      </c>
      <c r="F28" s="38">
        <v>50</v>
      </c>
      <c r="G28" s="39">
        <v>0.115</v>
      </c>
      <c r="H28" s="40" t="s">
        <v>112</v>
      </c>
      <c r="I28" s="41">
        <f t="shared" ref="I28:I29" si="40">E28*G28</f>
        <v>23000</v>
      </c>
      <c r="J28" s="50">
        <v>500</v>
      </c>
      <c r="K28" s="50" t="s">
        <v>115</v>
      </c>
      <c r="L28" s="51">
        <f>E28/J28</f>
        <v>400</v>
      </c>
      <c r="M28" s="42">
        <v>64.5</v>
      </c>
      <c r="N28" s="43">
        <v>22.5</v>
      </c>
      <c r="O28" s="44">
        <v>40</v>
      </c>
      <c r="P28" s="45">
        <f t="shared" ref="P28:P29" si="41">M28*N28*O28/1000000</f>
        <v>5.8049999999999997E-2</v>
      </c>
      <c r="Q28" s="46">
        <f t="shared" ref="Q28:Q29" si="42">P28*L28</f>
        <v>23.22</v>
      </c>
      <c r="R28" s="47">
        <v>15</v>
      </c>
      <c r="S28" s="47">
        <f t="shared" ref="S28:S29" si="43">R28*L28</f>
        <v>6000</v>
      </c>
      <c r="T28" s="48">
        <v>13.5</v>
      </c>
      <c r="U28" s="48">
        <f t="shared" ref="U28:U29" si="44">T28*L28</f>
        <v>5400</v>
      </c>
    </row>
    <row r="29" spans="1:21" s="49" customFormat="1" ht="63" customHeight="1" x14ac:dyDescent="0.15">
      <c r="A29" s="35">
        <v>16</v>
      </c>
      <c r="B29" s="57" t="s">
        <v>83</v>
      </c>
      <c r="C29" s="37" t="s">
        <v>114</v>
      </c>
      <c r="D29" s="210"/>
      <c r="E29" s="38">
        <v>100000</v>
      </c>
      <c r="F29" s="38">
        <v>50</v>
      </c>
      <c r="G29" s="39">
        <v>0.115</v>
      </c>
      <c r="H29" s="40" t="s">
        <v>112</v>
      </c>
      <c r="I29" s="41">
        <f t="shared" si="40"/>
        <v>11500</v>
      </c>
      <c r="J29" s="50">
        <v>500</v>
      </c>
      <c r="K29" s="50" t="s">
        <v>115</v>
      </c>
      <c r="L29" s="51">
        <f>E29/J29</f>
        <v>200</v>
      </c>
      <c r="M29" s="42">
        <v>64.5</v>
      </c>
      <c r="N29" s="43">
        <v>22.5</v>
      </c>
      <c r="O29" s="44">
        <v>40</v>
      </c>
      <c r="P29" s="45">
        <f t="shared" si="41"/>
        <v>5.8049999999999997E-2</v>
      </c>
      <c r="Q29" s="46">
        <f t="shared" si="42"/>
        <v>11.61</v>
      </c>
      <c r="R29" s="47">
        <v>15</v>
      </c>
      <c r="S29" s="47">
        <f t="shared" si="43"/>
        <v>3000</v>
      </c>
      <c r="T29" s="48">
        <v>13.5</v>
      </c>
      <c r="U29" s="48">
        <f t="shared" si="44"/>
        <v>2700</v>
      </c>
    </row>
    <row r="30" spans="1:21" s="49" customFormat="1" ht="68.25" customHeight="1" x14ac:dyDescent="0.15">
      <c r="A30" s="35">
        <v>17</v>
      </c>
      <c r="B30" s="36" t="s">
        <v>84</v>
      </c>
      <c r="C30" s="37" t="s">
        <v>64</v>
      </c>
      <c r="D30" s="37"/>
      <c r="E30" s="38">
        <v>100000</v>
      </c>
      <c r="F30" s="38">
        <v>25</v>
      </c>
      <c r="G30" s="54">
        <v>7.4999999999999997E-2</v>
      </c>
      <c r="H30" s="55" t="s">
        <v>44</v>
      </c>
      <c r="I30" s="56">
        <f t="shared" ref="I30" si="45">G30*E30</f>
        <v>7500</v>
      </c>
      <c r="J30" s="50">
        <v>500</v>
      </c>
      <c r="K30" s="50" t="s">
        <v>38</v>
      </c>
      <c r="L30" s="51">
        <f t="shared" ref="L30" si="46">E30/J30</f>
        <v>200</v>
      </c>
      <c r="M30" s="42">
        <v>58</v>
      </c>
      <c r="N30" s="43">
        <v>38</v>
      </c>
      <c r="O30" s="44">
        <v>38</v>
      </c>
      <c r="P30" s="45">
        <f t="shared" ref="P30" si="47">O30*N30*M30/1000000</f>
        <v>8.3751999999999993E-2</v>
      </c>
      <c r="Q30" s="46">
        <f>O30*N30*M30*L30/1000000</f>
        <v>16.750399999999999</v>
      </c>
      <c r="R30" s="47">
        <v>13</v>
      </c>
      <c r="S30" s="47">
        <f t="shared" ref="S30" si="48">R30*L30</f>
        <v>2600</v>
      </c>
      <c r="T30" s="48">
        <v>12</v>
      </c>
      <c r="U30" s="48">
        <f t="shared" ref="U30" si="49">T30*L30</f>
        <v>2400</v>
      </c>
    </row>
    <row r="31" spans="1:21" s="49" customFormat="1" ht="108" customHeight="1" x14ac:dyDescent="0.15">
      <c r="A31" s="35">
        <v>18</v>
      </c>
      <c r="B31" s="57" t="s">
        <v>85</v>
      </c>
      <c r="C31" s="37" t="s">
        <v>65</v>
      </c>
      <c r="D31" s="37"/>
      <c r="E31" s="38">
        <v>30000</v>
      </c>
      <c r="F31" s="38">
        <v>10</v>
      </c>
      <c r="G31" s="54">
        <v>0.24</v>
      </c>
      <c r="H31" s="55" t="s">
        <v>44</v>
      </c>
      <c r="I31" s="56">
        <f t="shared" ref="I31" si="50">G31*E31</f>
        <v>7200</v>
      </c>
      <c r="J31" s="50">
        <v>500</v>
      </c>
      <c r="K31" s="50" t="s">
        <v>38</v>
      </c>
      <c r="L31" s="51">
        <f>E31/J31</f>
        <v>60</v>
      </c>
      <c r="M31" s="42">
        <v>52.5</v>
      </c>
      <c r="N31" s="43">
        <v>43</v>
      </c>
      <c r="O31" s="44">
        <v>41</v>
      </c>
      <c r="P31" s="45">
        <f t="shared" ref="P31" si="51">M31*N31*O31/1000000</f>
        <v>9.2557500000000001E-2</v>
      </c>
      <c r="Q31" s="46">
        <f t="shared" ref="Q31" si="52">P31*L31</f>
        <v>5.5534499999999998</v>
      </c>
      <c r="R31" s="47">
        <v>12.3</v>
      </c>
      <c r="S31" s="47">
        <f t="shared" ref="S31" si="53">R31*L31</f>
        <v>738</v>
      </c>
      <c r="T31" s="48">
        <v>10.8</v>
      </c>
      <c r="U31" s="48">
        <f t="shared" ref="U31" si="54">T31*L31</f>
        <v>648</v>
      </c>
    </row>
    <row r="32" spans="1:21" s="49" customFormat="1" ht="52.5" customHeight="1" x14ac:dyDescent="0.15">
      <c r="A32" s="35">
        <v>19</v>
      </c>
      <c r="B32" s="36" t="s">
        <v>86</v>
      </c>
      <c r="C32" s="37" t="s">
        <v>66</v>
      </c>
      <c r="D32" s="37"/>
      <c r="E32" s="38">
        <v>150000</v>
      </c>
      <c r="F32" s="38" t="s">
        <v>43</v>
      </c>
      <c r="G32" s="54">
        <v>3.5999999999999997E-2</v>
      </c>
      <c r="H32" s="55" t="s">
        <v>44</v>
      </c>
      <c r="I32" s="56">
        <f t="shared" ref="I32" si="55">G32*E32</f>
        <v>5400</v>
      </c>
      <c r="J32" s="50">
        <v>2000</v>
      </c>
      <c r="K32" s="50" t="s">
        <v>38</v>
      </c>
      <c r="L32" s="51">
        <f t="shared" ref="L32" si="56">E32/J32</f>
        <v>75</v>
      </c>
      <c r="M32" s="42">
        <v>50</v>
      </c>
      <c r="N32" s="43">
        <v>25</v>
      </c>
      <c r="O32" s="44">
        <v>22</v>
      </c>
      <c r="P32" s="45">
        <f t="shared" ref="P32" si="57">O32*N32*M32/1000000</f>
        <v>2.75E-2</v>
      </c>
      <c r="Q32" s="46">
        <f t="shared" ref="Q32" si="58">O32*N32*M32/1000000*L32</f>
        <v>2.0625</v>
      </c>
      <c r="R32" s="47">
        <v>3.8</v>
      </c>
      <c r="S32" s="47">
        <f t="shared" ref="S32" si="59">R32*L32</f>
        <v>285</v>
      </c>
      <c r="T32" s="48">
        <v>3.3</v>
      </c>
      <c r="U32" s="48">
        <f t="shared" ref="U32" si="60">T32*L32</f>
        <v>247.5</v>
      </c>
    </row>
    <row r="33" spans="1:22" s="49" customFormat="1" ht="50.25" customHeight="1" x14ac:dyDescent="0.15">
      <c r="A33" s="35">
        <v>20</v>
      </c>
      <c r="B33" s="57" t="s">
        <v>87</v>
      </c>
      <c r="C33" s="37" t="s">
        <v>67</v>
      </c>
      <c r="D33" s="37"/>
      <c r="E33" s="38">
        <v>100000</v>
      </c>
      <c r="F33" s="38" t="s">
        <v>43</v>
      </c>
      <c r="G33" s="54">
        <v>1.95E-2</v>
      </c>
      <c r="H33" s="55" t="s">
        <v>44</v>
      </c>
      <c r="I33" s="56">
        <f t="shared" ref="I33:I38" si="61">G33*E33</f>
        <v>1950</v>
      </c>
      <c r="J33" s="50">
        <v>5000</v>
      </c>
      <c r="K33" s="50" t="s">
        <v>38</v>
      </c>
      <c r="L33" s="51">
        <f t="shared" ref="L33:L38" si="62">E33/J33</f>
        <v>20</v>
      </c>
      <c r="M33" s="42">
        <v>36</v>
      </c>
      <c r="N33" s="43">
        <v>32</v>
      </c>
      <c r="O33" s="44">
        <v>10.5</v>
      </c>
      <c r="P33" s="45">
        <f t="shared" ref="P33:P34" si="63">M33*N33*O33/1000000</f>
        <v>1.2096000000000001E-2</v>
      </c>
      <c r="Q33" s="46">
        <f t="shared" ref="Q33:Q34" si="64">P33*L33</f>
        <v>0.24192000000000002</v>
      </c>
      <c r="R33" s="47">
        <v>12</v>
      </c>
      <c r="S33" s="47">
        <f>L33*R33</f>
        <v>240</v>
      </c>
      <c r="T33" s="48">
        <v>10</v>
      </c>
      <c r="U33" s="48">
        <f t="shared" ref="U33:U38" si="65">T33*L33</f>
        <v>200</v>
      </c>
    </row>
    <row r="34" spans="1:22" s="49" customFormat="1" ht="47.25" customHeight="1" x14ac:dyDescent="0.15">
      <c r="A34" s="35">
        <v>21</v>
      </c>
      <c r="B34" s="57" t="s">
        <v>88</v>
      </c>
      <c r="C34" s="37" t="s">
        <v>68</v>
      </c>
      <c r="D34" s="37"/>
      <c r="E34" s="38">
        <v>100000</v>
      </c>
      <c r="F34" s="38" t="s">
        <v>43</v>
      </c>
      <c r="G34" s="54">
        <v>1.95E-2</v>
      </c>
      <c r="H34" s="55" t="s">
        <v>44</v>
      </c>
      <c r="I34" s="56">
        <f t="shared" si="61"/>
        <v>1950</v>
      </c>
      <c r="J34" s="50">
        <v>5000</v>
      </c>
      <c r="K34" s="50" t="s">
        <v>38</v>
      </c>
      <c r="L34" s="51">
        <f t="shared" si="62"/>
        <v>20</v>
      </c>
      <c r="M34" s="42">
        <v>36</v>
      </c>
      <c r="N34" s="43">
        <v>32</v>
      </c>
      <c r="O34" s="44">
        <v>10.5</v>
      </c>
      <c r="P34" s="45">
        <f t="shared" si="63"/>
        <v>1.2096000000000001E-2</v>
      </c>
      <c r="Q34" s="46">
        <f t="shared" si="64"/>
        <v>0.24192000000000002</v>
      </c>
      <c r="R34" s="47">
        <v>12</v>
      </c>
      <c r="S34" s="47">
        <f>L34*R34</f>
        <v>240</v>
      </c>
      <c r="T34" s="48">
        <v>10</v>
      </c>
      <c r="U34" s="48">
        <f t="shared" si="65"/>
        <v>200</v>
      </c>
    </row>
    <row r="35" spans="1:22" s="49" customFormat="1" ht="71.25" customHeight="1" x14ac:dyDescent="0.15">
      <c r="A35" s="35">
        <v>22</v>
      </c>
      <c r="B35" s="36" t="s">
        <v>89</v>
      </c>
      <c r="C35" s="37" t="s">
        <v>121</v>
      </c>
      <c r="D35" s="37"/>
      <c r="E35" s="38">
        <v>15000</v>
      </c>
      <c r="F35" s="38" t="s">
        <v>97</v>
      </c>
      <c r="G35" s="54">
        <v>0.85</v>
      </c>
      <c r="H35" s="55" t="s">
        <v>104</v>
      </c>
      <c r="I35" s="56">
        <f t="shared" si="61"/>
        <v>12750</v>
      </c>
      <c r="J35" s="50">
        <v>40</v>
      </c>
      <c r="K35" s="50" t="s">
        <v>105</v>
      </c>
      <c r="L35" s="51">
        <f t="shared" si="62"/>
        <v>375</v>
      </c>
      <c r="M35" s="42">
        <v>30</v>
      </c>
      <c r="N35" s="43">
        <v>28</v>
      </c>
      <c r="O35" s="44">
        <v>45</v>
      </c>
      <c r="P35" s="45">
        <f t="shared" ref="P35:P36" si="66">O35*N35*M35/1000000</f>
        <v>3.78E-2</v>
      </c>
      <c r="Q35" s="46">
        <f t="shared" ref="Q35:Q36" si="67">O35*N35*M35/1000000*L35</f>
        <v>14.175000000000001</v>
      </c>
      <c r="R35" s="47">
        <v>13</v>
      </c>
      <c r="S35" s="47">
        <f t="shared" ref="S35:S38" si="68">R35*L35</f>
        <v>4875</v>
      </c>
      <c r="T35" s="48">
        <v>12</v>
      </c>
      <c r="U35" s="48">
        <f t="shared" si="65"/>
        <v>4500</v>
      </c>
    </row>
    <row r="36" spans="1:22" s="49" customFormat="1" ht="78.75" customHeight="1" x14ac:dyDescent="0.15">
      <c r="A36" s="35">
        <v>23</v>
      </c>
      <c r="B36" s="36" t="s">
        <v>90</v>
      </c>
      <c r="C36" s="37" t="s">
        <v>122</v>
      </c>
      <c r="D36" s="37"/>
      <c r="E36" s="38">
        <v>3000</v>
      </c>
      <c r="F36" s="38" t="s">
        <v>98</v>
      </c>
      <c r="G36" s="54">
        <v>0.54</v>
      </c>
      <c r="H36" s="55" t="s">
        <v>111</v>
      </c>
      <c r="I36" s="56">
        <f t="shared" si="61"/>
        <v>1620</v>
      </c>
      <c r="J36" s="50">
        <v>40</v>
      </c>
      <c r="K36" s="50" t="s">
        <v>106</v>
      </c>
      <c r="L36" s="51">
        <f t="shared" si="62"/>
        <v>75</v>
      </c>
      <c r="M36" s="42">
        <v>52</v>
      </c>
      <c r="N36" s="43">
        <v>38</v>
      </c>
      <c r="O36" s="44">
        <v>32</v>
      </c>
      <c r="P36" s="45">
        <f t="shared" si="66"/>
        <v>6.3231999999999997E-2</v>
      </c>
      <c r="Q36" s="46">
        <f t="shared" si="67"/>
        <v>4.7423999999999999</v>
      </c>
      <c r="R36" s="47">
        <v>9.1999999999999993</v>
      </c>
      <c r="S36" s="47">
        <f t="shared" si="68"/>
        <v>690</v>
      </c>
      <c r="T36" s="48">
        <v>8.1999999999999993</v>
      </c>
      <c r="U36" s="48">
        <f t="shared" si="65"/>
        <v>615</v>
      </c>
    </row>
    <row r="37" spans="1:22" s="49" customFormat="1" ht="152.25" customHeight="1" x14ac:dyDescent="0.15">
      <c r="A37" s="35">
        <v>24</v>
      </c>
      <c r="B37" s="57" t="s">
        <v>91</v>
      </c>
      <c r="C37" s="37" t="s">
        <v>118</v>
      </c>
      <c r="D37" s="37"/>
      <c r="E37" s="59">
        <v>1500</v>
      </c>
      <c r="F37" s="38" t="s">
        <v>116</v>
      </c>
      <c r="G37" s="52">
        <v>5.59</v>
      </c>
      <c r="H37" s="53" t="s">
        <v>117</v>
      </c>
      <c r="I37" s="56">
        <f t="shared" si="61"/>
        <v>8385</v>
      </c>
      <c r="J37" s="50">
        <v>20</v>
      </c>
      <c r="K37" s="50" t="s">
        <v>106</v>
      </c>
      <c r="L37" s="51">
        <f t="shared" si="62"/>
        <v>75</v>
      </c>
      <c r="M37" s="42">
        <v>40</v>
      </c>
      <c r="N37" s="43">
        <v>37</v>
      </c>
      <c r="O37" s="44">
        <v>38</v>
      </c>
      <c r="P37" s="45">
        <f t="shared" ref="P37:P38" si="69">O37*N37*M37/1000000</f>
        <v>5.6239999999999998E-2</v>
      </c>
      <c r="Q37" s="46">
        <f t="shared" ref="Q37:Q38" si="70">O37*N37*M37/1000000*L37</f>
        <v>4.218</v>
      </c>
      <c r="R37" s="47">
        <v>7</v>
      </c>
      <c r="S37" s="47">
        <f t="shared" si="68"/>
        <v>525</v>
      </c>
      <c r="T37" s="48">
        <v>6</v>
      </c>
      <c r="U37" s="48">
        <f t="shared" si="65"/>
        <v>450</v>
      </c>
    </row>
    <row r="38" spans="1:22" s="49" customFormat="1" ht="129.75" customHeight="1" x14ac:dyDescent="0.15">
      <c r="A38" s="35">
        <v>25</v>
      </c>
      <c r="B38" s="57" t="s">
        <v>92</v>
      </c>
      <c r="C38" s="37" t="s">
        <v>119</v>
      </c>
      <c r="D38" s="37"/>
      <c r="E38" s="59">
        <v>1500</v>
      </c>
      <c r="F38" s="38" t="s">
        <v>102</v>
      </c>
      <c r="G38" s="52">
        <v>4.5</v>
      </c>
      <c r="H38" s="53" t="s">
        <v>117</v>
      </c>
      <c r="I38" s="56">
        <f t="shared" si="61"/>
        <v>6750</v>
      </c>
      <c r="J38" s="50">
        <v>20</v>
      </c>
      <c r="K38" s="50" t="s">
        <v>106</v>
      </c>
      <c r="L38" s="51">
        <f t="shared" si="62"/>
        <v>75</v>
      </c>
      <c r="M38" s="42">
        <v>45</v>
      </c>
      <c r="N38" s="43">
        <v>33</v>
      </c>
      <c r="O38" s="44">
        <v>35</v>
      </c>
      <c r="P38" s="45">
        <f t="shared" si="69"/>
        <v>5.1975E-2</v>
      </c>
      <c r="Q38" s="46">
        <f t="shared" si="70"/>
        <v>3.8981249999999998</v>
      </c>
      <c r="R38" s="47">
        <v>7</v>
      </c>
      <c r="S38" s="47">
        <f t="shared" si="68"/>
        <v>525</v>
      </c>
      <c r="T38" s="48">
        <v>6</v>
      </c>
      <c r="U38" s="48">
        <f t="shared" si="65"/>
        <v>450</v>
      </c>
    </row>
    <row r="39" spans="1:22" s="49" customFormat="1" ht="95.25" customHeight="1" x14ac:dyDescent="0.15">
      <c r="A39" s="35">
        <v>26</v>
      </c>
      <c r="B39" s="57" t="s">
        <v>93</v>
      </c>
      <c r="C39" s="37" t="s">
        <v>110</v>
      </c>
      <c r="D39" s="37"/>
      <c r="E39" s="38">
        <v>30060</v>
      </c>
      <c r="F39" s="38" t="s">
        <v>108</v>
      </c>
      <c r="G39" s="54">
        <v>0.17299999999999999</v>
      </c>
      <c r="H39" s="55" t="s">
        <v>40</v>
      </c>
      <c r="I39" s="56">
        <f t="shared" ref="I39" si="71">G39*E39</f>
        <v>5200.3799999999992</v>
      </c>
      <c r="J39" s="50">
        <v>180</v>
      </c>
      <c r="K39" s="50" t="s">
        <v>46</v>
      </c>
      <c r="L39" s="51">
        <f t="shared" ref="L39:L40" si="72">E39/J39</f>
        <v>167</v>
      </c>
      <c r="M39" s="42">
        <v>65</v>
      </c>
      <c r="N39" s="43">
        <v>43</v>
      </c>
      <c r="O39" s="44">
        <v>36</v>
      </c>
      <c r="P39" s="45">
        <f t="shared" ref="P39" si="73">M39*N39*O39/1000000</f>
        <v>0.10062</v>
      </c>
      <c r="Q39" s="46">
        <f t="shared" ref="Q39" si="74">P39*L39</f>
        <v>16.803540000000002</v>
      </c>
      <c r="R39" s="47">
        <v>12</v>
      </c>
      <c r="S39" s="47">
        <f t="shared" ref="S39:S40" si="75">R39*L39</f>
        <v>2004</v>
      </c>
      <c r="T39" s="48">
        <v>11</v>
      </c>
      <c r="U39" s="48">
        <f t="shared" ref="U39:U40" si="76">T39*L39</f>
        <v>1837</v>
      </c>
    </row>
    <row r="40" spans="1:22" s="49" customFormat="1" ht="97.5" customHeight="1" x14ac:dyDescent="0.15">
      <c r="A40" s="35">
        <v>27</v>
      </c>
      <c r="B40" s="36" t="s">
        <v>94</v>
      </c>
      <c r="C40" s="37" t="s">
        <v>107</v>
      </c>
      <c r="D40" s="37"/>
      <c r="E40" s="38">
        <v>14400</v>
      </c>
      <c r="F40" s="38" t="s">
        <v>108</v>
      </c>
      <c r="G40" s="54">
        <v>0.14299999999999999</v>
      </c>
      <c r="H40" s="55" t="s">
        <v>40</v>
      </c>
      <c r="I40" s="56">
        <f t="shared" ref="I40" si="77">G40*E40</f>
        <v>2059.1999999999998</v>
      </c>
      <c r="J40" s="50">
        <v>720</v>
      </c>
      <c r="K40" s="50" t="s">
        <v>41</v>
      </c>
      <c r="L40" s="51">
        <f t="shared" si="72"/>
        <v>20</v>
      </c>
      <c r="M40" s="42">
        <v>35.5</v>
      </c>
      <c r="N40" s="43">
        <v>35.5</v>
      </c>
      <c r="O40" s="44">
        <v>44.5</v>
      </c>
      <c r="P40" s="45">
        <f t="shared" ref="P40" si="78">O40*N40*M40/1000000</f>
        <v>5.6081125000000003E-2</v>
      </c>
      <c r="Q40" s="46">
        <f t="shared" ref="Q40" si="79">O40*N40*M40*L40/1000000</f>
        <v>1.1216225</v>
      </c>
      <c r="R40" s="47">
        <v>17</v>
      </c>
      <c r="S40" s="47">
        <f t="shared" si="75"/>
        <v>340</v>
      </c>
      <c r="T40" s="48">
        <v>16</v>
      </c>
      <c r="U40" s="48">
        <f t="shared" si="76"/>
        <v>320</v>
      </c>
    </row>
    <row r="41" spans="1:22" s="148" customFormat="1" ht="86.25" customHeight="1" x14ac:dyDescent="0.15">
      <c r="A41" s="35" t="s">
        <v>201</v>
      </c>
      <c r="B41" s="36" t="s">
        <v>198</v>
      </c>
      <c r="C41" s="37" t="s">
        <v>199</v>
      </c>
      <c r="D41" s="146"/>
      <c r="E41" s="38">
        <v>20000</v>
      </c>
      <c r="F41" s="38" t="s">
        <v>200</v>
      </c>
      <c r="G41" s="54">
        <v>7.3999999999999996E-2</v>
      </c>
      <c r="H41" s="55" t="s">
        <v>45</v>
      </c>
      <c r="I41" s="56">
        <f>G41*E41</f>
        <v>1480</v>
      </c>
      <c r="J41" s="50">
        <v>500</v>
      </c>
      <c r="K41" s="50" t="s">
        <v>38</v>
      </c>
      <c r="L41" s="51">
        <f>E41/J41</f>
        <v>40</v>
      </c>
      <c r="M41" s="42">
        <v>62.5</v>
      </c>
      <c r="N41" s="43">
        <v>29.5</v>
      </c>
      <c r="O41" s="44">
        <v>24</v>
      </c>
      <c r="P41" s="45">
        <f t="shared" ref="P41" si="80">M41*N41*O41/1000000</f>
        <v>4.4249999999999998E-2</v>
      </c>
      <c r="Q41" s="46">
        <f>O41*N41*M41*L41/1000000</f>
        <v>1.77</v>
      </c>
      <c r="R41" s="47">
        <v>6</v>
      </c>
      <c r="S41" s="47">
        <f>R41*L41</f>
        <v>240</v>
      </c>
      <c r="T41" s="48">
        <v>5</v>
      </c>
      <c r="U41" s="48">
        <f>T41*L41</f>
        <v>200</v>
      </c>
      <c r="V41" s="147"/>
    </row>
    <row r="42" spans="1:22" s="49" customFormat="1" ht="97.5" customHeight="1" x14ac:dyDescent="0.15">
      <c r="A42" s="60">
        <v>28</v>
      </c>
      <c r="B42" s="211" t="s">
        <v>123</v>
      </c>
      <c r="C42" s="211"/>
      <c r="D42" s="211"/>
      <c r="E42" s="211"/>
      <c r="F42" s="211"/>
      <c r="G42" s="211"/>
      <c r="H42" s="212"/>
      <c r="I42" s="61">
        <v>130</v>
      </c>
      <c r="J42" s="62"/>
      <c r="K42" s="62"/>
      <c r="L42" s="63"/>
      <c r="M42" s="64"/>
      <c r="N42" s="65"/>
      <c r="O42" s="66"/>
      <c r="P42" s="67"/>
      <c r="Q42" s="68"/>
      <c r="R42" s="69"/>
      <c r="S42" s="69"/>
      <c r="T42" s="70"/>
      <c r="U42" s="70"/>
    </row>
    <row r="43" spans="1:22" ht="38.25" customHeight="1" x14ac:dyDescent="0.15">
      <c r="A43" s="202" t="s">
        <v>28</v>
      </c>
      <c r="B43" s="203"/>
      <c r="C43" s="203"/>
      <c r="D43" s="203"/>
      <c r="E43" s="203"/>
      <c r="F43" s="203"/>
      <c r="G43" s="203"/>
      <c r="H43" s="204"/>
      <c r="I43" s="34">
        <f>SUM(I14:I42)</f>
        <v>143346.58000000002</v>
      </c>
      <c r="L43" s="25">
        <f>SUM(L14:L40)</f>
        <v>2793</v>
      </c>
      <c r="M43" s="25"/>
      <c r="N43" s="25"/>
      <c r="O43" s="25"/>
      <c r="P43" s="26"/>
      <c r="Q43" s="25">
        <f>SUM(Q14:Q40)</f>
        <v>198.04522750000001</v>
      </c>
      <c r="R43" s="25"/>
      <c r="S43" s="25">
        <f>SUM(S14:S40)</f>
        <v>30861.5</v>
      </c>
      <c r="U43" s="25">
        <f>SUM(U14:U40)</f>
        <v>27740</v>
      </c>
    </row>
    <row r="44" spans="1:22" ht="121.5" customHeight="1" x14ac:dyDescent="0.15">
      <c r="A44" s="192" t="s">
        <v>29</v>
      </c>
      <c r="B44" s="192"/>
      <c r="C44" s="192"/>
      <c r="D44" s="192"/>
      <c r="E44" s="192"/>
      <c r="F44" s="192"/>
      <c r="G44" s="192"/>
      <c r="H44" s="192"/>
      <c r="I44" s="27"/>
    </row>
    <row r="45" spans="1:22" ht="14.25" customHeight="1" x14ac:dyDescent="0.15">
      <c r="A45" s="28"/>
      <c r="B45" s="29"/>
      <c r="C45" s="29"/>
      <c r="D45" s="29"/>
      <c r="E45" s="28"/>
      <c r="F45" s="28"/>
      <c r="G45" s="30"/>
      <c r="H45" s="28"/>
      <c r="I45" s="28"/>
    </row>
    <row r="46" spans="1:22" ht="15.75" x14ac:dyDescent="0.15">
      <c r="A46" s="28"/>
      <c r="B46" s="29"/>
      <c r="C46" s="29"/>
      <c r="D46" s="29"/>
      <c r="E46" s="28"/>
      <c r="F46" s="28"/>
      <c r="G46" s="30"/>
      <c r="H46" s="28"/>
      <c r="I46" s="28"/>
    </row>
    <row r="48" spans="1:22" x14ac:dyDescent="0.15">
      <c r="I48" s="33"/>
    </row>
    <row r="49" spans="7:9" x14ac:dyDescent="0.15">
      <c r="I49" s="33"/>
    </row>
    <row r="50" spans="7:9" x14ac:dyDescent="0.15">
      <c r="G50" s="23"/>
      <c r="I50" s="33"/>
    </row>
  </sheetData>
  <autoFilter ref="A12:U44" xr:uid="{DA157CF9-4EF1-4D1F-B0D9-5907290073F4}">
    <filterColumn colId="6" showButton="0"/>
    <filterColumn colId="17" showButton="0"/>
    <filterColumn colId="19" showButton="0"/>
  </autoFilter>
  <mergeCells count="31">
    <mergeCell ref="A1:H1"/>
    <mergeCell ref="A2:H2"/>
    <mergeCell ref="B3:H3"/>
    <mergeCell ref="F4:H4"/>
    <mergeCell ref="F5:H5"/>
    <mergeCell ref="A6:H6"/>
    <mergeCell ref="F7:H7"/>
    <mergeCell ref="F8:H8"/>
    <mergeCell ref="F9:H9"/>
    <mergeCell ref="F10:H10"/>
    <mergeCell ref="A11:H11"/>
    <mergeCell ref="A44:H44"/>
    <mergeCell ref="A12:A13"/>
    <mergeCell ref="E12:E13"/>
    <mergeCell ref="F12:F13"/>
    <mergeCell ref="B12:C13"/>
    <mergeCell ref="A43:H43"/>
    <mergeCell ref="G12:G13"/>
    <mergeCell ref="D12:D13"/>
    <mergeCell ref="D28:D29"/>
    <mergeCell ref="B42:H42"/>
    <mergeCell ref="R12:S13"/>
    <mergeCell ref="T12:U13"/>
    <mergeCell ref="P12:P13"/>
    <mergeCell ref="Q12:Q13"/>
    <mergeCell ref="I12:I13"/>
    <mergeCell ref="L12:L13"/>
    <mergeCell ref="M12:M13"/>
    <mergeCell ref="N12:N13"/>
    <mergeCell ref="O12:O13"/>
    <mergeCell ref="J12:K13"/>
  </mergeCells>
  <phoneticPr fontId="21" type="noConversion"/>
  <dataValidations count="2">
    <dataValidation type="list" allowBlank="1" showInputMessage="1" showErrorMessage="1" sqref="I8 F9" xr:uid="{00000000-0002-0000-0000-000000000000}">
      <formula1>"COVERED BY BUYER,COVERED BY SELLER"</formula1>
    </dataValidation>
    <dataValidation type="list" allowBlank="1" showInputMessage="1" showErrorMessage="1" sqref="I9 F10" xr:uid="{00000000-0002-0000-0000-000001000000}">
      <formula1>"ALLOWED,NOT ALLOWED"</formula1>
    </dataValidation>
  </dataValidations>
  <pageMargins left="0.31388888888888899" right="0.118055555555556" top="0.35416666666666702" bottom="0.15625" header="0.31388888888888899" footer="0.31388888888888899"/>
  <pageSetup paperSize="9" scale="2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B7C4-5B91-42C1-BB15-70E4DBA11861}">
  <dimension ref="A1:U29"/>
  <sheetViews>
    <sheetView zoomScale="85" zoomScaleNormal="85" workbookViewId="0">
      <selection activeCell="L12" sqref="L12:M14"/>
    </sheetView>
  </sheetViews>
  <sheetFormatPr defaultRowHeight="13.5" x14ac:dyDescent="0.15"/>
  <cols>
    <col min="2" max="2" width="31.125" customWidth="1"/>
    <col min="3" max="3" width="26.625" customWidth="1"/>
    <col min="4" max="5" width="14.5" customWidth="1"/>
    <col min="7" max="7" width="19.25" customWidth="1"/>
    <col min="8" max="8" width="14.25" customWidth="1"/>
    <col min="9" max="9" width="20.5" customWidth="1"/>
    <col min="10" max="10" width="17" customWidth="1"/>
    <col min="11" max="11" width="13" customWidth="1"/>
    <col min="12" max="12" width="10" bestFit="1" customWidth="1"/>
    <col min="13" max="13" width="13.875" bestFit="1" customWidth="1"/>
  </cols>
  <sheetData>
    <row r="1" spans="1:21" s="3" customFormat="1" ht="13.5" customHeight="1" x14ac:dyDescent="0.15">
      <c r="A1" s="193" t="s">
        <v>37</v>
      </c>
      <c r="B1" s="198" t="s">
        <v>15</v>
      </c>
      <c r="C1" s="199"/>
      <c r="D1" s="207" t="s">
        <v>109</v>
      </c>
      <c r="E1" s="194" t="s">
        <v>16</v>
      </c>
      <c r="F1" s="196" t="s">
        <v>17</v>
      </c>
      <c r="G1" s="205" t="s">
        <v>18</v>
      </c>
      <c r="H1" s="21"/>
      <c r="I1" s="184" t="s">
        <v>19</v>
      </c>
      <c r="J1" s="186" t="s">
        <v>36</v>
      </c>
      <c r="K1" s="187"/>
      <c r="L1" s="182" t="s">
        <v>20</v>
      </c>
      <c r="M1" s="182" t="s">
        <v>21</v>
      </c>
      <c r="N1" s="182" t="s">
        <v>22</v>
      </c>
      <c r="O1" s="182" t="s">
        <v>23</v>
      </c>
      <c r="P1" s="180" t="s">
        <v>24</v>
      </c>
      <c r="Q1" s="182" t="s">
        <v>25</v>
      </c>
      <c r="R1" s="176" t="s">
        <v>26</v>
      </c>
      <c r="S1" s="177"/>
      <c r="T1" s="176" t="s">
        <v>27</v>
      </c>
      <c r="U1" s="177"/>
    </row>
    <row r="2" spans="1:21" s="3" customFormat="1" ht="26.1" customHeight="1" x14ac:dyDescent="0.15">
      <c r="A2" s="193"/>
      <c r="B2" s="200"/>
      <c r="C2" s="201"/>
      <c r="D2" s="208"/>
      <c r="E2" s="195"/>
      <c r="F2" s="197"/>
      <c r="G2" s="206"/>
      <c r="H2" s="22"/>
      <c r="I2" s="185"/>
      <c r="J2" s="188"/>
      <c r="K2" s="189"/>
      <c r="L2" s="183"/>
      <c r="M2" s="183"/>
      <c r="N2" s="183"/>
      <c r="O2" s="183"/>
      <c r="P2" s="181"/>
      <c r="Q2" s="183"/>
      <c r="R2" s="178"/>
      <c r="S2" s="179"/>
      <c r="T2" s="178"/>
      <c r="U2" s="179"/>
    </row>
    <row r="3" spans="1:21" s="49" customFormat="1" ht="52.5" customHeight="1" x14ac:dyDescent="0.15">
      <c r="A3" s="35">
        <v>12</v>
      </c>
      <c r="B3" s="36" t="s">
        <v>79</v>
      </c>
      <c r="C3" s="37" t="s">
        <v>62</v>
      </c>
      <c r="D3" s="37"/>
      <c r="E3" s="38">
        <v>20000</v>
      </c>
      <c r="F3" s="38">
        <v>10</v>
      </c>
      <c r="G3" s="39">
        <v>0.30499999999999999</v>
      </c>
      <c r="H3" s="40" t="s">
        <v>45</v>
      </c>
      <c r="I3" s="41">
        <f t="shared" ref="I3:I5" si="0">G3*E3</f>
        <v>6100</v>
      </c>
      <c r="J3" s="50">
        <v>100</v>
      </c>
      <c r="K3" s="50" t="s">
        <v>38</v>
      </c>
      <c r="L3" s="51">
        <f t="shared" ref="L3:L5" si="1">E3/J3</f>
        <v>200</v>
      </c>
      <c r="M3" s="42">
        <v>64</v>
      </c>
      <c r="N3" s="43">
        <v>34</v>
      </c>
      <c r="O3" s="44">
        <v>43</v>
      </c>
      <c r="P3" s="45">
        <f>M3*N3*O3/1000000</f>
        <v>9.3567999999999998E-2</v>
      </c>
      <c r="Q3" s="46">
        <f>P3*L3</f>
        <v>18.7136</v>
      </c>
      <c r="R3" s="47">
        <v>8.5</v>
      </c>
      <c r="S3" s="47">
        <f>R3*L3</f>
        <v>1700</v>
      </c>
      <c r="T3" s="48">
        <v>7.5</v>
      </c>
      <c r="U3" s="48">
        <f>T3*L3</f>
        <v>1500</v>
      </c>
    </row>
    <row r="4" spans="1:21" s="49" customFormat="1" ht="56.25" customHeight="1" x14ac:dyDescent="0.15">
      <c r="A4" s="35">
        <v>13</v>
      </c>
      <c r="B4" s="36" t="s">
        <v>80</v>
      </c>
      <c r="C4" s="37" t="s">
        <v>63</v>
      </c>
      <c r="D4" s="37"/>
      <c r="E4" s="38">
        <v>32200</v>
      </c>
      <c r="F4" s="38">
        <v>10</v>
      </c>
      <c r="G4" s="39">
        <v>0.315</v>
      </c>
      <c r="H4" s="40" t="s">
        <v>44</v>
      </c>
      <c r="I4" s="41">
        <f t="shared" si="0"/>
        <v>10143</v>
      </c>
      <c r="J4" s="50">
        <v>100</v>
      </c>
      <c r="K4" s="50" t="s">
        <v>38</v>
      </c>
      <c r="L4" s="51">
        <f t="shared" si="1"/>
        <v>322</v>
      </c>
      <c r="M4" s="42">
        <v>64</v>
      </c>
      <c r="N4" s="43">
        <v>34</v>
      </c>
      <c r="O4" s="44">
        <v>45.5</v>
      </c>
      <c r="P4" s="45">
        <f>M4*N4*O4/1000000</f>
        <v>9.9007999999999999E-2</v>
      </c>
      <c r="Q4" s="46">
        <f>P4*L4</f>
        <v>31.880576000000001</v>
      </c>
      <c r="R4" s="47">
        <v>9</v>
      </c>
      <c r="S4" s="47">
        <f>R4*L4</f>
        <v>2898</v>
      </c>
      <c r="T4" s="48">
        <v>8</v>
      </c>
      <c r="U4" s="48">
        <f>T4*L4</f>
        <v>2576</v>
      </c>
    </row>
    <row r="5" spans="1:21" s="49" customFormat="1" ht="68.25" customHeight="1" x14ac:dyDescent="0.15">
      <c r="A5" s="35">
        <v>17</v>
      </c>
      <c r="B5" s="36" t="s">
        <v>84</v>
      </c>
      <c r="C5" s="37" t="s">
        <v>64</v>
      </c>
      <c r="D5" s="37"/>
      <c r="E5" s="38">
        <v>100000</v>
      </c>
      <c r="F5" s="38">
        <v>25</v>
      </c>
      <c r="G5" s="54">
        <v>7.4999999999999997E-2</v>
      </c>
      <c r="H5" s="55" t="s">
        <v>44</v>
      </c>
      <c r="I5" s="56">
        <f t="shared" si="0"/>
        <v>7500</v>
      </c>
      <c r="J5" s="50">
        <v>500</v>
      </c>
      <c r="K5" s="50" t="s">
        <v>38</v>
      </c>
      <c r="L5" s="51">
        <f t="shared" si="1"/>
        <v>200</v>
      </c>
      <c r="M5" s="42">
        <v>58</v>
      </c>
      <c r="N5" s="43">
        <v>38</v>
      </c>
      <c r="O5" s="44">
        <v>38</v>
      </c>
      <c r="P5" s="45">
        <f t="shared" ref="P5" si="2">O5*N5*M5/1000000</f>
        <v>8.3751999999999993E-2</v>
      </c>
      <c r="Q5" s="46">
        <f>O5*N5*M5*L5/1000000</f>
        <v>16.750399999999999</v>
      </c>
      <c r="R5" s="47">
        <v>15</v>
      </c>
      <c r="S5" s="47">
        <f t="shared" ref="S5" si="3">R5*L5</f>
        <v>3000</v>
      </c>
      <c r="T5" s="48">
        <v>14</v>
      </c>
      <c r="U5" s="48">
        <f t="shared" ref="U5" si="4">T5*L5</f>
        <v>2800</v>
      </c>
    </row>
    <row r="6" spans="1:21" x14ac:dyDescent="0.15">
      <c r="I6" s="71">
        <f>SUM(I3:I5)</f>
        <v>23743</v>
      </c>
      <c r="L6">
        <f>SUM(L3:L5)</f>
        <v>722</v>
      </c>
      <c r="Q6">
        <f>SUM(Q3:Q5)</f>
        <v>67.344576000000004</v>
      </c>
      <c r="S6">
        <f>SUM(S3:S5)</f>
        <v>7598</v>
      </c>
      <c r="U6">
        <f>SUM(U3:U5)</f>
        <v>6876</v>
      </c>
    </row>
    <row r="7" spans="1:21" ht="27" x14ac:dyDescent="0.15">
      <c r="H7" s="113" t="s">
        <v>166</v>
      </c>
      <c r="I7" s="71">
        <v>7750</v>
      </c>
    </row>
    <row r="8" spans="1:21" x14ac:dyDescent="0.15">
      <c r="I8" s="71">
        <f>SUM(I6:I7)</f>
        <v>31493</v>
      </c>
    </row>
    <row r="9" spans="1:21" x14ac:dyDescent="0.15">
      <c r="I9" s="71"/>
    </row>
    <row r="10" spans="1:21" x14ac:dyDescent="0.15">
      <c r="I10" s="71"/>
    </row>
    <row r="12" spans="1:21" x14ac:dyDescent="0.15">
      <c r="B12" s="73" t="s">
        <v>141</v>
      </c>
      <c r="C12" s="73" t="s">
        <v>129</v>
      </c>
      <c r="D12" s="74" t="s">
        <v>142</v>
      </c>
      <c r="E12" s="219" t="s">
        <v>143</v>
      </c>
      <c r="F12" s="219"/>
      <c r="G12" s="85" t="s">
        <v>144</v>
      </c>
      <c r="H12" s="86" t="s">
        <v>145</v>
      </c>
      <c r="I12" s="86" t="s">
        <v>146</v>
      </c>
      <c r="J12" s="87" t="s">
        <v>147</v>
      </c>
      <c r="L12" s="114" t="s">
        <v>167</v>
      </c>
    </row>
    <row r="13" spans="1:21" x14ac:dyDescent="0.15">
      <c r="B13" s="73" t="s">
        <v>126</v>
      </c>
      <c r="C13" s="74" t="s">
        <v>165</v>
      </c>
      <c r="D13" s="74">
        <v>9018390000</v>
      </c>
      <c r="E13">
        <v>52200</v>
      </c>
      <c r="F13" s="72" t="s">
        <v>164</v>
      </c>
      <c r="G13" s="85">
        <v>522</v>
      </c>
      <c r="H13" s="86">
        <v>4598</v>
      </c>
      <c r="I13" s="86">
        <v>4076</v>
      </c>
      <c r="J13" s="87">
        <v>50.59</v>
      </c>
      <c r="L13" s="115">
        <f>I7/J15</f>
        <v>115.08761508761508</v>
      </c>
      <c r="M13" s="71">
        <f>L13*J13</f>
        <v>5822.2824472824468</v>
      </c>
    </row>
    <row r="14" spans="1:21" ht="21.75" customHeight="1" x14ac:dyDescent="0.15">
      <c r="B14" s="73" t="s">
        <v>126</v>
      </c>
      <c r="C14" s="74" t="s">
        <v>127</v>
      </c>
      <c r="D14" s="74">
        <v>9018390000</v>
      </c>
      <c r="E14">
        <v>100000</v>
      </c>
      <c r="F14" s="72" t="s">
        <v>164</v>
      </c>
      <c r="G14" s="85">
        <v>200</v>
      </c>
      <c r="H14" s="86">
        <v>3000</v>
      </c>
      <c r="I14" s="86">
        <v>2800</v>
      </c>
      <c r="J14" s="87">
        <v>16.75</v>
      </c>
      <c r="M14" s="71">
        <f>L13*J14</f>
        <v>1927.7175527175525</v>
      </c>
    </row>
    <row r="15" spans="1:21" x14ac:dyDescent="0.15">
      <c r="G15" s="112">
        <f>SUM(G13:G14)</f>
        <v>722</v>
      </c>
      <c r="H15" s="112">
        <f t="shared" ref="H15:J15" si="5">SUM(H13:H14)</f>
        <v>7598</v>
      </c>
      <c r="I15" s="112">
        <f t="shared" si="5"/>
        <v>6876</v>
      </c>
      <c r="J15" s="112">
        <f t="shared" si="5"/>
        <v>67.34</v>
      </c>
    </row>
    <row r="16" spans="1:21" s="94" customFormat="1" ht="16.5" x14ac:dyDescent="0.15">
      <c r="A16" s="88"/>
      <c r="B16" s="220" t="s">
        <v>163</v>
      </c>
      <c r="C16" s="220"/>
      <c r="D16" s="220"/>
      <c r="E16" s="220"/>
      <c r="F16" s="220"/>
      <c r="G16" s="220"/>
      <c r="H16" s="220"/>
      <c r="I16" s="89"/>
      <c r="J16" s="90"/>
      <c r="K16" s="89" t="s">
        <v>148</v>
      </c>
      <c r="L16" s="90"/>
      <c r="M16" s="90"/>
      <c r="N16" s="90"/>
      <c r="O16" s="90"/>
      <c r="P16" s="91"/>
      <c r="Q16" s="92"/>
      <c r="R16" s="92"/>
      <c r="S16" s="92"/>
      <c r="T16" s="93"/>
    </row>
    <row r="17" spans="1:20" s="94" customFormat="1" ht="14.25" x14ac:dyDescent="0.15">
      <c r="A17" s="88"/>
      <c r="B17" s="87" t="s">
        <v>149</v>
      </c>
      <c r="C17" s="87" t="s">
        <v>150</v>
      </c>
      <c r="D17" s="87" t="s">
        <v>142</v>
      </c>
      <c r="E17" s="221" t="s">
        <v>143</v>
      </c>
      <c r="F17" s="221"/>
      <c r="G17" s="95" t="s">
        <v>151</v>
      </c>
      <c r="H17" s="95" t="s">
        <v>152</v>
      </c>
      <c r="I17" s="96" t="s">
        <v>153</v>
      </c>
      <c r="J17" s="96" t="s">
        <v>154</v>
      </c>
      <c r="K17" s="97" t="s">
        <v>155</v>
      </c>
      <c r="L17" s="98" t="s">
        <v>156</v>
      </c>
      <c r="M17" s="98" t="s">
        <v>157</v>
      </c>
      <c r="N17" s="99" t="s">
        <v>158</v>
      </c>
      <c r="O17" s="100" t="s">
        <v>159</v>
      </c>
      <c r="P17" s="100" t="s">
        <v>160</v>
      </c>
      <c r="Q17" s="98" t="s">
        <v>161</v>
      </c>
      <c r="R17" s="92"/>
      <c r="S17" s="92"/>
      <c r="T17" s="93"/>
    </row>
    <row r="18" spans="1:20" s="94" customFormat="1" ht="31.5" customHeight="1" x14ac:dyDescent="0.15">
      <c r="A18" s="88"/>
      <c r="B18" s="101">
        <v>1</v>
      </c>
      <c r="C18" s="74" t="s">
        <v>173</v>
      </c>
      <c r="D18" s="74">
        <v>9018390000</v>
      </c>
      <c r="E18" s="75">
        <v>52200</v>
      </c>
      <c r="F18" s="102" t="s">
        <v>162</v>
      </c>
      <c r="G18" s="103">
        <f t="shared" ref="G18" si="6">H18/E18</f>
        <v>0.30542145593869729</v>
      </c>
      <c r="H18" s="104">
        <v>15943</v>
      </c>
      <c r="I18" s="103">
        <f t="shared" ref="I18" si="7">J18/E18</f>
        <v>0.41695943385598555</v>
      </c>
      <c r="J18" s="105">
        <f>H18+M13</f>
        <v>21765.282447282447</v>
      </c>
      <c r="K18" s="106">
        <v>113840</v>
      </c>
      <c r="L18" s="107">
        <f t="shared" ref="L18" si="8">K18/E18</f>
        <v>2.1808429118773947</v>
      </c>
      <c r="M18" s="108">
        <v>0.13</v>
      </c>
      <c r="N18" s="99">
        <v>1</v>
      </c>
      <c r="O18" s="109">
        <v>7.2</v>
      </c>
      <c r="P18" s="110">
        <f t="shared" ref="P18" si="9">L18/1.13/O18</f>
        <v>0.26804853882465524</v>
      </c>
      <c r="Q18" s="111">
        <f t="shared" ref="Q18" si="10">G18/P18</f>
        <v>1.1394259311314123</v>
      </c>
      <c r="R18" s="92"/>
      <c r="S18" s="92"/>
      <c r="T18" s="93"/>
    </row>
    <row r="19" spans="1:20" s="94" customFormat="1" ht="26.25" customHeight="1" x14ac:dyDescent="0.15">
      <c r="A19" s="88"/>
      <c r="B19" s="101">
        <v>2</v>
      </c>
      <c r="C19" s="74" t="s">
        <v>127</v>
      </c>
      <c r="D19" s="74">
        <v>9018390000</v>
      </c>
      <c r="E19" s="75">
        <v>100000</v>
      </c>
      <c r="F19" s="102" t="s">
        <v>162</v>
      </c>
      <c r="G19" s="103">
        <f t="shared" ref="G19" si="11">H19/E19</f>
        <v>7.8E-2</v>
      </c>
      <c r="H19" s="104">
        <v>7800</v>
      </c>
      <c r="I19" s="103">
        <f t="shared" ref="I19" si="12">J19/E19</f>
        <v>9.7277175527175533E-2</v>
      </c>
      <c r="J19" s="105">
        <f>M14+H19</f>
        <v>9727.7175527175532</v>
      </c>
      <c r="K19" s="106">
        <v>59000</v>
      </c>
      <c r="L19" s="107">
        <f t="shared" ref="L19" si="13">K19/E19</f>
        <v>0.59</v>
      </c>
      <c r="M19" s="108">
        <v>0.13</v>
      </c>
      <c r="N19" s="99">
        <v>1</v>
      </c>
      <c r="O19" s="109">
        <v>7.2</v>
      </c>
      <c r="P19" s="110">
        <f t="shared" ref="P19" si="14">L19/1.13/O19</f>
        <v>7.2517207472959685E-2</v>
      </c>
      <c r="Q19" s="111">
        <f>G19/P19</f>
        <v>1.0756067796610169</v>
      </c>
      <c r="R19" s="92"/>
      <c r="S19" s="92"/>
      <c r="T19" s="93"/>
    </row>
    <row r="20" spans="1:20" x14ac:dyDescent="0.15">
      <c r="H20" s="132">
        <f>SUM(H18:H19)</f>
        <v>23743</v>
      </c>
      <c r="J20" s="132">
        <f>SUM(J18:J19)</f>
        <v>31493</v>
      </c>
    </row>
    <row r="27" spans="1:20" ht="90" x14ac:dyDescent="0.15">
      <c r="C27" s="116">
        <v>1</v>
      </c>
      <c r="D27" s="117" t="s">
        <v>168</v>
      </c>
      <c r="E27" s="118">
        <v>100000</v>
      </c>
      <c r="F27" s="119" t="s">
        <v>169</v>
      </c>
      <c r="G27" s="131" t="s">
        <v>170</v>
      </c>
      <c r="H27" s="121">
        <v>0.59</v>
      </c>
      <c r="I27" s="120" t="s">
        <v>170</v>
      </c>
      <c r="J27" s="122">
        <f>H27*E27</f>
        <v>59000</v>
      </c>
    </row>
    <row r="28" spans="1:20" ht="45" x14ac:dyDescent="0.15">
      <c r="C28" s="116">
        <v>2</v>
      </c>
      <c r="D28" s="123" t="s">
        <v>171</v>
      </c>
      <c r="E28" s="124">
        <v>20000</v>
      </c>
      <c r="F28" s="125" t="s">
        <v>169</v>
      </c>
      <c r="G28" s="126" t="s">
        <v>170</v>
      </c>
      <c r="H28" s="127">
        <v>2.15</v>
      </c>
      <c r="I28" s="128" t="s">
        <v>170</v>
      </c>
      <c r="J28" s="129">
        <f>E28*H28</f>
        <v>43000</v>
      </c>
    </row>
    <row r="29" spans="1:20" ht="45" x14ac:dyDescent="0.15">
      <c r="C29" s="130">
        <v>3</v>
      </c>
      <c r="D29" s="123" t="s">
        <v>172</v>
      </c>
      <c r="E29" s="124">
        <v>32200</v>
      </c>
      <c r="F29" s="125" t="s">
        <v>169</v>
      </c>
      <c r="G29" s="126" t="s">
        <v>170</v>
      </c>
      <c r="H29" s="127">
        <v>2.2000000000000002</v>
      </c>
      <c r="I29" s="128" t="s">
        <v>170</v>
      </c>
      <c r="J29" s="129">
        <f>E29*H29</f>
        <v>70840</v>
      </c>
    </row>
  </sheetData>
  <mergeCells count="19">
    <mergeCell ref="E12:F12"/>
    <mergeCell ref="B16:H16"/>
    <mergeCell ref="E17:F17"/>
    <mergeCell ref="G1:G2"/>
    <mergeCell ref="A1:A2"/>
    <mergeCell ref="B1:C2"/>
    <mergeCell ref="D1:D2"/>
    <mergeCell ref="E1:E2"/>
    <mergeCell ref="F1:F2"/>
    <mergeCell ref="P1:P2"/>
    <mergeCell ref="Q1:Q2"/>
    <mergeCell ref="R1:S2"/>
    <mergeCell ref="T1:U2"/>
    <mergeCell ref="I1:I2"/>
    <mergeCell ref="J1:K2"/>
    <mergeCell ref="L1:L2"/>
    <mergeCell ref="M1:M2"/>
    <mergeCell ref="N1:N2"/>
    <mergeCell ref="O1:O2"/>
  </mergeCells>
  <phoneticPr fontId="3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4777-7063-436E-8607-AB9B02105887}">
  <dimension ref="A2:U22"/>
  <sheetViews>
    <sheetView zoomScale="85" zoomScaleNormal="85" workbookViewId="0">
      <selection activeCell="A14" sqref="A14:XFD18"/>
    </sheetView>
  </sheetViews>
  <sheetFormatPr defaultRowHeight="13.5" x14ac:dyDescent="0.15"/>
  <cols>
    <col min="2" max="2" width="25.25" customWidth="1"/>
    <col min="3" max="3" width="26.125" customWidth="1"/>
    <col min="4" max="4" width="19.125" customWidth="1"/>
    <col min="5" max="5" width="21.25" customWidth="1"/>
    <col min="6" max="6" width="11" customWidth="1"/>
    <col min="7" max="7" width="18.875" customWidth="1"/>
    <col min="8" max="8" width="10.75" customWidth="1"/>
    <col min="9" max="9" width="17.625" customWidth="1"/>
    <col min="10" max="10" width="12.25" customWidth="1"/>
    <col min="11" max="11" width="11.75" customWidth="1"/>
    <col min="12" max="12" width="11.5" customWidth="1"/>
    <col min="13" max="13" width="15.625" customWidth="1"/>
  </cols>
  <sheetData>
    <row r="2" spans="1:21" s="3" customFormat="1" ht="13.5" customHeight="1" x14ac:dyDescent="0.15">
      <c r="A2" s="193" t="s">
        <v>37</v>
      </c>
      <c r="B2" s="198" t="s">
        <v>15</v>
      </c>
      <c r="C2" s="199"/>
      <c r="D2" s="207" t="s">
        <v>109</v>
      </c>
      <c r="E2" s="194" t="s">
        <v>16</v>
      </c>
      <c r="F2" s="196" t="s">
        <v>17</v>
      </c>
      <c r="G2" s="205" t="s">
        <v>18</v>
      </c>
      <c r="H2" s="21"/>
      <c r="I2" s="184" t="s">
        <v>19</v>
      </c>
      <c r="J2" s="186" t="s">
        <v>36</v>
      </c>
      <c r="K2" s="187"/>
      <c r="L2" s="182" t="s">
        <v>20</v>
      </c>
      <c r="M2" s="182" t="s">
        <v>21</v>
      </c>
      <c r="N2" s="182" t="s">
        <v>22</v>
      </c>
      <c r="O2" s="182" t="s">
        <v>23</v>
      </c>
      <c r="P2" s="180" t="s">
        <v>24</v>
      </c>
      <c r="Q2" s="182" t="s">
        <v>25</v>
      </c>
      <c r="R2" s="176" t="s">
        <v>26</v>
      </c>
      <c r="S2" s="177"/>
      <c r="T2" s="176" t="s">
        <v>27</v>
      </c>
      <c r="U2" s="177"/>
    </row>
    <row r="3" spans="1:21" s="3" customFormat="1" ht="26.1" customHeight="1" x14ac:dyDescent="0.15">
      <c r="A3" s="193"/>
      <c r="B3" s="200"/>
      <c r="C3" s="201"/>
      <c r="D3" s="208"/>
      <c r="E3" s="195"/>
      <c r="F3" s="197"/>
      <c r="G3" s="206"/>
      <c r="H3" s="22"/>
      <c r="I3" s="185"/>
      <c r="J3" s="188"/>
      <c r="K3" s="189"/>
      <c r="L3" s="183"/>
      <c r="M3" s="183"/>
      <c r="N3" s="183"/>
      <c r="O3" s="183"/>
      <c r="P3" s="181"/>
      <c r="Q3" s="183"/>
      <c r="R3" s="178"/>
      <c r="S3" s="179"/>
      <c r="T3" s="178"/>
      <c r="U3" s="179"/>
    </row>
    <row r="4" spans="1:21" s="49" customFormat="1" ht="56.25" customHeight="1" x14ac:dyDescent="0.15">
      <c r="A4" s="35">
        <v>13</v>
      </c>
      <c r="B4" s="36" t="s">
        <v>80</v>
      </c>
      <c r="C4" s="37" t="s">
        <v>63</v>
      </c>
      <c r="D4" s="37"/>
      <c r="E4" s="38">
        <v>7800</v>
      </c>
      <c r="F4" s="38">
        <v>10</v>
      </c>
      <c r="G4" s="39">
        <v>0.315</v>
      </c>
      <c r="H4" s="40" t="s">
        <v>44</v>
      </c>
      <c r="I4" s="41">
        <f t="shared" ref="I4:I5" si="0">G4*E4</f>
        <v>2457</v>
      </c>
      <c r="J4" s="50">
        <v>100</v>
      </c>
      <c r="K4" s="50" t="s">
        <v>38</v>
      </c>
      <c r="L4" s="51">
        <f t="shared" ref="L4:L5" si="1">E4/J4</f>
        <v>78</v>
      </c>
      <c r="M4" s="42">
        <v>64</v>
      </c>
      <c r="N4" s="43">
        <v>34</v>
      </c>
      <c r="O4" s="44">
        <v>45.5</v>
      </c>
      <c r="P4" s="45">
        <f>M4*N4*O4/1000000</f>
        <v>9.9007999999999999E-2</v>
      </c>
      <c r="Q4" s="46">
        <f>P4*L4</f>
        <v>7.7226239999999997</v>
      </c>
      <c r="R4" s="47">
        <v>9</v>
      </c>
      <c r="S4" s="47">
        <f>R4*L4</f>
        <v>702</v>
      </c>
      <c r="T4" s="48">
        <v>8</v>
      </c>
      <c r="U4" s="48">
        <f>T4*L4</f>
        <v>624</v>
      </c>
    </row>
    <row r="5" spans="1:21" s="49" customFormat="1" ht="97.5" customHeight="1" x14ac:dyDescent="0.15">
      <c r="A5" s="35">
        <v>27</v>
      </c>
      <c r="B5" s="36" t="s">
        <v>94</v>
      </c>
      <c r="C5" s="37" t="s">
        <v>107</v>
      </c>
      <c r="D5" s="37"/>
      <c r="E5" s="38">
        <v>14400</v>
      </c>
      <c r="F5" s="38" t="s">
        <v>108</v>
      </c>
      <c r="G5" s="54">
        <v>0.14299999999999999</v>
      </c>
      <c r="H5" s="55" t="s">
        <v>40</v>
      </c>
      <c r="I5" s="56">
        <f t="shared" si="0"/>
        <v>2059.1999999999998</v>
      </c>
      <c r="J5" s="50">
        <v>720</v>
      </c>
      <c r="K5" s="50" t="s">
        <v>41</v>
      </c>
      <c r="L5" s="51">
        <f t="shared" si="1"/>
        <v>20</v>
      </c>
      <c r="M5" s="42">
        <v>35.5</v>
      </c>
      <c r="N5" s="43">
        <v>35.5</v>
      </c>
      <c r="O5" s="44">
        <v>44.5</v>
      </c>
      <c r="P5" s="45">
        <f t="shared" ref="P5" si="2">O5*N5*M5/1000000</f>
        <v>5.6081125000000003E-2</v>
      </c>
      <c r="Q5" s="46">
        <f t="shared" ref="Q5" si="3">O5*N5*M5*L5/1000000</f>
        <v>1.1216225</v>
      </c>
      <c r="R5" s="47">
        <v>17</v>
      </c>
      <c r="S5" s="47">
        <f t="shared" ref="S5" si="4">R5*L5</f>
        <v>340</v>
      </c>
      <c r="T5" s="48">
        <v>16</v>
      </c>
      <c r="U5" s="48">
        <f t="shared" ref="U5" si="5">T5*L5</f>
        <v>320</v>
      </c>
    </row>
    <row r="6" spans="1:21" x14ac:dyDescent="0.15">
      <c r="I6" s="71">
        <f>SUM(I4:I5)</f>
        <v>4516.2</v>
      </c>
      <c r="L6">
        <f>SUM(L4:L5)</f>
        <v>98</v>
      </c>
      <c r="Q6">
        <f>SUM(Q4:Q5)</f>
        <v>8.8442465000000006</v>
      </c>
      <c r="S6">
        <f>SUM(S4:S5)</f>
        <v>1042</v>
      </c>
      <c r="U6">
        <f>SUM(U4:U5)</f>
        <v>944</v>
      </c>
    </row>
    <row r="7" spans="1:21" ht="40.5" x14ac:dyDescent="0.15">
      <c r="H7" s="113" t="s">
        <v>166</v>
      </c>
      <c r="I7" s="71">
        <v>7750</v>
      </c>
      <c r="K7" s="72" t="s">
        <v>124</v>
      </c>
      <c r="Q7">
        <v>56.5</v>
      </c>
    </row>
    <row r="8" spans="1:21" x14ac:dyDescent="0.15">
      <c r="I8" s="71">
        <f>SUM(I6:I7)</f>
        <v>12266.2</v>
      </c>
      <c r="K8" s="72" t="s">
        <v>125</v>
      </c>
      <c r="Q8">
        <f>SUM(Q6:Q7)</f>
        <v>65.344246499999997</v>
      </c>
    </row>
    <row r="9" spans="1:21" ht="54.75" customHeight="1" x14ac:dyDescent="0.15"/>
    <row r="10" spans="1:21" ht="18.75" x14ac:dyDescent="0.15">
      <c r="B10" s="76" t="s">
        <v>128</v>
      </c>
      <c r="C10" s="77" t="s">
        <v>129</v>
      </c>
      <c r="D10" s="78" t="s">
        <v>130</v>
      </c>
      <c r="E10" s="222" t="s">
        <v>131</v>
      </c>
      <c r="F10" s="222"/>
      <c r="G10" s="79" t="s">
        <v>132</v>
      </c>
      <c r="H10" s="79" t="s">
        <v>133</v>
      </c>
      <c r="I10" s="80" t="s">
        <v>134</v>
      </c>
      <c r="J10" s="78" t="s">
        <v>135</v>
      </c>
      <c r="L10" s="114" t="s">
        <v>167</v>
      </c>
    </row>
    <row r="11" spans="1:21" ht="23.25" customHeight="1" x14ac:dyDescent="0.2">
      <c r="B11" s="76" t="s">
        <v>139</v>
      </c>
      <c r="C11" s="81" t="s">
        <v>140</v>
      </c>
      <c r="D11" s="82">
        <v>9018390000</v>
      </c>
      <c r="E11" s="83">
        <v>7800</v>
      </c>
      <c r="F11" s="84" t="s">
        <v>136</v>
      </c>
      <c r="G11" s="83">
        <v>78</v>
      </c>
      <c r="H11" s="83">
        <v>702</v>
      </c>
      <c r="I11" s="83">
        <v>624</v>
      </c>
      <c r="J11" s="83">
        <v>7.72</v>
      </c>
      <c r="L11" s="115">
        <f>I7/J13</f>
        <v>876.69683257918552</v>
      </c>
      <c r="M11" s="71">
        <f>L11*J11</f>
        <v>6768.0995475113123</v>
      </c>
    </row>
    <row r="12" spans="1:21" ht="23.25" customHeight="1" x14ac:dyDescent="0.15">
      <c r="B12" s="73" t="s">
        <v>175</v>
      </c>
      <c r="C12" s="74" t="s">
        <v>179</v>
      </c>
      <c r="D12" s="74">
        <v>3005109000</v>
      </c>
      <c r="E12" s="83">
        <v>320</v>
      </c>
      <c r="F12" s="84" t="s">
        <v>177</v>
      </c>
      <c r="G12" s="83">
        <v>20</v>
      </c>
      <c r="H12" s="83">
        <v>340</v>
      </c>
      <c r="I12" s="83">
        <v>320</v>
      </c>
      <c r="J12" s="83">
        <v>1.1200000000000001</v>
      </c>
      <c r="L12" s="115"/>
      <c r="M12" s="71">
        <f>J12*L11</f>
        <v>981.90045248868785</v>
      </c>
    </row>
    <row r="13" spans="1:21" x14ac:dyDescent="0.15">
      <c r="G13" s="135">
        <f>SUM(G11:G12)</f>
        <v>98</v>
      </c>
      <c r="H13" s="135">
        <f>SUM(H11:H12)</f>
        <v>1042</v>
      </c>
      <c r="I13" s="135">
        <f>SUM(I11:I12)</f>
        <v>944</v>
      </c>
      <c r="J13" s="135">
        <f>SUM(J11:J12)</f>
        <v>8.84</v>
      </c>
      <c r="M13" s="71">
        <f>SUM(M11:M12)</f>
        <v>7750</v>
      </c>
    </row>
    <row r="14" spans="1:21" ht="16.5" x14ac:dyDescent="0.15">
      <c r="A14" s="220" t="s">
        <v>174</v>
      </c>
      <c r="B14" s="220"/>
      <c r="C14" s="220"/>
      <c r="D14" s="220"/>
      <c r="E14" s="220"/>
      <c r="F14" s="220"/>
      <c r="G14" s="220"/>
      <c r="H14" s="89"/>
      <c r="I14" s="90"/>
      <c r="J14" s="89" t="s">
        <v>148</v>
      </c>
      <c r="K14" s="90"/>
      <c r="L14" s="90"/>
      <c r="M14" s="90"/>
      <c r="N14" s="90"/>
      <c r="O14" s="91"/>
      <c r="P14" s="92"/>
    </row>
    <row r="15" spans="1:21" x14ac:dyDescent="0.15">
      <c r="A15" s="87" t="s">
        <v>149</v>
      </c>
      <c r="B15" s="87" t="s">
        <v>150</v>
      </c>
      <c r="C15" s="87" t="s">
        <v>142</v>
      </c>
      <c r="D15" s="221" t="s">
        <v>143</v>
      </c>
      <c r="E15" s="221"/>
      <c r="F15" s="95" t="s">
        <v>151</v>
      </c>
      <c r="G15" s="95" t="s">
        <v>152</v>
      </c>
      <c r="H15" s="96" t="s">
        <v>153</v>
      </c>
      <c r="I15" s="96" t="s">
        <v>154</v>
      </c>
      <c r="J15" s="97" t="s">
        <v>155</v>
      </c>
      <c r="K15" s="98" t="s">
        <v>156</v>
      </c>
      <c r="L15" s="98" t="s">
        <v>157</v>
      </c>
      <c r="M15" s="99" t="s">
        <v>158</v>
      </c>
      <c r="N15" s="100" t="s">
        <v>159</v>
      </c>
      <c r="O15" s="100" t="s">
        <v>160</v>
      </c>
      <c r="P15" s="98" t="s">
        <v>161</v>
      </c>
    </row>
    <row r="16" spans="1:21" ht="27" customHeight="1" x14ac:dyDescent="0.2">
      <c r="A16" s="101">
        <v>1</v>
      </c>
      <c r="B16" s="81" t="s">
        <v>140</v>
      </c>
      <c r="C16" s="83">
        <v>9018390000</v>
      </c>
      <c r="D16" s="83">
        <v>7800</v>
      </c>
      <c r="E16" s="102" t="s">
        <v>162</v>
      </c>
      <c r="F16" s="103">
        <f t="shared" ref="F16:F17" si="6">G16/D16</f>
        <v>0.315</v>
      </c>
      <c r="G16" s="104">
        <v>2457</v>
      </c>
      <c r="H16" s="103">
        <f t="shared" ref="H16:H17" si="7">I16/D16</f>
        <v>1.182705070193758</v>
      </c>
      <c r="I16" s="105">
        <f>G16+M11</f>
        <v>9225.0995475113123</v>
      </c>
      <c r="J16" s="134">
        <v>17160</v>
      </c>
      <c r="K16" s="107">
        <f t="shared" ref="K16" si="8">J16/D16</f>
        <v>2.2000000000000002</v>
      </c>
      <c r="L16" s="108">
        <v>0.13</v>
      </c>
      <c r="M16" s="99">
        <v>1</v>
      </c>
      <c r="N16" s="109">
        <v>7.2</v>
      </c>
      <c r="O16" s="110">
        <f t="shared" ref="O16" si="9">K16/1.13/N16</f>
        <v>0.27040314650934122</v>
      </c>
      <c r="P16" s="111">
        <f t="shared" ref="P16:P17" si="10">F16/O16</f>
        <v>1.1649272727272726</v>
      </c>
    </row>
    <row r="17" spans="1:16" ht="27" customHeight="1" x14ac:dyDescent="0.15">
      <c r="A17" s="101">
        <v>2</v>
      </c>
      <c r="B17" s="74" t="s">
        <v>176</v>
      </c>
      <c r="C17" s="74">
        <v>3005109000</v>
      </c>
      <c r="D17" s="83">
        <v>320</v>
      </c>
      <c r="E17" s="102" t="s">
        <v>178</v>
      </c>
      <c r="F17" s="103">
        <f t="shared" si="6"/>
        <v>6.4349999999999996</v>
      </c>
      <c r="G17" s="104">
        <v>2059.1999999999998</v>
      </c>
      <c r="H17" s="103">
        <f t="shared" si="7"/>
        <v>9.5034389140271482</v>
      </c>
      <c r="I17" s="105">
        <f>G17+M12</f>
        <v>3041.1004524886876</v>
      </c>
      <c r="J17" s="134">
        <v>14112</v>
      </c>
      <c r="K17" s="107">
        <f t="shared" ref="K17" si="11">J17/D17</f>
        <v>44.1</v>
      </c>
      <c r="L17" s="108">
        <v>0.13</v>
      </c>
      <c r="M17" s="99">
        <v>1</v>
      </c>
      <c r="N17" s="109">
        <v>7.2</v>
      </c>
      <c r="O17" s="110">
        <f t="shared" ref="O17" si="12">K17/1.13/N17</f>
        <v>5.4203539823008855</v>
      </c>
      <c r="P17" s="111">
        <f t="shared" si="10"/>
        <v>1.1871918367346936</v>
      </c>
    </row>
    <row r="18" spans="1:16" x14ac:dyDescent="0.15">
      <c r="G18" s="132">
        <f>SUM(G16:G17)</f>
        <v>4516.2</v>
      </c>
      <c r="I18" s="132">
        <f>SUM(I16:I17)</f>
        <v>12266.2</v>
      </c>
      <c r="J18" s="136">
        <f>SUM(J16:J17)</f>
        <v>31272</v>
      </c>
    </row>
    <row r="22" spans="1:16" ht="22.5" x14ac:dyDescent="0.15">
      <c r="B22" s="130">
        <v>3</v>
      </c>
      <c r="C22" s="123" t="s">
        <v>172</v>
      </c>
      <c r="D22" s="124">
        <v>7800</v>
      </c>
      <c r="E22" s="125" t="s">
        <v>169</v>
      </c>
      <c r="F22" s="126" t="s">
        <v>170</v>
      </c>
      <c r="G22" s="127">
        <v>2.2000000000000002</v>
      </c>
      <c r="H22" s="128" t="s">
        <v>170</v>
      </c>
      <c r="I22" s="129">
        <f>D22*G22</f>
        <v>17160</v>
      </c>
    </row>
  </sheetData>
  <mergeCells count="19">
    <mergeCell ref="A14:G14"/>
    <mergeCell ref="D15:E15"/>
    <mergeCell ref="A2:A3"/>
    <mergeCell ref="B2:C3"/>
    <mergeCell ref="D2:D3"/>
    <mergeCell ref="E2:E3"/>
    <mergeCell ref="F2:F3"/>
    <mergeCell ref="E10:F10"/>
    <mergeCell ref="G2:G3"/>
    <mergeCell ref="P2:P3"/>
    <mergeCell ref="Q2:Q3"/>
    <mergeCell ref="R2:S3"/>
    <mergeCell ref="T2:U3"/>
    <mergeCell ref="I2:I3"/>
    <mergeCell ref="J2:K3"/>
    <mergeCell ref="L2:L3"/>
    <mergeCell ref="M2:M3"/>
    <mergeCell ref="N2:N3"/>
    <mergeCell ref="O2:O3"/>
  </mergeCells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B0EE-2F2D-47DE-87FA-C6C92096D065}">
  <dimension ref="A4:V85"/>
  <sheetViews>
    <sheetView tabSelected="1" topLeftCell="A34" zoomScaleNormal="100" workbookViewId="0">
      <selection activeCell="K40" sqref="K40"/>
    </sheetView>
  </sheetViews>
  <sheetFormatPr defaultRowHeight="13.5" x14ac:dyDescent="0.15"/>
  <cols>
    <col min="2" max="2" width="25.875" customWidth="1"/>
    <col min="3" max="3" width="24" customWidth="1"/>
    <col min="4" max="4" width="18.125" customWidth="1"/>
    <col min="5" max="5" width="11.875" customWidth="1"/>
    <col min="6" max="6" width="9.375" bestFit="1" customWidth="1"/>
    <col min="7" max="7" width="16.5" customWidth="1"/>
    <col min="8" max="8" width="13.875" customWidth="1"/>
    <col min="9" max="9" width="22.75" customWidth="1"/>
    <col min="11" max="11" width="13.875" customWidth="1"/>
    <col min="12" max="12" width="15" bestFit="1" customWidth="1"/>
    <col min="14" max="14" width="12.75" bestFit="1" customWidth="1"/>
  </cols>
  <sheetData>
    <row r="4" spans="1:21" s="3" customFormat="1" ht="13.5" customHeight="1" x14ac:dyDescent="0.15">
      <c r="A4" s="193" t="s">
        <v>37</v>
      </c>
      <c r="B4" s="198" t="s">
        <v>15</v>
      </c>
      <c r="C4" s="199"/>
      <c r="D4" s="207" t="s">
        <v>109</v>
      </c>
      <c r="E4" s="194" t="s">
        <v>16</v>
      </c>
      <c r="F4" s="196" t="s">
        <v>17</v>
      </c>
      <c r="G4" s="205" t="s">
        <v>18</v>
      </c>
      <c r="H4" s="21"/>
      <c r="I4" s="184" t="s">
        <v>19</v>
      </c>
      <c r="J4" s="186" t="s">
        <v>36</v>
      </c>
      <c r="K4" s="187"/>
      <c r="L4" s="182" t="s">
        <v>20</v>
      </c>
      <c r="M4" s="182" t="s">
        <v>21</v>
      </c>
      <c r="N4" s="182" t="s">
        <v>22</v>
      </c>
      <c r="O4" s="182" t="s">
        <v>23</v>
      </c>
      <c r="P4" s="180" t="s">
        <v>24</v>
      </c>
      <c r="Q4" s="182" t="s">
        <v>25</v>
      </c>
      <c r="R4" s="176" t="s">
        <v>26</v>
      </c>
      <c r="S4" s="177"/>
      <c r="T4" s="176" t="s">
        <v>27</v>
      </c>
      <c r="U4" s="177"/>
    </row>
    <row r="5" spans="1:21" s="3" customFormat="1" ht="26.1" customHeight="1" x14ac:dyDescent="0.15">
      <c r="A5" s="193"/>
      <c r="B5" s="200"/>
      <c r="C5" s="201"/>
      <c r="D5" s="208"/>
      <c r="E5" s="195"/>
      <c r="F5" s="197"/>
      <c r="G5" s="206"/>
      <c r="H5" s="22"/>
      <c r="I5" s="185"/>
      <c r="J5" s="188"/>
      <c r="K5" s="189"/>
      <c r="L5" s="183"/>
      <c r="M5" s="183"/>
      <c r="N5" s="183"/>
      <c r="O5" s="183"/>
      <c r="P5" s="181"/>
      <c r="Q5" s="183"/>
      <c r="R5" s="178"/>
      <c r="S5" s="179"/>
      <c r="T5" s="178"/>
      <c r="U5" s="179"/>
    </row>
    <row r="6" spans="1:21" s="49" customFormat="1" ht="60.75" x14ac:dyDescent="0.15">
      <c r="A6" s="35">
        <v>1</v>
      </c>
      <c r="B6" s="36" t="s">
        <v>50</v>
      </c>
      <c r="C6" s="37" t="s">
        <v>51</v>
      </c>
      <c r="D6" s="158" t="s">
        <v>235</v>
      </c>
      <c r="E6" s="38">
        <v>200</v>
      </c>
      <c r="F6" s="38" t="s">
        <v>96</v>
      </c>
      <c r="G6" s="39">
        <v>2.8</v>
      </c>
      <c r="H6" s="40" t="s">
        <v>95</v>
      </c>
      <c r="I6" s="41">
        <f>G6*E6</f>
        <v>560</v>
      </c>
      <c r="J6" s="50">
        <v>100</v>
      </c>
      <c r="K6" s="50" t="s">
        <v>99</v>
      </c>
      <c r="L6" s="51">
        <f t="shared" ref="L6:L18" si="0">E6/J6</f>
        <v>2</v>
      </c>
      <c r="M6" s="42">
        <v>55</v>
      </c>
      <c r="N6" s="43">
        <v>33</v>
      </c>
      <c r="O6" s="44">
        <v>30</v>
      </c>
      <c r="P6" s="45">
        <f t="shared" ref="P6" si="1">O6*N6*M6/1000000</f>
        <v>5.4449999999999998E-2</v>
      </c>
      <c r="Q6" s="46">
        <f t="shared" ref="Q6:Q28" si="2">P6*L6</f>
        <v>0.1089</v>
      </c>
      <c r="R6" s="47">
        <v>8.3000000000000007</v>
      </c>
      <c r="S6" s="47">
        <f t="shared" ref="S6:S18" si="3">R6*L6</f>
        <v>16.600000000000001</v>
      </c>
      <c r="T6" s="48">
        <f t="shared" ref="T6" si="4">R6-1</f>
        <v>7.3000000000000007</v>
      </c>
      <c r="U6" s="48">
        <f t="shared" ref="U6:U18" si="5">T6*L6</f>
        <v>14.600000000000001</v>
      </c>
    </row>
    <row r="7" spans="1:21" s="49" customFormat="1" ht="60.75" x14ac:dyDescent="0.15">
      <c r="A7" s="35">
        <v>2</v>
      </c>
      <c r="B7" s="36" t="s">
        <v>69</v>
      </c>
      <c r="C7" s="37" t="s">
        <v>52</v>
      </c>
      <c r="D7" s="158" t="s">
        <v>235</v>
      </c>
      <c r="E7" s="38">
        <v>300</v>
      </c>
      <c r="F7" s="38" t="s">
        <v>96</v>
      </c>
      <c r="G7" s="39">
        <v>1.04</v>
      </c>
      <c r="H7" s="40" t="s">
        <v>100</v>
      </c>
      <c r="I7" s="41">
        <f t="shared" ref="I7:I14" si="6">G7*E7</f>
        <v>312</v>
      </c>
      <c r="J7" s="50">
        <v>100</v>
      </c>
      <c r="K7" s="50" t="s">
        <v>99</v>
      </c>
      <c r="L7" s="51">
        <f t="shared" si="0"/>
        <v>3</v>
      </c>
      <c r="M7" s="42">
        <v>55</v>
      </c>
      <c r="N7" s="43">
        <v>33</v>
      </c>
      <c r="O7" s="44">
        <v>30</v>
      </c>
      <c r="P7" s="45">
        <f t="shared" ref="P7:P18" si="7">M7*N7*O7/1000000</f>
        <v>5.4449999999999998E-2</v>
      </c>
      <c r="Q7" s="46">
        <f t="shared" si="2"/>
        <v>0.16335</v>
      </c>
      <c r="R7" s="47">
        <v>6</v>
      </c>
      <c r="S7" s="47">
        <f t="shared" si="3"/>
        <v>18</v>
      </c>
      <c r="T7" s="48">
        <v>5.5</v>
      </c>
      <c r="U7" s="48">
        <f t="shared" si="5"/>
        <v>16.5</v>
      </c>
    </row>
    <row r="8" spans="1:21" s="49" customFormat="1" ht="60.75" x14ac:dyDescent="0.15">
      <c r="A8" s="35">
        <v>3</v>
      </c>
      <c r="B8" s="36" t="s">
        <v>70</v>
      </c>
      <c r="C8" s="37" t="s">
        <v>53</v>
      </c>
      <c r="D8" s="158" t="s">
        <v>235</v>
      </c>
      <c r="E8" s="38">
        <v>500</v>
      </c>
      <c r="F8" s="38" t="s">
        <v>96</v>
      </c>
      <c r="G8" s="39">
        <v>1.04</v>
      </c>
      <c r="H8" s="40" t="s">
        <v>100</v>
      </c>
      <c r="I8" s="41">
        <f t="shared" si="6"/>
        <v>520</v>
      </c>
      <c r="J8" s="50">
        <v>100</v>
      </c>
      <c r="K8" s="50" t="s">
        <v>99</v>
      </c>
      <c r="L8" s="51">
        <f t="shared" si="0"/>
        <v>5</v>
      </c>
      <c r="M8" s="42">
        <v>55</v>
      </c>
      <c r="N8" s="43">
        <v>33</v>
      </c>
      <c r="O8" s="44">
        <v>30</v>
      </c>
      <c r="P8" s="45">
        <f t="shared" si="7"/>
        <v>5.4449999999999998E-2</v>
      </c>
      <c r="Q8" s="46">
        <f t="shared" si="2"/>
        <v>0.27224999999999999</v>
      </c>
      <c r="R8" s="47">
        <v>6</v>
      </c>
      <c r="S8" s="47">
        <f t="shared" si="3"/>
        <v>30</v>
      </c>
      <c r="T8" s="48">
        <v>5.5</v>
      </c>
      <c r="U8" s="48">
        <f t="shared" si="5"/>
        <v>27.5</v>
      </c>
    </row>
    <row r="9" spans="1:21" s="49" customFormat="1" ht="60.75" x14ac:dyDescent="0.15">
      <c r="A9" s="35">
        <v>4</v>
      </c>
      <c r="B9" s="36" t="s">
        <v>71</v>
      </c>
      <c r="C9" s="37" t="s">
        <v>54</v>
      </c>
      <c r="D9" s="158" t="s">
        <v>235</v>
      </c>
      <c r="E9" s="38">
        <v>200</v>
      </c>
      <c r="F9" s="38" t="s">
        <v>96</v>
      </c>
      <c r="G9" s="39">
        <v>1.6</v>
      </c>
      <c r="H9" s="40" t="s">
        <v>100</v>
      </c>
      <c r="I9" s="41">
        <f t="shared" si="6"/>
        <v>320</v>
      </c>
      <c r="J9" s="50">
        <v>100</v>
      </c>
      <c r="K9" s="50" t="s">
        <v>99</v>
      </c>
      <c r="L9" s="51">
        <f t="shared" si="0"/>
        <v>2</v>
      </c>
      <c r="M9" s="42">
        <v>55</v>
      </c>
      <c r="N9" s="43">
        <v>33</v>
      </c>
      <c r="O9" s="44">
        <v>30</v>
      </c>
      <c r="P9" s="45">
        <f t="shared" si="7"/>
        <v>5.4449999999999998E-2</v>
      </c>
      <c r="Q9" s="46">
        <f t="shared" si="2"/>
        <v>0.1089</v>
      </c>
      <c r="R9" s="47">
        <v>5.7</v>
      </c>
      <c r="S9" s="47">
        <f t="shared" si="3"/>
        <v>11.4</v>
      </c>
      <c r="T9" s="48">
        <f t="shared" ref="T9" si="8">R9-1</f>
        <v>4.7</v>
      </c>
      <c r="U9" s="48">
        <f t="shared" si="5"/>
        <v>9.4</v>
      </c>
    </row>
    <row r="10" spans="1:21" s="49" customFormat="1" ht="60.75" x14ac:dyDescent="0.15">
      <c r="A10" s="35">
        <v>5</v>
      </c>
      <c r="B10" s="36" t="s">
        <v>72</v>
      </c>
      <c r="C10" s="37" t="s">
        <v>55</v>
      </c>
      <c r="D10" s="158" t="s">
        <v>234</v>
      </c>
      <c r="E10" s="38">
        <v>500</v>
      </c>
      <c r="F10" s="38" t="s">
        <v>96</v>
      </c>
      <c r="G10" s="39">
        <v>5.7</v>
      </c>
      <c r="H10" s="40" t="s">
        <v>100</v>
      </c>
      <c r="I10" s="41">
        <f t="shared" si="6"/>
        <v>2850</v>
      </c>
      <c r="J10" s="50">
        <v>100</v>
      </c>
      <c r="K10" s="50" t="s">
        <v>99</v>
      </c>
      <c r="L10" s="51">
        <f t="shared" si="0"/>
        <v>5</v>
      </c>
      <c r="M10" s="42">
        <v>55</v>
      </c>
      <c r="N10" s="43">
        <v>33</v>
      </c>
      <c r="O10" s="44">
        <v>30</v>
      </c>
      <c r="P10" s="45">
        <f t="shared" si="7"/>
        <v>5.4449999999999998E-2</v>
      </c>
      <c r="Q10" s="46">
        <f t="shared" si="2"/>
        <v>0.27224999999999999</v>
      </c>
      <c r="R10" s="47">
        <v>6.1</v>
      </c>
      <c r="S10" s="47">
        <f t="shared" si="3"/>
        <v>30.5</v>
      </c>
      <c r="T10" s="48">
        <f>R10-1</f>
        <v>5.0999999999999996</v>
      </c>
      <c r="U10" s="48">
        <f t="shared" si="5"/>
        <v>25.5</v>
      </c>
    </row>
    <row r="11" spans="1:21" s="49" customFormat="1" ht="60.75" x14ac:dyDescent="0.15">
      <c r="A11" s="35">
        <v>6</v>
      </c>
      <c r="B11" s="36" t="s">
        <v>73</v>
      </c>
      <c r="C11" s="37" t="s">
        <v>56</v>
      </c>
      <c r="D11" s="158" t="s">
        <v>234</v>
      </c>
      <c r="E11" s="38">
        <v>300</v>
      </c>
      <c r="F11" s="38" t="s">
        <v>96</v>
      </c>
      <c r="G11" s="39">
        <v>5.17</v>
      </c>
      <c r="H11" s="40" t="s">
        <v>95</v>
      </c>
      <c r="I11" s="41">
        <f t="shared" si="6"/>
        <v>1551</v>
      </c>
      <c r="J11" s="50">
        <v>100</v>
      </c>
      <c r="K11" s="50" t="s">
        <v>99</v>
      </c>
      <c r="L11" s="51">
        <f t="shared" si="0"/>
        <v>3</v>
      </c>
      <c r="M11" s="42">
        <v>55</v>
      </c>
      <c r="N11" s="43">
        <v>33</v>
      </c>
      <c r="O11" s="44">
        <v>30</v>
      </c>
      <c r="P11" s="45">
        <f t="shared" si="7"/>
        <v>5.4449999999999998E-2</v>
      </c>
      <c r="Q11" s="46">
        <f t="shared" si="2"/>
        <v>0.16335</v>
      </c>
      <c r="R11" s="47">
        <v>6.1</v>
      </c>
      <c r="S11" s="47">
        <f t="shared" si="3"/>
        <v>18.299999999999997</v>
      </c>
      <c r="T11" s="48">
        <f>R11-1</f>
        <v>5.0999999999999996</v>
      </c>
      <c r="U11" s="48">
        <f t="shared" si="5"/>
        <v>15.299999999999999</v>
      </c>
    </row>
    <row r="12" spans="1:21" s="49" customFormat="1" ht="60.75" x14ac:dyDescent="0.15">
      <c r="A12" s="35">
        <v>7</v>
      </c>
      <c r="B12" s="36" t="s">
        <v>74</v>
      </c>
      <c r="C12" s="37" t="s">
        <v>57</v>
      </c>
      <c r="D12" s="158" t="s">
        <v>234</v>
      </c>
      <c r="E12" s="38">
        <v>300</v>
      </c>
      <c r="F12" s="38" t="s">
        <v>96</v>
      </c>
      <c r="G12" s="39">
        <v>5.17</v>
      </c>
      <c r="H12" s="40" t="s">
        <v>95</v>
      </c>
      <c r="I12" s="41">
        <f t="shared" si="6"/>
        <v>1551</v>
      </c>
      <c r="J12" s="50">
        <v>100</v>
      </c>
      <c r="K12" s="50" t="s">
        <v>99</v>
      </c>
      <c r="L12" s="51">
        <f t="shared" si="0"/>
        <v>3</v>
      </c>
      <c r="M12" s="42">
        <v>55</v>
      </c>
      <c r="N12" s="43">
        <v>33</v>
      </c>
      <c r="O12" s="44">
        <v>30</v>
      </c>
      <c r="P12" s="45">
        <f t="shared" si="7"/>
        <v>5.4449999999999998E-2</v>
      </c>
      <c r="Q12" s="46">
        <f t="shared" si="2"/>
        <v>0.16335</v>
      </c>
      <c r="R12" s="47">
        <v>6.1</v>
      </c>
      <c r="S12" s="47">
        <f t="shared" si="3"/>
        <v>18.299999999999997</v>
      </c>
      <c r="T12" s="48">
        <f>R12-1</f>
        <v>5.0999999999999996</v>
      </c>
      <c r="U12" s="48">
        <f t="shared" si="5"/>
        <v>15.299999999999999</v>
      </c>
    </row>
    <row r="13" spans="1:21" s="49" customFormat="1" ht="60.75" x14ac:dyDescent="0.15">
      <c r="A13" s="35">
        <v>8</v>
      </c>
      <c r="B13" s="36" t="s">
        <v>75</v>
      </c>
      <c r="C13" s="37" t="s">
        <v>58</v>
      </c>
      <c r="D13" s="158" t="s">
        <v>235</v>
      </c>
      <c r="E13" s="38">
        <v>200</v>
      </c>
      <c r="F13" s="38" t="s">
        <v>96</v>
      </c>
      <c r="G13" s="39">
        <v>0.94</v>
      </c>
      <c r="H13" s="40" t="s">
        <v>95</v>
      </c>
      <c r="I13" s="41">
        <f t="shared" si="6"/>
        <v>188</v>
      </c>
      <c r="J13" s="50">
        <v>100</v>
      </c>
      <c r="K13" s="50" t="s">
        <v>99</v>
      </c>
      <c r="L13" s="51">
        <f t="shared" si="0"/>
        <v>2</v>
      </c>
      <c r="M13" s="42">
        <v>55</v>
      </c>
      <c r="N13" s="43">
        <v>33</v>
      </c>
      <c r="O13" s="44">
        <v>30</v>
      </c>
      <c r="P13" s="45">
        <f t="shared" si="7"/>
        <v>5.4449999999999998E-2</v>
      </c>
      <c r="Q13" s="46">
        <f t="shared" si="2"/>
        <v>0.1089</v>
      </c>
      <c r="R13" s="47">
        <v>6.1</v>
      </c>
      <c r="S13" s="47">
        <f t="shared" si="3"/>
        <v>12.2</v>
      </c>
      <c r="T13" s="48">
        <f>R13-1</f>
        <v>5.0999999999999996</v>
      </c>
      <c r="U13" s="48">
        <f t="shared" si="5"/>
        <v>10.199999999999999</v>
      </c>
    </row>
    <row r="14" spans="1:21" s="49" customFormat="1" ht="60.75" x14ac:dyDescent="0.15">
      <c r="A14" s="35">
        <v>9</v>
      </c>
      <c r="B14" s="36" t="s">
        <v>76</v>
      </c>
      <c r="C14" s="37" t="s">
        <v>59</v>
      </c>
      <c r="D14" s="158" t="s">
        <v>234</v>
      </c>
      <c r="E14" s="38">
        <v>200</v>
      </c>
      <c r="F14" s="38" t="s">
        <v>96</v>
      </c>
      <c r="G14" s="39">
        <v>5.5</v>
      </c>
      <c r="H14" s="40" t="s">
        <v>95</v>
      </c>
      <c r="I14" s="41">
        <f t="shared" si="6"/>
        <v>1100</v>
      </c>
      <c r="J14" s="50">
        <v>100</v>
      </c>
      <c r="K14" s="50" t="s">
        <v>99</v>
      </c>
      <c r="L14" s="51">
        <f t="shared" si="0"/>
        <v>2</v>
      </c>
      <c r="M14" s="42">
        <v>55</v>
      </c>
      <c r="N14" s="43">
        <v>33</v>
      </c>
      <c r="O14" s="44">
        <v>30</v>
      </c>
      <c r="P14" s="45">
        <f t="shared" si="7"/>
        <v>5.4449999999999998E-2</v>
      </c>
      <c r="Q14" s="46">
        <f t="shared" si="2"/>
        <v>0.1089</v>
      </c>
      <c r="R14" s="47">
        <v>6.1</v>
      </c>
      <c r="S14" s="47">
        <f t="shared" si="3"/>
        <v>12.2</v>
      </c>
      <c r="T14" s="48">
        <f>R14-1</f>
        <v>5.0999999999999996</v>
      </c>
      <c r="U14" s="48">
        <f t="shared" si="5"/>
        <v>10.199999999999999</v>
      </c>
    </row>
    <row r="15" spans="1:21" s="49" customFormat="1" ht="60.75" x14ac:dyDescent="0.15">
      <c r="A15" s="35">
        <v>10</v>
      </c>
      <c r="B15" s="36" t="s">
        <v>77</v>
      </c>
      <c r="C15" s="37" t="s">
        <v>60</v>
      </c>
      <c r="D15" s="158" t="s">
        <v>235</v>
      </c>
      <c r="E15" s="38">
        <v>200</v>
      </c>
      <c r="F15" s="38" t="s">
        <v>96</v>
      </c>
      <c r="G15" s="39">
        <v>5.05</v>
      </c>
      <c r="H15" s="40" t="s">
        <v>95</v>
      </c>
      <c r="I15" s="41">
        <f>G15*E15</f>
        <v>1010</v>
      </c>
      <c r="J15" s="50">
        <v>100</v>
      </c>
      <c r="K15" s="50" t="s">
        <v>99</v>
      </c>
      <c r="L15" s="51">
        <f t="shared" si="0"/>
        <v>2</v>
      </c>
      <c r="M15" s="42">
        <v>55</v>
      </c>
      <c r="N15" s="43">
        <v>33</v>
      </c>
      <c r="O15" s="44">
        <v>30</v>
      </c>
      <c r="P15" s="45">
        <f t="shared" si="7"/>
        <v>5.4449999999999998E-2</v>
      </c>
      <c r="Q15" s="46">
        <f t="shared" si="2"/>
        <v>0.1089</v>
      </c>
      <c r="R15" s="47">
        <v>8</v>
      </c>
      <c r="S15" s="47">
        <f t="shared" si="3"/>
        <v>16</v>
      </c>
      <c r="T15" s="48">
        <v>7</v>
      </c>
      <c r="U15" s="48">
        <f t="shared" si="5"/>
        <v>14</v>
      </c>
    </row>
    <row r="16" spans="1:21" s="49" customFormat="1" ht="60.75" x14ac:dyDescent="0.15">
      <c r="A16" s="35">
        <v>11</v>
      </c>
      <c r="B16" s="36" t="s">
        <v>78</v>
      </c>
      <c r="C16" s="37" t="s">
        <v>61</v>
      </c>
      <c r="D16" s="158" t="s">
        <v>235</v>
      </c>
      <c r="E16" s="38">
        <v>200</v>
      </c>
      <c r="F16" s="38" t="s">
        <v>96</v>
      </c>
      <c r="G16" s="39">
        <v>5.05</v>
      </c>
      <c r="H16" s="40" t="s">
        <v>95</v>
      </c>
      <c r="I16" s="41">
        <f>G16*E16</f>
        <v>1010</v>
      </c>
      <c r="J16" s="50">
        <v>100</v>
      </c>
      <c r="K16" s="50" t="s">
        <v>99</v>
      </c>
      <c r="L16" s="51">
        <f t="shared" si="0"/>
        <v>2</v>
      </c>
      <c r="M16" s="42">
        <v>55</v>
      </c>
      <c r="N16" s="43">
        <v>33</v>
      </c>
      <c r="O16" s="44">
        <v>30</v>
      </c>
      <c r="P16" s="45">
        <f t="shared" si="7"/>
        <v>5.4449999999999998E-2</v>
      </c>
      <c r="Q16" s="46">
        <f t="shared" si="2"/>
        <v>0.1089</v>
      </c>
      <c r="R16" s="47">
        <v>8</v>
      </c>
      <c r="S16" s="47">
        <f t="shared" si="3"/>
        <v>16</v>
      </c>
      <c r="T16" s="48">
        <f>R16-1</f>
        <v>7</v>
      </c>
      <c r="U16" s="48">
        <f t="shared" si="5"/>
        <v>14</v>
      </c>
    </row>
    <row r="17" spans="1:22" s="49" customFormat="1" ht="72" customHeight="1" x14ac:dyDescent="0.15">
      <c r="A17" s="35">
        <v>14</v>
      </c>
      <c r="B17" s="36" t="s">
        <v>81</v>
      </c>
      <c r="C17" s="37" t="s">
        <v>120</v>
      </c>
      <c r="D17" s="37"/>
      <c r="E17" s="58">
        <v>400</v>
      </c>
      <c r="F17" s="38" t="s">
        <v>102</v>
      </c>
      <c r="G17" s="39">
        <v>2.1</v>
      </c>
      <c r="H17" s="40" t="s">
        <v>103</v>
      </c>
      <c r="I17" s="41">
        <f t="shared" ref="I17" si="9">G17*E17</f>
        <v>840</v>
      </c>
      <c r="J17" s="50">
        <v>20</v>
      </c>
      <c r="K17" s="50" t="s">
        <v>101</v>
      </c>
      <c r="L17" s="51">
        <f t="shared" si="0"/>
        <v>20</v>
      </c>
      <c r="M17" s="42">
        <v>68</v>
      </c>
      <c r="N17" s="43">
        <v>32</v>
      </c>
      <c r="O17" s="44">
        <v>33</v>
      </c>
      <c r="P17" s="45">
        <f t="shared" ref="P17" si="10">O17*N17*M17/1000000</f>
        <v>7.1807999999999997E-2</v>
      </c>
      <c r="Q17" s="46">
        <f t="shared" si="2"/>
        <v>1.4361599999999999</v>
      </c>
      <c r="R17" s="47">
        <v>8</v>
      </c>
      <c r="S17" s="47">
        <f>R17*L17</f>
        <v>160</v>
      </c>
      <c r="T17" s="48">
        <v>7</v>
      </c>
      <c r="U17" s="48">
        <f>T17*L17</f>
        <v>140</v>
      </c>
      <c r="V17" s="155" t="s">
        <v>236</v>
      </c>
    </row>
    <row r="18" spans="1:22" s="49" customFormat="1" ht="95.25" customHeight="1" x14ac:dyDescent="0.15">
      <c r="A18" s="35">
        <v>26</v>
      </c>
      <c r="B18" s="57" t="s">
        <v>93</v>
      </c>
      <c r="C18" s="37" t="s">
        <v>110</v>
      </c>
      <c r="D18" s="37"/>
      <c r="E18" s="38">
        <v>30060</v>
      </c>
      <c r="F18" s="38" t="s">
        <v>108</v>
      </c>
      <c r="G18" s="54">
        <v>0.17299999999999999</v>
      </c>
      <c r="H18" s="55" t="s">
        <v>40</v>
      </c>
      <c r="I18" s="56">
        <f t="shared" ref="I18" si="11">G18*E18</f>
        <v>5200.3799999999992</v>
      </c>
      <c r="J18" s="50">
        <v>180</v>
      </c>
      <c r="K18" s="50" t="s">
        <v>46</v>
      </c>
      <c r="L18" s="51">
        <f t="shared" si="0"/>
        <v>167</v>
      </c>
      <c r="M18" s="42">
        <v>52</v>
      </c>
      <c r="N18" s="43">
        <v>22</v>
      </c>
      <c r="O18" s="44">
        <v>46</v>
      </c>
      <c r="P18" s="45">
        <f t="shared" si="7"/>
        <v>5.2623999999999997E-2</v>
      </c>
      <c r="Q18" s="46">
        <f t="shared" si="2"/>
        <v>8.7882079999999991</v>
      </c>
      <c r="R18" s="47">
        <v>7</v>
      </c>
      <c r="S18" s="47">
        <f t="shared" si="3"/>
        <v>1169</v>
      </c>
      <c r="T18" s="48">
        <v>5</v>
      </c>
      <c r="U18" s="48">
        <f t="shared" si="5"/>
        <v>835</v>
      </c>
      <c r="V18" s="155" t="s">
        <v>248</v>
      </c>
    </row>
    <row r="19" spans="1:22" s="49" customFormat="1" ht="108" customHeight="1" x14ac:dyDescent="0.15">
      <c r="A19" s="35">
        <v>18</v>
      </c>
      <c r="B19" s="57" t="s">
        <v>85</v>
      </c>
      <c r="C19" s="37" t="s">
        <v>65</v>
      </c>
      <c r="D19" s="37"/>
      <c r="E19" s="38">
        <v>21500</v>
      </c>
      <c r="F19" s="38">
        <v>10</v>
      </c>
      <c r="G19" s="54">
        <v>0.24</v>
      </c>
      <c r="H19" s="55" t="s">
        <v>44</v>
      </c>
      <c r="I19" s="56">
        <f t="shared" ref="I19:I23" si="12">G19*E19</f>
        <v>5160</v>
      </c>
      <c r="J19" s="50">
        <v>500</v>
      </c>
      <c r="K19" s="50" t="s">
        <v>38</v>
      </c>
      <c r="L19" s="51">
        <f>E19/J19</f>
        <v>43</v>
      </c>
      <c r="M19" s="42">
        <v>52.5</v>
      </c>
      <c r="N19" s="43">
        <v>43</v>
      </c>
      <c r="O19" s="44">
        <v>41</v>
      </c>
      <c r="P19" s="45">
        <f t="shared" ref="P19" si="13">M19*N19*O19/1000000</f>
        <v>9.2557500000000001E-2</v>
      </c>
      <c r="Q19" s="46">
        <f t="shared" si="2"/>
        <v>3.9799725000000001</v>
      </c>
      <c r="R19" s="47">
        <v>12.8</v>
      </c>
      <c r="S19" s="47">
        <f t="shared" ref="S19:S20" si="14">R19*L19</f>
        <v>550.4</v>
      </c>
      <c r="T19" s="48">
        <v>11.3</v>
      </c>
      <c r="U19" s="48">
        <f t="shared" ref="U19:U23" si="15">T19*L19</f>
        <v>485.90000000000003</v>
      </c>
      <c r="V19" s="155" t="s">
        <v>247</v>
      </c>
    </row>
    <row r="20" spans="1:22" s="49" customFormat="1" ht="67.5" customHeight="1" x14ac:dyDescent="0.15">
      <c r="A20" s="35">
        <v>19</v>
      </c>
      <c r="B20" s="36" t="s">
        <v>86</v>
      </c>
      <c r="C20" s="37" t="s">
        <v>206</v>
      </c>
      <c r="D20" s="37"/>
      <c r="E20" s="38">
        <v>150000</v>
      </c>
      <c r="F20" s="38" t="s">
        <v>43</v>
      </c>
      <c r="G20" s="54">
        <v>3.5999999999999997E-2</v>
      </c>
      <c r="H20" s="55" t="s">
        <v>44</v>
      </c>
      <c r="I20" s="56">
        <f t="shared" si="12"/>
        <v>5400</v>
      </c>
      <c r="J20" s="50">
        <v>2000</v>
      </c>
      <c r="K20" s="50" t="s">
        <v>38</v>
      </c>
      <c r="L20" s="51">
        <f t="shared" ref="L20:L23" si="16">E20/J20</f>
        <v>75</v>
      </c>
      <c r="M20" s="42">
        <v>50</v>
      </c>
      <c r="N20" s="43">
        <v>25</v>
      </c>
      <c r="O20" s="44">
        <v>22</v>
      </c>
      <c r="P20" s="45">
        <f t="shared" ref="P20" si="17">O20*N20*M20/1000000</f>
        <v>2.75E-2</v>
      </c>
      <c r="Q20" s="46">
        <f t="shared" si="2"/>
        <v>2.0625</v>
      </c>
      <c r="R20" s="47">
        <v>3.8</v>
      </c>
      <c r="S20" s="47">
        <f t="shared" si="14"/>
        <v>285</v>
      </c>
      <c r="T20" s="48">
        <v>3.3</v>
      </c>
      <c r="U20" s="48">
        <f t="shared" si="15"/>
        <v>247.5</v>
      </c>
      <c r="V20" s="155" t="s">
        <v>240</v>
      </c>
    </row>
    <row r="21" spans="1:22" s="49" customFormat="1" ht="50.25" customHeight="1" x14ac:dyDescent="0.15">
      <c r="A21" s="35">
        <v>20</v>
      </c>
      <c r="B21" s="57" t="s">
        <v>87</v>
      </c>
      <c r="C21" s="37" t="s">
        <v>67</v>
      </c>
      <c r="D21" s="37"/>
      <c r="E21" s="38">
        <v>100000</v>
      </c>
      <c r="F21" s="38" t="s">
        <v>43</v>
      </c>
      <c r="G21" s="54">
        <v>1.95E-2</v>
      </c>
      <c r="H21" s="55" t="s">
        <v>44</v>
      </c>
      <c r="I21" s="56">
        <f t="shared" si="12"/>
        <v>1950</v>
      </c>
      <c r="J21" s="50">
        <v>5000</v>
      </c>
      <c r="K21" s="50" t="s">
        <v>38</v>
      </c>
      <c r="L21" s="51">
        <f t="shared" si="16"/>
        <v>20</v>
      </c>
      <c r="M21" s="42">
        <v>36</v>
      </c>
      <c r="N21" s="43">
        <v>28</v>
      </c>
      <c r="O21" s="44">
        <v>10.5</v>
      </c>
      <c r="P21" s="45">
        <f t="shared" ref="P21:P22" si="18">M21*N21*O21/1000000</f>
        <v>1.0584E-2</v>
      </c>
      <c r="Q21" s="46">
        <f t="shared" si="2"/>
        <v>0.21167999999999998</v>
      </c>
      <c r="R21" s="47">
        <v>5.8</v>
      </c>
      <c r="S21" s="47">
        <f>L21*R21</f>
        <v>116</v>
      </c>
      <c r="T21" s="48">
        <v>4.8</v>
      </c>
      <c r="U21" s="48">
        <f t="shared" si="15"/>
        <v>96</v>
      </c>
      <c r="V21" s="155" t="s">
        <v>239</v>
      </c>
    </row>
    <row r="22" spans="1:22" s="49" customFormat="1" ht="47.25" customHeight="1" x14ac:dyDescent="0.15">
      <c r="A22" s="35">
        <v>21</v>
      </c>
      <c r="B22" s="57" t="s">
        <v>88</v>
      </c>
      <c r="C22" s="37" t="s">
        <v>68</v>
      </c>
      <c r="D22" s="37"/>
      <c r="E22" s="38">
        <v>100000</v>
      </c>
      <c r="F22" s="38" t="s">
        <v>43</v>
      </c>
      <c r="G22" s="54">
        <v>1.95E-2</v>
      </c>
      <c r="H22" s="55" t="s">
        <v>44</v>
      </c>
      <c r="I22" s="56">
        <f t="shared" si="12"/>
        <v>1950</v>
      </c>
      <c r="J22" s="50">
        <v>5000</v>
      </c>
      <c r="K22" s="50" t="s">
        <v>38</v>
      </c>
      <c r="L22" s="51">
        <f t="shared" si="16"/>
        <v>20</v>
      </c>
      <c r="M22" s="42">
        <v>36</v>
      </c>
      <c r="N22" s="43">
        <v>28</v>
      </c>
      <c r="O22" s="44">
        <v>10.5</v>
      </c>
      <c r="P22" s="45">
        <f t="shared" si="18"/>
        <v>1.0584E-2</v>
      </c>
      <c r="Q22" s="46">
        <f t="shared" si="2"/>
        <v>0.21167999999999998</v>
      </c>
      <c r="R22" s="47">
        <v>7.6</v>
      </c>
      <c r="S22" s="47">
        <f>L22*R22</f>
        <v>152</v>
      </c>
      <c r="T22" s="48">
        <v>6.6</v>
      </c>
      <c r="U22" s="48">
        <f t="shared" si="15"/>
        <v>132</v>
      </c>
      <c r="V22" s="155" t="s">
        <v>239</v>
      </c>
    </row>
    <row r="23" spans="1:22" s="49" customFormat="1" ht="71.25" customHeight="1" x14ac:dyDescent="0.15">
      <c r="A23" s="35">
        <v>22</v>
      </c>
      <c r="B23" s="36" t="s">
        <v>89</v>
      </c>
      <c r="C23" s="37" t="s">
        <v>121</v>
      </c>
      <c r="D23" s="37"/>
      <c r="E23" s="38">
        <v>15000</v>
      </c>
      <c r="F23" s="38" t="s">
        <v>97</v>
      </c>
      <c r="G23" s="54">
        <v>0.85</v>
      </c>
      <c r="H23" s="55" t="s">
        <v>104</v>
      </c>
      <c r="I23" s="56">
        <f t="shared" si="12"/>
        <v>12750</v>
      </c>
      <c r="J23" s="50">
        <v>40</v>
      </c>
      <c r="K23" s="50" t="s">
        <v>105</v>
      </c>
      <c r="L23" s="51">
        <f t="shared" si="16"/>
        <v>375</v>
      </c>
      <c r="M23" s="42">
        <v>59</v>
      </c>
      <c r="N23" s="43">
        <v>22</v>
      </c>
      <c r="O23" s="44">
        <v>28</v>
      </c>
      <c r="P23" s="45">
        <f t="shared" ref="P23" si="19">O23*N23*M23/1000000</f>
        <v>3.6344000000000001E-2</v>
      </c>
      <c r="Q23" s="46">
        <f t="shared" si="2"/>
        <v>13.629000000000001</v>
      </c>
      <c r="R23" s="47">
        <v>13</v>
      </c>
      <c r="S23" s="47">
        <f t="shared" ref="S23" si="20">R23*L23</f>
        <v>4875</v>
      </c>
      <c r="T23" s="48">
        <v>12</v>
      </c>
      <c r="U23" s="48">
        <f t="shared" si="15"/>
        <v>4500</v>
      </c>
      <c r="V23" s="155" t="s">
        <v>241</v>
      </c>
    </row>
    <row r="24" spans="1:22" s="49" customFormat="1" ht="78.75" customHeight="1" x14ac:dyDescent="0.15">
      <c r="A24" s="35">
        <v>23</v>
      </c>
      <c r="B24" s="36" t="s">
        <v>90</v>
      </c>
      <c r="C24" s="37" t="s">
        <v>122</v>
      </c>
      <c r="E24" s="38">
        <v>3000</v>
      </c>
      <c r="F24" s="38" t="s">
        <v>98</v>
      </c>
      <c r="G24" s="54">
        <v>0.54</v>
      </c>
      <c r="H24" s="55" t="s">
        <v>111</v>
      </c>
      <c r="I24" s="56">
        <f>G24*E24</f>
        <v>1620</v>
      </c>
      <c r="J24" s="50">
        <v>40</v>
      </c>
      <c r="K24" s="50" t="s">
        <v>106</v>
      </c>
      <c r="L24" s="51">
        <f>E24/J24</f>
        <v>75</v>
      </c>
      <c r="M24" s="42">
        <v>52</v>
      </c>
      <c r="N24" s="43">
        <v>38</v>
      </c>
      <c r="O24" s="44">
        <v>32</v>
      </c>
      <c r="P24" s="45">
        <f t="shared" ref="P24:P26" si="21">O24*N24*M24/1000000</f>
        <v>6.3231999999999997E-2</v>
      </c>
      <c r="Q24" s="46">
        <f t="shared" si="2"/>
        <v>4.7423999999999999</v>
      </c>
      <c r="R24" s="47">
        <v>9.1999999999999993</v>
      </c>
      <c r="S24" s="47">
        <f>R24*L24</f>
        <v>690</v>
      </c>
      <c r="T24" s="48">
        <v>8.1999999999999993</v>
      </c>
      <c r="U24" s="48">
        <f>T24*L24</f>
        <v>615</v>
      </c>
      <c r="V24" s="155" t="s">
        <v>232</v>
      </c>
    </row>
    <row r="25" spans="1:22" s="49" customFormat="1" ht="77.25" customHeight="1" x14ac:dyDescent="0.15">
      <c r="A25" s="35" t="s">
        <v>202</v>
      </c>
      <c r="B25" s="57" t="s">
        <v>203</v>
      </c>
      <c r="C25" s="149" t="s">
        <v>204</v>
      </c>
      <c r="D25" s="138"/>
      <c r="E25" s="38">
        <v>11000</v>
      </c>
      <c r="F25" s="38" t="s">
        <v>102</v>
      </c>
      <c r="G25" s="39">
        <v>0.45</v>
      </c>
      <c r="H25" s="40" t="s">
        <v>111</v>
      </c>
      <c r="I25" s="41">
        <f t="shared" ref="I25" si="22">E25*G25</f>
        <v>4950</v>
      </c>
      <c r="J25" s="50">
        <v>40</v>
      </c>
      <c r="K25" s="50" t="s">
        <v>205</v>
      </c>
      <c r="L25" s="51">
        <f t="shared" ref="L25" si="23">E25/J25</f>
        <v>275</v>
      </c>
      <c r="M25" s="42">
        <v>52</v>
      </c>
      <c r="N25" s="43">
        <v>38</v>
      </c>
      <c r="O25" s="44">
        <v>30</v>
      </c>
      <c r="P25" s="45">
        <f t="shared" ref="P25" si="24">O25*N25*M25/1000000</f>
        <v>5.9279999999999999E-2</v>
      </c>
      <c r="Q25" s="46">
        <f t="shared" si="2"/>
        <v>16.302</v>
      </c>
      <c r="R25" s="47">
        <v>8</v>
      </c>
      <c r="S25" s="47">
        <f t="shared" ref="S25" si="25">R25*L25</f>
        <v>2200</v>
      </c>
      <c r="T25" s="48">
        <v>7</v>
      </c>
      <c r="U25" s="48">
        <f t="shared" ref="U25" si="26">T25*L25</f>
        <v>1925</v>
      </c>
      <c r="V25" s="155" t="s">
        <v>232</v>
      </c>
    </row>
    <row r="26" spans="1:22" s="49" customFormat="1" ht="152.25" customHeight="1" x14ac:dyDescent="0.15">
      <c r="A26" s="35">
        <v>24</v>
      </c>
      <c r="B26" s="57" t="s">
        <v>91</v>
      </c>
      <c r="C26" s="37" t="s">
        <v>118</v>
      </c>
      <c r="D26" s="37"/>
      <c r="E26" s="59">
        <v>1500</v>
      </c>
      <c r="F26" s="38" t="s">
        <v>102</v>
      </c>
      <c r="G26" s="52">
        <v>5.59</v>
      </c>
      <c r="H26" s="53" t="s">
        <v>117</v>
      </c>
      <c r="I26" s="56">
        <f t="shared" ref="I26" si="27">G26*E26</f>
        <v>8385</v>
      </c>
      <c r="J26" s="50">
        <v>20</v>
      </c>
      <c r="K26" s="50" t="s">
        <v>106</v>
      </c>
      <c r="L26" s="51">
        <f t="shared" ref="L26" si="28">E26/J26</f>
        <v>75</v>
      </c>
      <c r="M26" s="42">
        <v>40</v>
      </c>
      <c r="N26" s="43">
        <v>37</v>
      </c>
      <c r="O26" s="44">
        <v>38</v>
      </c>
      <c r="P26" s="45">
        <f t="shared" si="21"/>
        <v>5.6239999999999998E-2</v>
      </c>
      <c r="Q26" s="46">
        <f t="shared" si="2"/>
        <v>4.218</v>
      </c>
      <c r="R26" s="47">
        <v>7.2</v>
      </c>
      <c r="S26" s="47">
        <f t="shared" ref="S26" si="29">R26*L26</f>
        <v>540</v>
      </c>
      <c r="T26" s="48">
        <v>6.2</v>
      </c>
      <c r="U26" s="48">
        <f t="shared" ref="U26" si="30">T26*L26</f>
        <v>465</v>
      </c>
      <c r="V26" s="155" t="s">
        <v>233</v>
      </c>
    </row>
    <row r="27" spans="1:22" s="49" customFormat="1" ht="129.75" customHeight="1" x14ac:dyDescent="0.15">
      <c r="A27" s="35">
        <v>25</v>
      </c>
      <c r="B27" s="57" t="s">
        <v>92</v>
      </c>
      <c r="C27" s="37" t="s">
        <v>119</v>
      </c>
      <c r="D27" s="37"/>
      <c r="E27" s="59">
        <v>1500</v>
      </c>
      <c r="F27" s="38" t="s">
        <v>102</v>
      </c>
      <c r="G27" s="52">
        <v>4.5</v>
      </c>
      <c r="H27" s="53" t="s">
        <v>117</v>
      </c>
      <c r="I27" s="56">
        <f t="shared" ref="I27" si="31">G27*E27</f>
        <v>6750</v>
      </c>
      <c r="J27" s="50">
        <v>20</v>
      </c>
      <c r="K27" s="50" t="s">
        <v>106</v>
      </c>
      <c r="L27" s="51">
        <f t="shared" ref="L27" si="32">E27/J27</f>
        <v>75</v>
      </c>
      <c r="M27" s="42">
        <v>45</v>
      </c>
      <c r="N27" s="43">
        <v>35</v>
      </c>
      <c r="O27" s="44">
        <v>41</v>
      </c>
      <c r="P27" s="45">
        <f t="shared" ref="P27" si="33">O27*N27*M27/1000000</f>
        <v>6.4574999999999994E-2</v>
      </c>
      <c r="Q27" s="46">
        <f t="shared" si="2"/>
        <v>4.8431249999999997</v>
      </c>
      <c r="R27" s="47">
        <v>5.8</v>
      </c>
      <c r="S27" s="47">
        <f t="shared" ref="S27" si="34">R27*L27</f>
        <v>435</v>
      </c>
      <c r="T27" s="48">
        <v>4.8</v>
      </c>
      <c r="U27" s="48">
        <f t="shared" ref="U27" si="35">T27*L27</f>
        <v>360</v>
      </c>
      <c r="V27" s="156" t="s">
        <v>246</v>
      </c>
    </row>
    <row r="28" spans="1:22" s="148" customFormat="1" ht="86.25" customHeight="1" x14ac:dyDescent="0.15">
      <c r="A28" s="35" t="s">
        <v>201</v>
      </c>
      <c r="B28" s="36" t="s">
        <v>198</v>
      </c>
      <c r="C28" s="37" t="s">
        <v>199</v>
      </c>
      <c r="D28" s="146"/>
      <c r="E28" s="38">
        <v>20000</v>
      </c>
      <c r="F28" s="38" t="s">
        <v>200</v>
      </c>
      <c r="G28" s="54">
        <v>7.3999999999999996E-2</v>
      </c>
      <c r="H28" s="55" t="s">
        <v>45</v>
      </c>
      <c r="I28" s="56">
        <f>G28*E28</f>
        <v>1480</v>
      </c>
      <c r="J28" s="50">
        <v>500</v>
      </c>
      <c r="K28" s="50" t="s">
        <v>38</v>
      </c>
      <c r="L28" s="51">
        <f>E28/J28</f>
        <v>40</v>
      </c>
      <c r="M28" s="42">
        <v>62.5</v>
      </c>
      <c r="N28" s="43">
        <v>29.5</v>
      </c>
      <c r="O28" s="44">
        <v>24</v>
      </c>
      <c r="P28" s="45">
        <f t="shared" ref="P28" si="36">M28*N28*O28/1000000</f>
        <v>4.4249999999999998E-2</v>
      </c>
      <c r="Q28" s="46">
        <f t="shared" si="2"/>
        <v>1.77</v>
      </c>
      <c r="R28" s="47">
        <v>7.65</v>
      </c>
      <c r="S28" s="47">
        <f>R28*L28</f>
        <v>306</v>
      </c>
      <c r="T28" s="48">
        <v>6.65</v>
      </c>
      <c r="U28" s="48">
        <f>T28*L28</f>
        <v>266</v>
      </c>
      <c r="V28" s="157" t="s">
        <v>242</v>
      </c>
    </row>
    <row r="29" spans="1:22" s="148" customFormat="1" ht="86.25" customHeight="1" x14ac:dyDescent="0.15">
      <c r="A29" s="35">
        <v>26</v>
      </c>
      <c r="B29" s="225" t="s">
        <v>252</v>
      </c>
      <c r="C29" s="225"/>
      <c r="D29" s="225"/>
      <c r="E29" s="225"/>
      <c r="F29" s="225"/>
      <c r="G29" s="225"/>
      <c r="H29" s="225"/>
      <c r="I29" s="168">
        <v>130</v>
      </c>
      <c r="J29" s="62"/>
      <c r="K29" s="62"/>
      <c r="L29" s="63"/>
      <c r="M29" s="64"/>
      <c r="N29" s="65"/>
      <c r="O29" s="66"/>
      <c r="P29" s="67"/>
      <c r="Q29" s="68"/>
      <c r="R29" s="69"/>
      <c r="S29" s="69"/>
      <c r="T29" s="70"/>
      <c r="U29" s="70"/>
      <c r="V29" s="157"/>
    </row>
    <row r="30" spans="1:22" x14ac:dyDescent="0.15">
      <c r="I30" s="71">
        <f>SUM(I6:I29)</f>
        <v>67537.38</v>
      </c>
    </row>
    <row r="31" spans="1:22" ht="20.25" x14ac:dyDescent="0.15">
      <c r="H31" s="72" t="s">
        <v>251</v>
      </c>
      <c r="I31">
        <v>8655</v>
      </c>
      <c r="L31" s="137">
        <f>SUM(L6:L28)</f>
        <v>1291</v>
      </c>
      <c r="Q31" s="137">
        <f>SUM(Q6:Q28)</f>
        <v>63.882675500000012</v>
      </c>
      <c r="S31" s="137">
        <f>SUM(S6:S28)</f>
        <v>11677.9</v>
      </c>
      <c r="U31" s="137">
        <f>SUM(U6:U28)</f>
        <v>10239.9</v>
      </c>
    </row>
    <row r="32" spans="1:22" x14ac:dyDescent="0.15">
      <c r="H32" s="72" t="s">
        <v>261</v>
      </c>
      <c r="I32" s="71">
        <f>SUM(I30:I31)</f>
        <v>76192.38</v>
      </c>
      <c r="O32" s="72" t="s">
        <v>180</v>
      </c>
      <c r="Q32">
        <v>2.54</v>
      </c>
    </row>
    <row r="33" spans="1:17" x14ac:dyDescent="0.15">
      <c r="O33" s="72" t="s">
        <v>181</v>
      </c>
      <c r="Q33">
        <f>SUM(Q31:Q32)</f>
        <v>66.422675500000011</v>
      </c>
    </row>
    <row r="36" spans="1:17" ht="18.75" x14ac:dyDescent="0.15">
      <c r="B36" s="76" t="s">
        <v>128</v>
      </c>
      <c r="C36" s="77" t="s">
        <v>129</v>
      </c>
      <c r="D36" s="78" t="s">
        <v>130</v>
      </c>
      <c r="E36" s="222" t="s">
        <v>131</v>
      </c>
      <c r="F36" s="222"/>
      <c r="G36" s="79" t="s">
        <v>132</v>
      </c>
      <c r="H36" s="79" t="s">
        <v>133</v>
      </c>
      <c r="I36" s="80" t="s">
        <v>134</v>
      </c>
      <c r="J36" s="78" t="s">
        <v>135</v>
      </c>
      <c r="L36" s="114" t="s">
        <v>167</v>
      </c>
      <c r="N36" s="72" t="s">
        <v>260</v>
      </c>
    </row>
    <row r="37" spans="1:17" ht="30" x14ac:dyDescent="0.2">
      <c r="A37">
        <v>1</v>
      </c>
      <c r="B37" s="76" t="s">
        <v>137</v>
      </c>
      <c r="C37" s="133" t="s">
        <v>138</v>
      </c>
      <c r="D37" s="83">
        <v>6307901090</v>
      </c>
      <c r="E37" s="83">
        <v>700000</v>
      </c>
      <c r="F37" s="84" t="s">
        <v>136</v>
      </c>
      <c r="G37" s="153">
        <v>350</v>
      </c>
      <c r="H37" s="153">
        <v>2890</v>
      </c>
      <c r="I37" s="153">
        <v>2540</v>
      </c>
      <c r="J37" s="153">
        <v>21.04</v>
      </c>
      <c r="L37">
        <f t="shared" ref="L37:L48" si="37">8655/$J$49*J37</f>
        <v>2825.4647013188514</v>
      </c>
      <c r="M37" s="71"/>
      <c r="N37" s="132">
        <f t="shared" ref="N37:N44" si="38">L37+G56</f>
        <v>9525.4647013188514</v>
      </c>
    </row>
    <row r="38" spans="1:17" ht="18.75" x14ac:dyDescent="0.2">
      <c r="A38">
        <v>2</v>
      </c>
      <c r="B38" s="76" t="s">
        <v>213</v>
      </c>
      <c r="C38" s="133" t="s">
        <v>214</v>
      </c>
      <c r="D38" s="83">
        <v>3006910000</v>
      </c>
      <c r="E38" s="165">
        <v>825</v>
      </c>
      <c r="F38" s="159" t="s">
        <v>177</v>
      </c>
      <c r="G38" s="163">
        <v>150</v>
      </c>
      <c r="H38" s="163">
        <v>975</v>
      </c>
      <c r="I38" s="163">
        <v>825</v>
      </c>
      <c r="J38" s="163">
        <v>9.06</v>
      </c>
      <c r="L38">
        <f t="shared" si="37"/>
        <v>1216.6687354538401</v>
      </c>
      <c r="N38" s="132">
        <f t="shared" si="38"/>
        <v>16351.668735453841</v>
      </c>
    </row>
    <row r="39" spans="1:17" ht="18.75" x14ac:dyDescent="0.2">
      <c r="A39">
        <v>3</v>
      </c>
      <c r="B39" s="76" t="s">
        <v>215</v>
      </c>
      <c r="C39" s="133" t="s">
        <v>216</v>
      </c>
      <c r="D39" s="83">
        <v>9018322000</v>
      </c>
      <c r="E39" s="166">
        <v>106.2</v>
      </c>
      <c r="F39" s="159" t="s">
        <v>209</v>
      </c>
      <c r="G39" s="160">
        <v>18</v>
      </c>
      <c r="H39" s="160">
        <v>120.2</v>
      </c>
      <c r="I39" s="160">
        <v>106.2</v>
      </c>
      <c r="J39" s="153">
        <v>1</v>
      </c>
      <c r="K39" s="72"/>
      <c r="L39">
        <f t="shared" si="37"/>
        <v>134.2901474010861</v>
      </c>
      <c r="N39" s="132">
        <f t="shared" si="38"/>
        <v>6986.290147401086</v>
      </c>
    </row>
    <row r="40" spans="1:17" ht="18.75" x14ac:dyDescent="0.2">
      <c r="A40">
        <v>4</v>
      </c>
      <c r="B40" s="76" t="s">
        <v>215</v>
      </c>
      <c r="C40" s="133" t="s">
        <v>216</v>
      </c>
      <c r="D40" s="83">
        <v>9018322000</v>
      </c>
      <c r="E40" s="166">
        <v>66.3</v>
      </c>
      <c r="F40" s="159" t="s">
        <v>209</v>
      </c>
      <c r="G40" s="160">
        <v>13</v>
      </c>
      <c r="H40" s="160">
        <v>79.3</v>
      </c>
      <c r="I40" s="160">
        <v>66.3</v>
      </c>
      <c r="J40" s="153">
        <v>0.71</v>
      </c>
      <c r="K40" s="72"/>
      <c r="L40">
        <f t="shared" si="37"/>
        <v>95.346004654771122</v>
      </c>
      <c r="N40" s="132">
        <f t="shared" si="38"/>
        <v>4015.3460046547711</v>
      </c>
    </row>
    <row r="41" spans="1:17" ht="23.25" customHeight="1" x14ac:dyDescent="0.2">
      <c r="A41">
        <v>5</v>
      </c>
      <c r="B41" s="76" t="s">
        <v>217</v>
      </c>
      <c r="C41" s="133" t="s">
        <v>218</v>
      </c>
      <c r="D41" s="83">
        <v>3005901000</v>
      </c>
      <c r="E41" s="167">
        <v>140</v>
      </c>
      <c r="F41" s="159" t="s">
        <v>194</v>
      </c>
      <c r="G41" s="161">
        <v>20</v>
      </c>
      <c r="H41" s="161">
        <v>160</v>
      </c>
      <c r="I41" s="161">
        <v>140</v>
      </c>
      <c r="J41" s="153">
        <v>1.44</v>
      </c>
      <c r="L41">
        <f t="shared" si="37"/>
        <v>193.37781225756399</v>
      </c>
      <c r="N41" s="132">
        <f t="shared" si="38"/>
        <v>1033.3778122575641</v>
      </c>
    </row>
    <row r="42" spans="1:17" ht="18.75" x14ac:dyDescent="0.2">
      <c r="A42">
        <v>6</v>
      </c>
      <c r="B42" s="76" t="s">
        <v>219</v>
      </c>
      <c r="C42" s="133" t="s">
        <v>220</v>
      </c>
      <c r="D42" s="83">
        <v>3005901000</v>
      </c>
      <c r="E42" s="159">
        <v>30060</v>
      </c>
      <c r="F42" s="159" t="s">
        <v>210</v>
      </c>
      <c r="G42" s="162">
        <v>167</v>
      </c>
      <c r="H42" s="162">
        <v>1169</v>
      </c>
      <c r="I42" s="162">
        <v>835</v>
      </c>
      <c r="J42" s="153">
        <v>8.7899999999999991</v>
      </c>
      <c r="L42">
        <f t="shared" si="37"/>
        <v>1180.4103956555468</v>
      </c>
      <c r="N42" s="132">
        <f t="shared" si="38"/>
        <v>6380.7903956555474</v>
      </c>
    </row>
    <row r="43" spans="1:17" ht="18.75" x14ac:dyDescent="0.2">
      <c r="A43">
        <v>7</v>
      </c>
      <c r="B43" s="76" t="s">
        <v>243</v>
      </c>
      <c r="C43" s="133" t="s">
        <v>221</v>
      </c>
      <c r="D43" s="83">
        <v>9018390000</v>
      </c>
      <c r="E43" s="159">
        <v>21500</v>
      </c>
      <c r="F43" s="159" t="s">
        <v>136</v>
      </c>
      <c r="G43" s="162">
        <v>43</v>
      </c>
      <c r="H43" s="162">
        <v>550.4</v>
      </c>
      <c r="I43" s="162">
        <v>485.9</v>
      </c>
      <c r="J43" s="162">
        <v>3.98</v>
      </c>
      <c r="L43">
        <f t="shared" si="37"/>
        <v>534.47478665632264</v>
      </c>
      <c r="N43" s="132">
        <f t="shared" si="38"/>
        <v>5694.474786656323</v>
      </c>
    </row>
    <row r="44" spans="1:17" ht="18.75" x14ac:dyDescent="0.2">
      <c r="A44">
        <v>8</v>
      </c>
      <c r="B44" s="76" t="s">
        <v>222</v>
      </c>
      <c r="C44" s="133" t="s">
        <v>223</v>
      </c>
      <c r="D44" s="83">
        <v>8211940000</v>
      </c>
      <c r="E44" s="159">
        <v>200000</v>
      </c>
      <c r="F44" s="159" t="s">
        <v>211</v>
      </c>
      <c r="G44" s="163">
        <v>38</v>
      </c>
      <c r="H44" s="163">
        <v>268</v>
      </c>
      <c r="I44" s="163">
        <v>228</v>
      </c>
      <c r="J44" s="163">
        <v>0.4</v>
      </c>
      <c r="L44">
        <f t="shared" si="37"/>
        <v>53.716058960434445</v>
      </c>
      <c r="N44" s="132">
        <f t="shared" si="38"/>
        <v>3953.7160589604346</v>
      </c>
    </row>
    <row r="45" spans="1:17" ht="18.75" x14ac:dyDescent="0.2">
      <c r="A45">
        <v>9</v>
      </c>
      <c r="B45" s="76" t="s">
        <v>262</v>
      </c>
      <c r="C45" s="133" t="s">
        <v>263</v>
      </c>
      <c r="D45" s="83">
        <v>8208400000</v>
      </c>
      <c r="E45" s="159">
        <v>70</v>
      </c>
      <c r="F45" s="159" t="s">
        <v>264</v>
      </c>
      <c r="G45" s="163">
        <v>2</v>
      </c>
      <c r="H45" s="163">
        <v>16</v>
      </c>
      <c r="I45" s="163">
        <v>14</v>
      </c>
      <c r="J45" s="163">
        <v>0.02</v>
      </c>
      <c r="K45" s="72" t="s">
        <v>265</v>
      </c>
      <c r="L45">
        <f t="shared" si="37"/>
        <v>2.6858029480217223</v>
      </c>
      <c r="N45" s="132"/>
    </row>
    <row r="46" spans="1:17" ht="18.75" x14ac:dyDescent="0.2">
      <c r="A46">
        <v>10</v>
      </c>
      <c r="B46" s="76" t="s">
        <v>224</v>
      </c>
      <c r="C46" s="133" t="s">
        <v>225</v>
      </c>
      <c r="D46" s="83">
        <v>9018909999</v>
      </c>
      <c r="E46" s="166">
        <v>150000</v>
      </c>
      <c r="F46" s="159" t="s">
        <v>212</v>
      </c>
      <c r="G46" s="163">
        <v>75</v>
      </c>
      <c r="H46" s="163">
        <v>285</v>
      </c>
      <c r="I46" s="163">
        <v>247.5</v>
      </c>
      <c r="J46" s="163">
        <v>2.06</v>
      </c>
      <c r="L46">
        <f t="shared" si="37"/>
        <v>276.63770364623736</v>
      </c>
      <c r="N46" s="132">
        <f>L46+G65</f>
        <v>5676.6377036462372</v>
      </c>
    </row>
    <row r="47" spans="1:17" ht="18.75" x14ac:dyDescent="0.2">
      <c r="A47">
        <v>11</v>
      </c>
      <c r="B47" s="76" t="s">
        <v>229</v>
      </c>
      <c r="C47" s="133" t="s">
        <v>226</v>
      </c>
      <c r="D47" s="83">
        <v>3005901000</v>
      </c>
      <c r="E47" s="159">
        <v>4500</v>
      </c>
      <c r="F47" s="159" t="s">
        <v>177</v>
      </c>
      <c r="G47" s="163">
        <v>375</v>
      </c>
      <c r="H47" s="163">
        <v>4875</v>
      </c>
      <c r="I47" s="163">
        <v>4500</v>
      </c>
      <c r="J47" s="163">
        <v>14.18</v>
      </c>
      <c r="L47">
        <f t="shared" si="37"/>
        <v>1904.234290147401</v>
      </c>
      <c r="N47" s="132">
        <f>L47+G66</f>
        <v>14654.2342901474</v>
      </c>
    </row>
    <row r="48" spans="1:17" ht="18.75" x14ac:dyDescent="0.2">
      <c r="A48">
        <v>12</v>
      </c>
      <c r="B48" s="76" t="s">
        <v>228</v>
      </c>
      <c r="C48" s="133" t="s">
        <v>227</v>
      </c>
      <c r="D48" s="83">
        <v>9018390000</v>
      </c>
      <c r="E48" s="166">
        <v>20000</v>
      </c>
      <c r="F48" s="159" t="s">
        <v>244</v>
      </c>
      <c r="G48" s="163">
        <v>40</v>
      </c>
      <c r="H48" s="163">
        <v>306</v>
      </c>
      <c r="I48" s="163">
        <v>266</v>
      </c>
      <c r="J48" s="163">
        <v>1.77</v>
      </c>
      <c r="L48">
        <f t="shared" si="37"/>
        <v>237.6935608999224</v>
      </c>
      <c r="N48" s="132">
        <f>L48+G67</f>
        <v>1917.6935608999224</v>
      </c>
    </row>
    <row r="49" spans="1:17" x14ac:dyDescent="0.15">
      <c r="G49">
        <f>SUM(G37:G48)</f>
        <v>1291</v>
      </c>
      <c r="H49">
        <f t="shared" ref="H49:I49" si="39">SUM(H37:H48)</f>
        <v>11693.9</v>
      </c>
      <c r="I49">
        <f t="shared" si="39"/>
        <v>10253.9</v>
      </c>
      <c r="J49" s="164">
        <f>SUM(J37:J48)</f>
        <v>64.45</v>
      </c>
      <c r="L49">
        <f>SUM(L37:L48)</f>
        <v>8655</v>
      </c>
      <c r="N49" s="132">
        <f>SUM(N37:N48)</f>
        <v>76189.694197051969</v>
      </c>
    </row>
    <row r="50" spans="1:17" x14ac:dyDescent="0.15">
      <c r="L50">
        <v>188</v>
      </c>
    </row>
    <row r="52" spans="1:17" ht="16.5" x14ac:dyDescent="0.15">
      <c r="A52" s="220" t="s">
        <v>245</v>
      </c>
      <c r="B52" s="220"/>
      <c r="C52" s="220"/>
      <c r="D52" s="220"/>
      <c r="E52" s="220"/>
      <c r="F52" s="220"/>
      <c r="G52" s="220"/>
      <c r="H52" s="89"/>
      <c r="I52" s="90"/>
      <c r="J52" s="89" t="s">
        <v>148</v>
      </c>
      <c r="K52" s="90"/>
      <c r="L52" s="90"/>
      <c r="M52" s="90"/>
      <c r="N52" s="90"/>
      <c r="O52" s="91"/>
      <c r="P52" s="92"/>
    </row>
    <row r="55" spans="1:17" ht="30" customHeight="1" x14ac:dyDescent="0.15">
      <c r="A55" s="87" t="s">
        <v>149</v>
      </c>
      <c r="B55" s="87" t="s">
        <v>150</v>
      </c>
      <c r="C55" s="87" t="s">
        <v>142</v>
      </c>
      <c r="D55" s="221" t="s">
        <v>143</v>
      </c>
      <c r="E55" s="221"/>
      <c r="F55" s="95" t="s">
        <v>151</v>
      </c>
      <c r="G55" s="95" t="s">
        <v>152</v>
      </c>
      <c r="H55" s="96" t="s">
        <v>153</v>
      </c>
      <c r="I55" s="96" t="s">
        <v>154</v>
      </c>
      <c r="J55" s="72" t="s">
        <v>230</v>
      </c>
      <c r="K55" s="97" t="s">
        <v>231</v>
      </c>
      <c r="L55" s="98" t="s">
        <v>156</v>
      </c>
      <c r="M55" s="98" t="s">
        <v>157</v>
      </c>
      <c r="N55" s="99" t="s">
        <v>158</v>
      </c>
      <c r="O55" s="100" t="s">
        <v>159</v>
      </c>
      <c r="P55" s="100" t="s">
        <v>160</v>
      </c>
      <c r="Q55" s="98" t="s">
        <v>161</v>
      </c>
    </row>
    <row r="56" spans="1:17" ht="30" x14ac:dyDescent="0.2">
      <c r="A56" s="101">
        <v>1</v>
      </c>
      <c r="B56" s="133" t="s">
        <v>138</v>
      </c>
      <c r="C56" s="83">
        <v>6307901090</v>
      </c>
      <c r="D56" s="83">
        <v>700000</v>
      </c>
      <c r="E56" s="102" t="s">
        <v>162</v>
      </c>
      <c r="F56" s="154">
        <f>G56/D56</f>
        <v>9.571428571428571E-3</v>
      </c>
      <c r="G56" s="170">
        <v>6700</v>
      </c>
      <c r="H56" s="103">
        <f>I56/D56</f>
        <v>1.3511814285714286E-2</v>
      </c>
      <c r="I56" s="105">
        <v>9458.27</v>
      </c>
      <c r="J56" s="72" t="s">
        <v>232</v>
      </c>
      <c r="K56" s="134">
        <v>47350</v>
      </c>
      <c r="L56" s="107">
        <f>K56/D56</f>
        <v>6.7642857142857143E-2</v>
      </c>
      <c r="M56" s="108">
        <v>0.13</v>
      </c>
      <c r="N56" s="99">
        <v>1</v>
      </c>
      <c r="O56" s="109">
        <v>7.2</v>
      </c>
      <c r="P56" s="110">
        <f t="shared" ref="P56" si="40">L56/1.13/O56</f>
        <v>8.3140188228683805E-3</v>
      </c>
      <c r="Q56" s="111">
        <f>F56/P56</f>
        <v>1.1512397043294613</v>
      </c>
    </row>
    <row r="57" spans="1:17" ht="15" x14ac:dyDescent="0.2">
      <c r="A57" s="101">
        <v>2</v>
      </c>
      <c r="B57" s="133" t="s">
        <v>214</v>
      </c>
      <c r="C57" s="83">
        <v>3006910000</v>
      </c>
      <c r="D57" s="165">
        <v>825</v>
      </c>
      <c r="E57" s="102" t="s">
        <v>249</v>
      </c>
      <c r="F57" s="154">
        <f t="shared" ref="F57:F67" si="41">G57/D57</f>
        <v>18.345454545454544</v>
      </c>
      <c r="G57" s="170">
        <v>15135</v>
      </c>
      <c r="H57" s="103">
        <f t="shared" ref="H57:H67" si="42">I57/D57</f>
        <v>19.785139393939392</v>
      </c>
      <c r="I57" s="105">
        <v>16322.74</v>
      </c>
      <c r="J57" s="72" t="s">
        <v>233</v>
      </c>
      <c r="K57" s="169">
        <v>104850</v>
      </c>
      <c r="L57" s="107">
        <f t="shared" ref="L57:L67" si="43">K57/D57</f>
        <v>127.09090909090909</v>
      </c>
      <c r="M57" s="108">
        <v>0.13</v>
      </c>
      <c r="N57" s="99">
        <v>1</v>
      </c>
      <c r="O57" s="109">
        <v>7.2</v>
      </c>
      <c r="P57" s="110">
        <f t="shared" ref="P57:P67" si="44">L57/1.13/O57</f>
        <v>15.62080986859748</v>
      </c>
      <c r="Q57" s="111">
        <f t="shared" ref="Q57:Q67" si="45">F57/P57</f>
        <v>1.1744240343347638</v>
      </c>
    </row>
    <row r="58" spans="1:17" ht="15" x14ac:dyDescent="0.2">
      <c r="A58" s="101">
        <v>3</v>
      </c>
      <c r="B58" s="133" t="s">
        <v>216</v>
      </c>
      <c r="C58" s="83">
        <v>9018322000</v>
      </c>
      <c r="D58" s="166">
        <v>106.2</v>
      </c>
      <c r="E58" s="102" t="s">
        <v>249</v>
      </c>
      <c r="F58" s="154">
        <f t="shared" si="41"/>
        <v>64.519774011299432</v>
      </c>
      <c r="G58" s="171">
        <v>6852</v>
      </c>
      <c r="H58" s="103">
        <f t="shared" si="42"/>
        <v>65.754237288135599</v>
      </c>
      <c r="I58" s="105">
        <v>6983.1</v>
      </c>
      <c r="J58" s="72" t="s">
        <v>234</v>
      </c>
      <c r="K58" s="169">
        <v>30960</v>
      </c>
      <c r="L58" s="107">
        <f t="shared" si="43"/>
        <v>291.52542372881356</v>
      </c>
      <c r="M58" s="108">
        <v>0.13</v>
      </c>
      <c r="N58" s="99">
        <v>1</v>
      </c>
      <c r="O58" s="109">
        <v>7.2</v>
      </c>
      <c r="P58" s="110">
        <f t="shared" si="44"/>
        <v>35.831541756245521</v>
      </c>
      <c r="Q58" s="111">
        <f t="shared" si="45"/>
        <v>1.8006418604651162</v>
      </c>
    </row>
    <row r="59" spans="1:17" ht="15" x14ac:dyDescent="0.2">
      <c r="A59" s="101">
        <v>4</v>
      </c>
      <c r="B59" s="133" t="s">
        <v>216</v>
      </c>
      <c r="C59" s="83">
        <v>9018322000</v>
      </c>
      <c r="D59" s="166">
        <v>66.3</v>
      </c>
      <c r="E59" s="102" t="s">
        <v>249</v>
      </c>
      <c r="F59" s="154">
        <f t="shared" si="41"/>
        <v>59.125188536953246</v>
      </c>
      <c r="G59" s="170">
        <v>3920</v>
      </c>
      <c r="H59" s="103">
        <f t="shared" si="42"/>
        <v>60.529110105580692</v>
      </c>
      <c r="I59" s="105">
        <v>4013.08</v>
      </c>
      <c r="J59" s="72" t="s">
        <v>235</v>
      </c>
      <c r="K59" s="169">
        <v>22800</v>
      </c>
      <c r="L59" s="107">
        <f t="shared" si="43"/>
        <v>343.89140271493216</v>
      </c>
      <c r="M59" s="108">
        <v>0.13</v>
      </c>
      <c r="N59" s="99">
        <v>1</v>
      </c>
      <c r="O59" s="109">
        <v>7.2</v>
      </c>
      <c r="P59" s="110">
        <f t="shared" si="44"/>
        <v>42.267871523467576</v>
      </c>
      <c r="Q59" s="111">
        <f t="shared" si="45"/>
        <v>1.3988210526315787</v>
      </c>
    </row>
    <row r="60" spans="1:17" ht="15" x14ac:dyDescent="0.2">
      <c r="A60" s="101">
        <v>5</v>
      </c>
      <c r="B60" s="133" t="s">
        <v>218</v>
      </c>
      <c r="C60" s="83">
        <v>3005901000</v>
      </c>
      <c r="D60" s="167">
        <v>140</v>
      </c>
      <c r="E60" s="102" t="s">
        <v>249</v>
      </c>
      <c r="F60" s="154">
        <f t="shared" si="41"/>
        <v>6</v>
      </c>
      <c r="G60" s="170">
        <v>840</v>
      </c>
      <c r="H60" s="103">
        <f t="shared" si="42"/>
        <v>7.3484285714285713</v>
      </c>
      <c r="I60" s="105">
        <v>1028.78</v>
      </c>
      <c r="J60" s="72" t="s">
        <v>236</v>
      </c>
      <c r="K60" s="169">
        <v>5700</v>
      </c>
      <c r="L60" s="107">
        <f t="shared" si="43"/>
        <v>40.714285714285715</v>
      </c>
      <c r="M60" s="108">
        <v>0.13</v>
      </c>
      <c r="N60" s="99">
        <v>1</v>
      </c>
      <c r="O60" s="109">
        <v>7.2</v>
      </c>
      <c r="P60" s="110">
        <f t="shared" si="44"/>
        <v>5.0042140750105357</v>
      </c>
      <c r="Q60" s="111">
        <f t="shared" si="45"/>
        <v>1.1989894736842104</v>
      </c>
    </row>
    <row r="61" spans="1:17" ht="15" x14ac:dyDescent="0.2">
      <c r="A61" s="101">
        <v>6</v>
      </c>
      <c r="B61" s="133" t="s">
        <v>220</v>
      </c>
      <c r="C61" s="83">
        <v>3005901000</v>
      </c>
      <c r="D61" s="159">
        <v>30060</v>
      </c>
      <c r="E61" s="102" t="s">
        <v>250</v>
      </c>
      <c r="F61" s="154">
        <f t="shared" si="41"/>
        <v>0.17300000000000001</v>
      </c>
      <c r="G61" s="170">
        <v>5200.38</v>
      </c>
      <c r="H61" s="103">
        <f t="shared" si="42"/>
        <v>0.21133466400532269</v>
      </c>
      <c r="I61" s="105">
        <v>6352.72</v>
      </c>
      <c r="J61" s="72" t="s">
        <v>237</v>
      </c>
      <c r="K61" s="169">
        <v>34869</v>
      </c>
      <c r="L61" s="107">
        <f t="shared" si="43"/>
        <v>1.1599800399201596</v>
      </c>
      <c r="M61" s="108">
        <v>0.13</v>
      </c>
      <c r="N61" s="99">
        <v>1</v>
      </c>
      <c r="O61" s="109">
        <v>7.2</v>
      </c>
      <c r="P61" s="110">
        <f t="shared" si="44"/>
        <v>0.142573751219292</v>
      </c>
      <c r="Q61" s="111">
        <f t="shared" si="45"/>
        <v>1.213407085950271</v>
      </c>
    </row>
    <row r="62" spans="1:17" ht="15" x14ac:dyDescent="0.2">
      <c r="A62" s="101">
        <v>7</v>
      </c>
      <c r="B62" s="133" t="s">
        <v>221</v>
      </c>
      <c r="C62" s="83">
        <v>9018390000</v>
      </c>
      <c r="D62" s="159">
        <v>21500</v>
      </c>
      <c r="E62" s="102" t="s">
        <v>250</v>
      </c>
      <c r="F62" s="154">
        <f t="shared" si="41"/>
        <v>0.24</v>
      </c>
      <c r="G62" s="170">
        <v>5160</v>
      </c>
      <c r="H62" s="103">
        <f t="shared" si="42"/>
        <v>0.27384139534883722</v>
      </c>
      <c r="I62" s="105">
        <v>5887.59</v>
      </c>
      <c r="J62" s="72" t="s">
        <v>238</v>
      </c>
      <c r="K62" s="169">
        <v>36120</v>
      </c>
      <c r="L62" s="107">
        <f t="shared" si="43"/>
        <v>1.68</v>
      </c>
      <c r="M62" s="108">
        <v>0.13</v>
      </c>
      <c r="N62" s="99">
        <v>1</v>
      </c>
      <c r="O62" s="109">
        <v>7.2</v>
      </c>
      <c r="P62" s="110">
        <f t="shared" si="44"/>
        <v>0.20648967551622419</v>
      </c>
      <c r="Q62" s="111">
        <f t="shared" si="45"/>
        <v>1.1622857142857144</v>
      </c>
    </row>
    <row r="63" spans="1:17" ht="15" x14ac:dyDescent="0.2">
      <c r="A63" s="101">
        <v>8</v>
      </c>
      <c r="B63" s="133" t="s">
        <v>223</v>
      </c>
      <c r="C63" s="83">
        <v>8211940000</v>
      </c>
      <c r="D63" s="159">
        <v>200000</v>
      </c>
      <c r="E63" s="102" t="s">
        <v>250</v>
      </c>
      <c r="F63" s="154">
        <f t="shared" si="41"/>
        <v>1.95E-2</v>
      </c>
      <c r="G63" s="170">
        <v>3900</v>
      </c>
      <c r="H63" s="103">
        <f t="shared" si="42"/>
        <v>1.9775299999999999E-2</v>
      </c>
      <c r="I63" s="105">
        <v>3955.06</v>
      </c>
      <c r="J63" s="72" t="s">
        <v>239</v>
      </c>
      <c r="K63" s="169">
        <v>27600</v>
      </c>
      <c r="L63" s="107">
        <f t="shared" si="43"/>
        <v>0.13800000000000001</v>
      </c>
      <c r="M63" s="108">
        <v>0.13</v>
      </c>
      <c r="N63" s="99">
        <v>1</v>
      </c>
      <c r="O63" s="109">
        <v>7.2</v>
      </c>
      <c r="P63" s="110">
        <f t="shared" si="44"/>
        <v>1.6961651917404133E-2</v>
      </c>
      <c r="Q63" s="111">
        <f t="shared" si="45"/>
        <v>1.1496521739130432</v>
      </c>
    </row>
    <row r="64" spans="1:17" ht="15" x14ac:dyDescent="0.2">
      <c r="A64" s="101"/>
      <c r="B64" s="172" t="s">
        <v>263</v>
      </c>
      <c r="C64" s="173">
        <v>8208400000</v>
      </c>
      <c r="D64" s="159">
        <v>70</v>
      </c>
      <c r="E64" s="102" t="s">
        <v>267</v>
      </c>
      <c r="F64" s="154">
        <f t="shared" si="41"/>
        <v>72</v>
      </c>
      <c r="G64" s="170">
        <v>5040</v>
      </c>
      <c r="H64" s="103">
        <f t="shared" si="42"/>
        <v>74.685714285714283</v>
      </c>
      <c r="I64" s="105">
        <v>5228</v>
      </c>
      <c r="J64" s="72" t="s">
        <v>266</v>
      </c>
      <c r="K64" s="169">
        <v>38010</v>
      </c>
      <c r="L64" s="107">
        <f t="shared" si="43"/>
        <v>543</v>
      </c>
      <c r="M64" s="108">
        <v>0.13</v>
      </c>
      <c r="N64" s="99">
        <v>1</v>
      </c>
      <c r="O64" s="109">
        <v>7.2</v>
      </c>
      <c r="P64" s="110">
        <f t="shared" ref="P64" si="46">L64/1.13/O64</f>
        <v>66.740412979351035</v>
      </c>
      <c r="Q64" s="111">
        <f t="shared" ref="Q64" si="47">F64/P64</f>
        <v>1.078806629834254</v>
      </c>
    </row>
    <row r="65" spans="1:17" ht="15" x14ac:dyDescent="0.2">
      <c r="A65" s="101">
        <v>9</v>
      </c>
      <c r="B65" s="133" t="s">
        <v>225</v>
      </c>
      <c r="C65" s="83">
        <v>9018909999</v>
      </c>
      <c r="D65" s="166">
        <v>150000</v>
      </c>
      <c r="E65" s="102" t="s">
        <v>250</v>
      </c>
      <c r="F65" s="154">
        <f t="shared" si="41"/>
        <v>3.5999999999999997E-2</v>
      </c>
      <c r="G65" s="170">
        <v>5400</v>
      </c>
      <c r="H65" s="103">
        <f t="shared" si="42"/>
        <v>3.7800400000000005E-2</v>
      </c>
      <c r="I65" s="105">
        <v>5670.06</v>
      </c>
      <c r="J65" s="72" t="s">
        <v>240</v>
      </c>
      <c r="K65" s="169">
        <v>36750</v>
      </c>
      <c r="L65" s="107">
        <f t="shared" si="43"/>
        <v>0.245</v>
      </c>
      <c r="M65" s="108">
        <v>0.13</v>
      </c>
      <c r="N65" s="99">
        <v>1</v>
      </c>
      <c r="O65" s="109">
        <v>7.2</v>
      </c>
      <c r="P65" s="110">
        <f t="shared" si="44"/>
        <v>3.011307767944936E-2</v>
      </c>
      <c r="Q65" s="111">
        <f t="shared" si="45"/>
        <v>1.1954938775510204</v>
      </c>
    </row>
    <row r="66" spans="1:17" ht="15" x14ac:dyDescent="0.2">
      <c r="A66" s="101">
        <v>10</v>
      </c>
      <c r="B66" s="133" t="s">
        <v>226</v>
      </c>
      <c r="C66" s="83">
        <v>3005901000</v>
      </c>
      <c r="D66" s="159">
        <v>4500</v>
      </c>
      <c r="E66" s="102" t="s">
        <v>249</v>
      </c>
      <c r="F66" s="154">
        <f t="shared" si="41"/>
        <v>2.8333333333333335</v>
      </c>
      <c r="G66" s="170">
        <v>12750</v>
      </c>
      <c r="H66" s="103">
        <f t="shared" si="42"/>
        <v>3.2464333333333335</v>
      </c>
      <c r="I66" s="105">
        <v>14608.95</v>
      </c>
      <c r="J66" s="72" t="s">
        <v>241</v>
      </c>
      <c r="K66" s="169">
        <v>88050</v>
      </c>
      <c r="L66" s="107">
        <f t="shared" si="43"/>
        <v>19.566666666666666</v>
      </c>
      <c r="M66" s="108">
        <v>0.13</v>
      </c>
      <c r="N66" s="99">
        <v>1</v>
      </c>
      <c r="O66" s="109">
        <v>7.2</v>
      </c>
      <c r="P66" s="110">
        <f t="shared" si="44"/>
        <v>2.4049491969845955</v>
      </c>
      <c r="Q66" s="111">
        <f t="shared" si="45"/>
        <v>1.1781260647359455</v>
      </c>
    </row>
    <row r="67" spans="1:17" ht="15" x14ac:dyDescent="0.2">
      <c r="A67" s="101">
        <v>11</v>
      </c>
      <c r="B67" s="133" t="s">
        <v>227</v>
      </c>
      <c r="C67" s="83">
        <v>9018390000</v>
      </c>
      <c r="D67" s="166">
        <v>20000</v>
      </c>
      <c r="E67" s="102" t="s">
        <v>250</v>
      </c>
      <c r="F67" s="154">
        <f t="shared" si="41"/>
        <v>8.4000000000000005E-2</v>
      </c>
      <c r="G67" s="171">
        <v>1680</v>
      </c>
      <c r="H67" s="103">
        <f t="shared" si="42"/>
        <v>9.5601499999999992E-2</v>
      </c>
      <c r="I67" s="105">
        <v>1912.03</v>
      </c>
      <c r="J67" s="72" t="s">
        <v>242</v>
      </c>
      <c r="K67" s="169">
        <v>11800</v>
      </c>
      <c r="L67" s="107">
        <f t="shared" si="43"/>
        <v>0.59</v>
      </c>
      <c r="M67" s="108">
        <v>0.13</v>
      </c>
      <c r="N67" s="99">
        <v>1</v>
      </c>
      <c r="O67" s="109">
        <v>7.2</v>
      </c>
      <c r="P67" s="110">
        <f t="shared" si="44"/>
        <v>7.2517207472959685E-2</v>
      </c>
      <c r="Q67" s="111">
        <f t="shared" si="45"/>
        <v>1.1583457627118645</v>
      </c>
    </row>
    <row r="68" spans="1:17" x14ac:dyDescent="0.15">
      <c r="G68" s="132">
        <f>SUM(G56:G67)</f>
        <v>72577.38</v>
      </c>
      <c r="I68" s="132">
        <f>SUM(I56:I67)</f>
        <v>81420.37999999999</v>
      </c>
      <c r="K68" s="136">
        <f>SUM(K56:K67)</f>
        <v>484859</v>
      </c>
    </row>
    <row r="69" spans="1:17" x14ac:dyDescent="0.15">
      <c r="G69" s="175">
        <v>5040</v>
      </c>
      <c r="I69" s="174">
        <v>5228</v>
      </c>
    </row>
    <row r="70" spans="1:17" x14ac:dyDescent="0.15">
      <c r="G70" s="132">
        <f>G68-G69</f>
        <v>67537.38</v>
      </c>
      <c r="I70" s="174">
        <f>I68-I69</f>
        <v>76192.37999999999</v>
      </c>
    </row>
    <row r="71" spans="1:17" x14ac:dyDescent="0.15">
      <c r="G71" s="72" t="s">
        <v>270</v>
      </c>
    </row>
    <row r="73" spans="1:17" x14ac:dyDescent="0.15">
      <c r="F73" s="72" t="s">
        <v>253</v>
      </c>
      <c r="G73">
        <v>23743</v>
      </c>
      <c r="H73">
        <v>7750</v>
      </c>
      <c r="I73">
        <f>SUM(G73:H73)</f>
        <v>31493</v>
      </c>
    </row>
    <row r="74" spans="1:17" x14ac:dyDescent="0.15">
      <c r="G74">
        <v>4516.2</v>
      </c>
      <c r="H74">
        <v>7750</v>
      </c>
      <c r="I74">
        <f t="shared" ref="I74:I76" si="48">SUM(G74:H74)</f>
        <v>12266.2</v>
      </c>
    </row>
    <row r="75" spans="1:17" x14ac:dyDescent="0.15">
      <c r="B75" s="72" t="s">
        <v>255</v>
      </c>
      <c r="C75" s="136">
        <v>11600</v>
      </c>
      <c r="G75">
        <v>66877.38</v>
      </c>
      <c r="H75">
        <v>8655</v>
      </c>
      <c r="I75">
        <f t="shared" si="48"/>
        <v>75532.38</v>
      </c>
    </row>
    <row r="76" spans="1:17" x14ac:dyDescent="0.15">
      <c r="B76" s="72" t="s">
        <v>256</v>
      </c>
      <c r="C76" s="136">
        <v>35750</v>
      </c>
      <c r="G76">
        <v>50460</v>
      </c>
      <c r="H76">
        <v>8850</v>
      </c>
      <c r="I76">
        <f t="shared" si="48"/>
        <v>59310</v>
      </c>
    </row>
    <row r="77" spans="1:17" x14ac:dyDescent="0.15">
      <c r="C77" s="136">
        <f>SUM(C75:C76)</f>
        <v>47350</v>
      </c>
      <c r="I77">
        <f>SUM(I73:I76)</f>
        <v>178601.58000000002</v>
      </c>
      <c r="J77">
        <v>2250</v>
      </c>
    </row>
    <row r="78" spans="1:17" x14ac:dyDescent="0.15">
      <c r="C78" s="136"/>
      <c r="G78" s="223" t="s">
        <v>254</v>
      </c>
      <c r="H78" s="224"/>
      <c r="J78">
        <f>I77-J77</f>
        <v>176351.58000000002</v>
      </c>
    </row>
    <row r="79" spans="1:17" x14ac:dyDescent="0.15">
      <c r="B79" s="72" t="s">
        <v>257</v>
      </c>
      <c r="C79" s="136">
        <v>23200</v>
      </c>
    </row>
    <row r="80" spans="1:17" x14ac:dyDescent="0.15">
      <c r="B80" s="72" t="s">
        <v>258</v>
      </c>
      <c r="C80" s="136">
        <v>11400</v>
      </c>
    </row>
    <row r="81" spans="2:3" x14ac:dyDescent="0.15">
      <c r="B81" s="72" t="s">
        <v>259</v>
      </c>
      <c r="C81" s="136">
        <f>C79-C80</f>
        <v>11800</v>
      </c>
    </row>
    <row r="82" spans="2:3" x14ac:dyDescent="0.15">
      <c r="C82" s="136"/>
    </row>
    <row r="83" spans="2:3" x14ac:dyDescent="0.15">
      <c r="B83" s="72" t="s">
        <v>268</v>
      </c>
      <c r="C83" s="136">
        <v>38010</v>
      </c>
    </row>
    <row r="84" spans="2:3" x14ac:dyDescent="0.15">
      <c r="B84" s="72" t="s">
        <v>269</v>
      </c>
    </row>
    <row r="85" spans="2:3" x14ac:dyDescent="0.15">
      <c r="B85" s="72" t="s">
        <v>271</v>
      </c>
      <c r="C85" s="132">
        <v>5228</v>
      </c>
    </row>
  </sheetData>
  <mergeCells count="21">
    <mergeCell ref="G78:H78"/>
    <mergeCell ref="A52:G52"/>
    <mergeCell ref="D55:E55"/>
    <mergeCell ref="E36:F36"/>
    <mergeCell ref="A4:A5"/>
    <mergeCell ref="B4:C5"/>
    <mergeCell ref="D4:D5"/>
    <mergeCell ref="E4:E5"/>
    <mergeCell ref="F4:F5"/>
    <mergeCell ref="G4:G5"/>
    <mergeCell ref="B29:H29"/>
    <mergeCell ref="I4:I5"/>
    <mergeCell ref="J4:K5"/>
    <mergeCell ref="L4:L5"/>
    <mergeCell ref="M4:M5"/>
    <mergeCell ref="N4:N5"/>
    <mergeCell ref="O4:O5"/>
    <mergeCell ref="P4:P5"/>
    <mergeCell ref="Q4:Q5"/>
    <mergeCell ref="R4:S5"/>
    <mergeCell ref="T4:U5"/>
  </mergeCells>
  <phoneticPr fontId="2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ADDA-1E44-4ECD-BEF1-EA954854FA22}">
  <dimension ref="A2:U24"/>
  <sheetViews>
    <sheetView workbookViewId="0">
      <selection activeCell="H14" sqref="H14:H15"/>
    </sheetView>
  </sheetViews>
  <sheetFormatPr defaultRowHeight="13.5" x14ac:dyDescent="0.15"/>
  <cols>
    <col min="2" max="2" width="30.75" bestFit="1" customWidth="1"/>
    <col min="3" max="3" width="34.125" bestFit="1" customWidth="1"/>
    <col min="4" max="4" width="34.625" customWidth="1"/>
    <col min="5" max="5" width="10" bestFit="1" customWidth="1"/>
    <col min="6" max="6" width="12.625" customWidth="1"/>
    <col min="7" max="7" width="16.375" bestFit="1" customWidth="1"/>
    <col min="8" max="8" width="11.5" customWidth="1"/>
    <col min="9" max="9" width="19" bestFit="1" customWidth="1"/>
    <col min="10" max="10" width="13" customWidth="1"/>
  </cols>
  <sheetData>
    <row r="2" spans="1:21" s="3" customFormat="1" ht="13.5" customHeight="1" x14ac:dyDescent="0.15">
      <c r="A2" s="193" t="s">
        <v>37</v>
      </c>
      <c r="B2" s="198" t="s">
        <v>15</v>
      </c>
      <c r="C2" s="199"/>
      <c r="D2" s="207" t="s">
        <v>109</v>
      </c>
      <c r="E2" s="194" t="s">
        <v>16</v>
      </c>
      <c r="F2" s="196" t="s">
        <v>17</v>
      </c>
      <c r="G2" s="205" t="s">
        <v>18</v>
      </c>
      <c r="H2" s="21"/>
      <c r="I2" s="184" t="s">
        <v>19</v>
      </c>
      <c r="J2" s="186" t="s">
        <v>36</v>
      </c>
      <c r="K2" s="187"/>
      <c r="L2" s="182" t="s">
        <v>20</v>
      </c>
      <c r="M2" s="182" t="s">
        <v>21</v>
      </c>
      <c r="N2" s="182" t="s">
        <v>22</v>
      </c>
      <c r="O2" s="182" t="s">
        <v>23</v>
      </c>
      <c r="P2" s="180" t="s">
        <v>24</v>
      </c>
      <c r="Q2" s="182" t="s">
        <v>25</v>
      </c>
      <c r="R2" s="176" t="s">
        <v>26</v>
      </c>
      <c r="S2" s="177"/>
      <c r="T2" s="176" t="s">
        <v>27</v>
      </c>
      <c r="U2" s="177"/>
    </row>
    <row r="3" spans="1:21" s="3" customFormat="1" ht="26.1" customHeight="1" x14ac:dyDescent="0.15">
      <c r="A3" s="193"/>
      <c r="B3" s="200"/>
      <c r="C3" s="201"/>
      <c r="D3" s="208"/>
      <c r="E3" s="195"/>
      <c r="F3" s="197"/>
      <c r="G3" s="206"/>
      <c r="H3" s="22"/>
      <c r="I3" s="185"/>
      <c r="J3" s="188"/>
      <c r="K3" s="189"/>
      <c r="L3" s="183"/>
      <c r="M3" s="183"/>
      <c r="N3" s="183"/>
      <c r="O3" s="183"/>
      <c r="P3" s="181"/>
      <c r="Q3" s="183"/>
      <c r="R3" s="178"/>
      <c r="S3" s="179"/>
      <c r="T3" s="178"/>
      <c r="U3" s="179"/>
    </row>
    <row r="4" spans="1:21" s="49" customFormat="1" ht="52.5" customHeight="1" x14ac:dyDescent="0.15">
      <c r="A4" s="35">
        <v>15</v>
      </c>
      <c r="B4" s="57" t="s">
        <v>82</v>
      </c>
      <c r="C4" s="37" t="s">
        <v>113</v>
      </c>
      <c r="D4" s="209"/>
      <c r="E4" s="38">
        <v>200000</v>
      </c>
      <c r="F4" s="38">
        <v>50</v>
      </c>
      <c r="G4" s="39">
        <v>0.115</v>
      </c>
      <c r="H4" s="40" t="s">
        <v>112</v>
      </c>
      <c r="I4" s="41">
        <f t="shared" ref="I4:I5" si="0">E4*G4</f>
        <v>23000</v>
      </c>
      <c r="J4" s="50">
        <v>500</v>
      </c>
      <c r="K4" s="50" t="s">
        <v>115</v>
      </c>
      <c r="L4" s="51">
        <f>E4/J4</f>
        <v>400</v>
      </c>
      <c r="M4" s="42">
        <v>64.5</v>
      </c>
      <c r="N4" s="43">
        <v>22.5</v>
      </c>
      <c r="O4" s="44">
        <v>40</v>
      </c>
      <c r="P4" s="45">
        <f t="shared" ref="P4:P5" si="1">M4*N4*O4/1000000</f>
        <v>5.8049999999999997E-2</v>
      </c>
      <c r="Q4" s="46">
        <f t="shared" ref="Q4:Q5" si="2">P4*L4</f>
        <v>23.22</v>
      </c>
      <c r="R4" s="47">
        <v>14</v>
      </c>
      <c r="S4" s="47">
        <f t="shared" ref="S4:S5" si="3">R4*L4</f>
        <v>5600</v>
      </c>
      <c r="T4" s="48">
        <v>12</v>
      </c>
      <c r="U4" s="48">
        <f t="shared" ref="U4:U5" si="4">T4*L4</f>
        <v>4800</v>
      </c>
    </row>
    <row r="5" spans="1:21" s="49" customFormat="1" ht="63" customHeight="1" x14ac:dyDescent="0.15">
      <c r="A5" s="35">
        <v>16</v>
      </c>
      <c r="B5" s="57" t="s">
        <v>83</v>
      </c>
      <c r="C5" s="37" t="s">
        <v>114</v>
      </c>
      <c r="D5" s="210"/>
      <c r="E5" s="38">
        <v>100000</v>
      </c>
      <c r="F5" s="38">
        <v>50</v>
      </c>
      <c r="G5" s="39">
        <v>0.115</v>
      </c>
      <c r="H5" s="40" t="s">
        <v>112</v>
      </c>
      <c r="I5" s="41">
        <f t="shared" si="0"/>
        <v>11500</v>
      </c>
      <c r="J5" s="50">
        <v>500</v>
      </c>
      <c r="K5" s="50" t="s">
        <v>115</v>
      </c>
      <c r="L5" s="51">
        <f>E5/J5</f>
        <v>200</v>
      </c>
      <c r="M5" s="42">
        <v>64.5</v>
      </c>
      <c r="N5" s="43">
        <v>22.5</v>
      </c>
      <c r="O5" s="44">
        <v>40</v>
      </c>
      <c r="P5" s="45">
        <f t="shared" si="1"/>
        <v>5.8049999999999997E-2</v>
      </c>
      <c r="Q5" s="46">
        <f t="shared" si="2"/>
        <v>11.61</v>
      </c>
      <c r="R5" s="47">
        <v>13.5</v>
      </c>
      <c r="S5" s="47">
        <f t="shared" si="3"/>
        <v>2700</v>
      </c>
      <c r="T5" s="48">
        <v>11.5</v>
      </c>
      <c r="U5" s="48">
        <f t="shared" si="4"/>
        <v>2300</v>
      </c>
    </row>
    <row r="6" spans="1:21" s="49" customFormat="1" ht="72" customHeight="1" x14ac:dyDescent="0.15">
      <c r="A6" s="35">
        <v>14</v>
      </c>
      <c r="B6" s="36" t="s">
        <v>81</v>
      </c>
      <c r="C6" s="37" t="s">
        <v>120</v>
      </c>
      <c r="D6" s="37"/>
      <c r="E6" s="58">
        <v>7600</v>
      </c>
      <c r="F6" s="38" t="s">
        <v>102</v>
      </c>
      <c r="G6" s="39">
        <v>2.1</v>
      </c>
      <c r="H6" s="40" t="s">
        <v>103</v>
      </c>
      <c r="I6" s="41">
        <f>G6*E6</f>
        <v>15960</v>
      </c>
      <c r="J6" s="50">
        <v>20</v>
      </c>
      <c r="K6" s="50" t="s">
        <v>101</v>
      </c>
      <c r="L6" s="51">
        <f t="shared" ref="L6" si="5">E6/J6</f>
        <v>380</v>
      </c>
      <c r="M6" s="42">
        <v>68</v>
      </c>
      <c r="N6" s="43">
        <v>36</v>
      </c>
      <c r="O6" s="44">
        <v>33</v>
      </c>
      <c r="P6" s="45">
        <f t="shared" ref="P6" si="6">O6*N6*M6/1000000</f>
        <v>8.0783999999999995E-2</v>
      </c>
      <c r="Q6" s="46">
        <f t="shared" ref="Q6" si="7">O6*N6*M6/1000000*L6</f>
        <v>30.697919999999996</v>
      </c>
      <c r="R6" s="47">
        <v>9</v>
      </c>
      <c r="S6" s="47">
        <f>R6*L6</f>
        <v>3420</v>
      </c>
      <c r="T6" s="48">
        <v>8</v>
      </c>
      <c r="U6" s="48">
        <f>T6*L6</f>
        <v>3040</v>
      </c>
    </row>
    <row r="7" spans="1:21" x14ac:dyDescent="0.15">
      <c r="I7">
        <v>8850</v>
      </c>
      <c r="L7">
        <f>SUM(L4:L6)</f>
        <v>980</v>
      </c>
      <c r="Q7">
        <f>SUM(Q4:Q6)</f>
        <v>65.527919999999995</v>
      </c>
      <c r="S7">
        <f>SUM(S4:S6)</f>
        <v>11720</v>
      </c>
      <c r="U7">
        <f>SUM(U4:U6)</f>
        <v>10140</v>
      </c>
    </row>
    <row r="8" spans="1:21" x14ac:dyDescent="0.15">
      <c r="I8" s="152">
        <f>SUM(I4:I7)</f>
        <v>59310</v>
      </c>
    </row>
    <row r="10" spans="1:21" x14ac:dyDescent="0.15">
      <c r="B10" s="139" t="s">
        <v>182</v>
      </c>
      <c r="C10" s="140" t="s">
        <v>183</v>
      </c>
      <c r="D10" s="141" t="s">
        <v>184</v>
      </c>
      <c r="E10" s="142" t="s">
        <v>185</v>
      </c>
      <c r="F10" s="143"/>
      <c r="G10" s="141" t="s">
        <v>186</v>
      </c>
      <c r="H10" s="141" t="s">
        <v>187</v>
      </c>
      <c r="I10" s="141" t="s">
        <v>188</v>
      </c>
      <c r="J10" s="141" t="s">
        <v>189</v>
      </c>
    </row>
    <row r="11" spans="1:21" ht="14.25" x14ac:dyDescent="0.15">
      <c r="A11">
        <v>1</v>
      </c>
      <c r="B11" s="139" t="s">
        <v>190</v>
      </c>
      <c r="C11" s="140" t="s">
        <v>197</v>
      </c>
      <c r="D11" s="141">
        <v>4015120000</v>
      </c>
      <c r="E11" s="141"/>
      <c r="F11" s="141"/>
      <c r="G11" s="144">
        <v>600</v>
      </c>
      <c r="H11" s="144">
        <v>8300</v>
      </c>
      <c r="I11" s="144">
        <v>7100</v>
      </c>
      <c r="J11" s="144">
        <v>34.83</v>
      </c>
      <c r="K11" s="145" t="s">
        <v>191</v>
      </c>
    </row>
    <row r="13" spans="1:21" ht="14.25" x14ac:dyDescent="0.15">
      <c r="A13">
        <v>2</v>
      </c>
      <c r="B13" s="79" t="s">
        <v>193</v>
      </c>
      <c r="C13" s="79" t="s">
        <v>192</v>
      </c>
      <c r="D13" s="79">
        <v>3005901000</v>
      </c>
      <c r="E13" s="79">
        <v>3040</v>
      </c>
      <c r="F13" s="79" t="s">
        <v>194</v>
      </c>
      <c r="G13" s="144">
        <v>380</v>
      </c>
      <c r="H13" s="144">
        <v>3420</v>
      </c>
      <c r="I13" s="144">
        <v>3040</v>
      </c>
      <c r="J13" s="144">
        <v>30.7</v>
      </c>
      <c r="K13" s="72" t="s">
        <v>195</v>
      </c>
      <c r="L13">
        <f>I7/J14*J13</f>
        <v>4146.1162826186473</v>
      </c>
    </row>
    <row r="14" spans="1:21" x14ac:dyDescent="0.15">
      <c r="G14">
        <f>SUM(G11:G13)</f>
        <v>980</v>
      </c>
      <c r="H14">
        <f>SUM(H11:H13)</f>
        <v>11720</v>
      </c>
      <c r="I14">
        <f>SUM(I11:I13)</f>
        <v>10140</v>
      </c>
      <c r="J14">
        <f>SUM(J11:J13)</f>
        <v>65.53</v>
      </c>
      <c r="K14" s="72" t="s">
        <v>208</v>
      </c>
    </row>
    <row r="15" spans="1:21" x14ac:dyDescent="0.15">
      <c r="H15">
        <v>3700</v>
      </c>
    </row>
    <row r="16" spans="1:21" ht="16.5" x14ac:dyDescent="0.15">
      <c r="A16" s="220" t="s">
        <v>196</v>
      </c>
      <c r="B16" s="220"/>
      <c r="C16" s="220"/>
      <c r="D16" s="220"/>
      <c r="E16" s="220"/>
      <c r="F16" s="220"/>
      <c r="G16" s="220"/>
      <c r="H16" s="89"/>
      <c r="I16" s="90"/>
      <c r="J16" s="89" t="s">
        <v>148</v>
      </c>
      <c r="K16" s="90"/>
      <c r="L16" s="90"/>
      <c r="M16" s="90"/>
      <c r="N16" s="90"/>
      <c r="O16" s="91"/>
      <c r="P16" s="92"/>
    </row>
    <row r="17" spans="1:16" x14ac:dyDescent="0.15">
      <c r="A17" s="87" t="s">
        <v>149</v>
      </c>
      <c r="B17" s="87" t="s">
        <v>150</v>
      </c>
      <c r="C17" s="87" t="s">
        <v>142</v>
      </c>
      <c r="D17" s="221" t="s">
        <v>143</v>
      </c>
      <c r="E17" s="221"/>
      <c r="F17" s="95" t="s">
        <v>151</v>
      </c>
      <c r="G17" s="95" t="s">
        <v>152</v>
      </c>
      <c r="H17" s="96" t="s">
        <v>153</v>
      </c>
      <c r="I17" s="96" t="s">
        <v>154</v>
      </c>
      <c r="J17" s="97" t="s">
        <v>155</v>
      </c>
      <c r="K17" s="98" t="s">
        <v>156</v>
      </c>
      <c r="L17" s="98" t="s">
        <v>157</v>
      </c>
      <c r="M17" s="99" t="s">
        <v>158</v>
      </c>
      <c r="N17" s="100" t="s">
        <v>159</v>
      </c>
      <c r="O17" s="100" t="s">
        <v>160</v>
      </c>
      <c r="P17" s="98" t="s">
        <v>161</v>
      </c>
    </row>
    <row r="18" spans="1:16" ht="27" customHeight="1" x14ac:dyDescent="0.15">
      <c r="A18" s="101">
        <v>1</v>
      </c>
      <c r="B18" s="79" t="s">
        <v>193</v>
      </c>
      <c r="C18" s="79">
        <v>3005901000</v>
      </c>
      <c r="D18" s="79">
        <v>3040</v>
      </c>
      <c r="E18" s="79" t="s">
        <v>194</v>
      </c>
      <c r="F18" s="103">
        <f t="shared" ref="F18" si="8">G18/D18</f>
        <v>5.25</v>
      </c>
      <c r="G18" s="104">
        <v>15960</v>
      </c>
      <c r="H18" s="103">
        <f t="shared" ref="H18" si="9">I18/D18</f>
        <v>8.161184210526315</v>
      </c>
      <c r="I18" s="105">
        <f>G18+8850</f>
        <v>24810</v>
      </c>
      <c r="J18" s="134">
        <v>109500</v>
      </c>
      <c r="K18" s="107">
        <f t="shared" ref="K18" si="10">J18/D18</f>
        <v>36.01973684210526</v>
      </c>
      <c r="L18" s="108">
        <v>0.13</v>
      </c>
      <c r="M18" s="99">
        <v>1</v>
      </c>
      <c r="N18" s="109">
        <v>7.2</v>
      </c>
      <c r="O18" s="110">
        <f t="shared" ref="O18" si="11">K18/1.13/N18</f>
        <v>4.4272046266107745</v>
      </c>
      <c r="P18" s="111">
        <f t="shared" ref="P18" si="12">F18/O18</f>
        <v>1.1858498630136987</v>
      </c>
    </row>
    <row r="19" spans="1:16" x14ac:dyDescent="0.15">
      <c r="G19" s="132">
        <f>SUM(G18:G18)</f>
        <v>15960</v>
      </c>
      <c r="I19" s="150">
        <f>SUM(I18:I18)</f>
        <v>24810</v>
      </c>
      <c r="J19" s="136">
        <f>SUM(J18:J18)</f>
        <v>109500</v>
      </c>
    </row>
    <row r="24" spans="1:16" x14ac:dyDescent="0.15">
      <c r="F24" s="72" t="s">
        <v>207</v>
      </c>
      <c r="G24" s="151">
        <f>14.25*7600+1200</f>
        <v>109500</v>
      </c>
    </row>
  </sheetData>
  <mergeCells count="19">
    <mergeCell ref="A16:G16"/>
    <mergeCell ref="D17:E17"/>
    <mergeCell ref="O2:O3"/>
    <mergeCell ref="P2:P3"/>
    <mergeCell ref="Q2:Q3"/>
    <mergeCell ref="R2:S3"/>
    <mergeCell ref="T2:U3"/>
    <mergeCell ref="N2:N3"/>
    <mergeCell ref="D4:D5"/>
    <mergeCell ref="A2:A3"/>
    <mergeCell ref="B2:C3"/>
    <mergeCell ref="D2:D3"/>
    <mergeCell ref="E2:E3"/>
    <mergeCell ref="F2:F3"/>
    <mergeCell ref="G2:G3"/>
    <mergeCell ref="I2:I3"/>
    <mergeCell ref="J2:K3"/>
    <mergeCell ref="L2:L3"/>
    <mergeCell ref="M2:M3"/>
  </mergeCells>
  <phoneticPr fontId="5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Sheet1</vt:lpstr>
      <vt:lpstr>first shipping on Dec 4th</vt:lpstr>
      <vt:lpstr>2nd shipping with sugma on Dec8</vt:lpstr>
      <vt:lpstr>3RD SHIPPING ON</vt:lpstr>
      <vt:lpstr>4TH SHIPPING 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KAREMAX03</dc:creator>
  <cp:lastModifiedBy>KAREMAX02</cp:lastModifiedBy>
  <cp:lastPrinted>2024-11-05T04:21:37Z</cp:lastPrinted>
  <dcterms:created xsi:type="dcterms:W3CDTF">2015-02-12T02:26:00Z</dcterms:created>
  <dcterms:modified xsi:type="dcterms:W3CDTF">2025-02-10T01:58:35Z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2052-11.1.0.9292</vt:lpwstr>
  </property>
</Properties>
</file>