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E Fam\Desktop\"/>
    </mc:Choice>
  </mc:AlternateContent>
  <xr:revisionPtr revIDLastSave="0" documentId="13_ncr:1_{4359A382-7CE8-47AB-B135-89D10C88411A}" xr6:coauthVersionLast="47" xr6:coauthVersionMax="47" xr10:uidLastSave="{00000000-0000-0000-0000-000000000000}"/>
  <bookViews>
    <workbookView xWindow="-120" yWindow="-120" windowWidth="29040" windowHeight="15840" tabRatio="751" xr2:uid="{00000000-000D-0000-FFFF-FFFF00000000}"/>
  </bookViews>
  <sheets>
    <sheet name="Kickstarter" sheetId="1" r:id="rId1"/>
    <sheet name="Parent Category" sheetId="2" r:id="rId2"/>
    <sheet name="Subcategory Statistics" sheetId="3" r:id="rId3"/>
    <sheet name="Theater Outcomes by Launch Date" sheetId="5" r:id="rId4"/>
    <sheet name="Outcomes Based on Goals" sheetId="6" r:id="rId5"/>
  </sheets>
  <definedNames>
    <definedName name="_xlnm._FilterDatabase" localSheetId="0" hidden="1">Kickstarter!$A$1:$U$4115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" i="6" l="1"/>
  <c r="D8" i="6"/>
  <c r="C5" i="6"/>
  <c r="D13" i="6"/>
  <c r="D12" i="6"/>
  <c r="D11" i="6"/>
  <c r="D9" i="6"/>
  <c r="D7" i="6"/>
  <c r="D6" i="6"/>
  <c r="D4" i="6"/>
  <c r="D5" i="6"/>
  <c r="D3" i="6"/>
  <c r="D2" i="6"/>
  <c r="B13" i="6"/>
  <c r="B12" i="6"/>
  <c r="B11" i="6"/>
  <c r="B10" i="6"/>
  <c r="B9" i="6"/>
  <c r="B6" i="6"/>
  <c r="C13" i="6"/>
  <c r="C12" i="6"/>
  <c r="C11" i="6"/>
  <c r="C10" i="6"/>
  <c r="C9" i="6"/>
  <c r="C8" i="6"/>
  <c r="C7" i="6"/>
  <c r="C6" i="6"/>
  <c r="C4" i="6"/>
  <c r="C3" i="6"/>
  <c r="C2" i="6"/>
  <c r="B8" i="6"/>
  <c r="B7" i="6"/>
  <c r="B5" i="6"/>
  <c r="B4" i="6"/>
  <c r="B3" i="6"/>
  <c r="B2" i="6"/>
  <c r="E5" i="6" l="1"/>
  <c r="G5" i="6" s="1"/>
  <c r="E2" i="6"/>
  <c r="G2" i="6" s="1"/>
  <c r="E6" i="6"/>
  <c r="E10" i="6"/>
  <c r="E13" i="6"/>
  <c r="E3" i="6"/>
  <c r="F3" i="6" s="1"/>
  <c r="E7" i="6"/>
  <c r="E11" i="6"/>
  <c r="E4" i="6"/>
  <c r="F4" i="6" s="1"/>
  <c r="E8" i="6"/>
  <c r="E12" i="6"/>
  <c r="E9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6" l="1"/>
  <c r="H5" i="6"/>
  <c r="F2" i="6"/>
  <c r="H13" i="6"/>
  <c r="F13" i="6"/>
  <c r="G13" i="6"/>
  <c r="H12" i="6"/>
  <c r="F12" i="6"/>
  <c r="G12" i="6"/>
  <c r="H11" i="6"/>
  <c r="F11" i="6"/>
  <c r="G11" i="6"/>
  <c r="H10" i="6"/>
  <c r="F10" i="6"/>
  <c r="G10" i="6"/>
  <c r="H9" i="6"/>
  <c r="F9" i="6"/>
  <c r="G9" i="6"/>
  <c r="H6" i="6"/>
  <c r="F6" i="6"/>
  <c r="G6" i="6"/>
  <c r="H2" i="6"/>
  <c r="G8" i="6"/>
  <c r="H8" i="6"/>
  <c r="F8" i="6"/>
  <c r="H7" i="6"/>
  <c r="G7" i="6"/>
  <c r="F7" i="6"/>
  <c r="H4" i="6"/>
  <c r="G4" i="6"/>
  <c r="G3" i="6"/>
  <c r="H3" i="6"/>
</calcChain>
</file>

<file path=xl/sharedStrings.xml><?xml version="1.0" encoding="utf-8"?>
<sst xmlns="http://schemas.openxmlformats.org/spreadsheetml/2006/main" count="33045" uniqueCount="8400">
  <si>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</si>
  <si>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</si>
  <si>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</si>
  <si>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</si>
  <si>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</si>
  <si>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</si>
  <si>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</si>
  <si>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</si>
  <si>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</si>
  <si>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</si>
  <si>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</si>
  <si>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</si>
  <si>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</si>
  <si>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</si>
  <si>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</si>
  <si>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</si>
  <si>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</si>
  <si>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</si>
  <si>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</si>
  <si>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</si>
  <si>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</si>
  <si>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</si>
  <si>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</si>
  <si>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</si>
  <si>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</si>
  <si>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</si>
  <si>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</si>
  <si>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</si>
  <si>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</si>
  <si>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</si>
  <si>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</si>
  <si>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</si>
  <si>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</si>
  <si>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</si>
  <si>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</si>
  <si>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</si>
  <si>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</si>
  <si>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</si>
  <si>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</si>
  <si>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</si>
  <si>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</si>
  <si>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</si>
  <si>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</si>
  <si>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</si>
  <si>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</si>
  <si>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</si>
  <si>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</si>
  <si>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</si>
  <si>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</si>
  <si>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</si>
  <si>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</si>
  <si>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</si>
  <si>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</si>
  <si>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</si>
  <si>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</si>
  <si>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</si>
  <si>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</si>
  <si>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</si>
  <si>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</si>
  <si>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</si>
  <si>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</si>
  <si>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</si>
  <si>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</si>
  <si>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</si>
  <si>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</si>
  <si>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</si>
  <si>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</si>
  <si>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</si>
  <si>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</si>
  <si>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</si>
  <si>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</si>
  <si>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</si>
  <si>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</si>
  <si>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</si>
  <si>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</si>
  <si>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</si>
  <si>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</si>
  <si>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</si>
  <si>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</si>
  <si>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</si>
  <si>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</si>
  <si>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</si>
  <si>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</si>
  <si>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</si>
  <si>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</si>
  <si>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</si>
  <si>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</si>
  <si>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</si>
  <si>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</si>
  <si>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</si>
  <si>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</si>
  <si>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</si>
  <si>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</si>
  <si>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</si>
  <si>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</si>
  <si>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</si>
  <si>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</si>
  <si>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</si>
  <si>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</si>
  <si>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</si>
  <si>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</si>
  <si>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</si>
  <si>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</si>
  <si>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</si>
  <si>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</si>
  <si>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</si>
  <si>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</si>
  <si>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</si>
  <si>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</si>
  <si>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</si>
  <si>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</si>
  <si>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</si>
  <si>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</si>
  <si>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</si>
  <si>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</si>
  <si>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</si>
  <si>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</si>
  <si>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</si>
  <si>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</si>
  <si>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</si>
  <si>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</si>
  <si>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</si>
  <si>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</si>
  <si>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</si>
  <si>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</si>
  <si>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</si>
  <si>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</si>
  <si>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</si>
  <si>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</si>
  <si>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</si>
  <si>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</si>
  <si>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</si>
  <si>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</si>
  <si>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</si>
  <si>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</si>
  <si>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</si>
  <si>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</si>
  <si>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</si>
  <si>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</si>
  <si>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</si>
  <si>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</si>
  <si>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</si>
  <si>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</si>
  <si>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</si>
  <si>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</si>
  <si>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</si>
  <si>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</si>
  <si>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</si>
  <si>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</si>
  <si>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</si>
  <si>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</si>
  <si>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</si>
  <si>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</si>
  <si>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</si>
  <si>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</si>
  <si>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</si>
  <si>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</si>
  <si>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</si>
  <si>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</si>
  <si>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</si>
  <si>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</si>
  <si>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</si>
  <si>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</si>
  <si>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</si>
  <si>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</si>
  <si>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</si>
  <si>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</si>
  <si>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</si>
  <si>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</si>
  <si>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</si>
  <si>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</si>
  <si>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</si>
  <si>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</si>
  <si>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</si>
  <si>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</si>
  <si>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</si>
  <si>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</si>
  <si>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</si>
  <si>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</si>
  <si>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</si>
  <si>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</si>
  <si>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</si>
  <si>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</si>
  <si>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</si>
  <si>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</si>
  <si>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</si>
  <si>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</si>
  <si>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</si>
  <si>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</si>
  <si>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</si>
  <si>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</si>
  <si>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</si>
  <si>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</si>
  <si>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</si>
  <si>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</si>
  <si>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</si>
  <si>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</si>
  <si>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</si>
  <si>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</si>
  <si>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</si>
  <si>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</si>
  <si>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</si>
  <si>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</si>
  <si>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</si>
  <si>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</si>
  <si>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</si>
  <si>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</si>
  <si>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</si>
  <si>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</si>
  <si>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</si>
  <si>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</si>
  <si>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</si>
  <si>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</si>
  <si>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</si>
  <si>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</si>
  <si>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</si>
  <si>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</si>
  <si>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</si>
  <si>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</si>
  <si>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</si>
  <si>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</si>
  <si>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</si>
  <si>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</si>
  <si>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</si>
  <si>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</si>
  <si>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</si>
  <si>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</si>
  <si>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</si>
  <si>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</si>
  <si>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</si>
  <si>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</si>
  <si>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</si>
  <si>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</si>
  <si>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</si>
  <si>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</si>
  <si>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</si>
  <si>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</si>
  <si>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</si>
  <si>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</si>
  <si>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</si>
  <si>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</si>
  <si>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</si>
  <si>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</si>
  <si>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</si>
  <si>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</si>
  <si>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</si>
  <si>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</si>
  <si>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</si>
  <si>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</si>
  <si>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</si>
  <si>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</si>
  <si>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</si>
  <si>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</si>
  <si>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</si>
  <si>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</si>
  <si>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</si>
  <si>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</si>
  <si>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</si>
  <si>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</si>
  <si>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</si>
  <si>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</si>
  <si>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</si>
  <si>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</si>
  <si>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</si>
  <si>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</si>
  <si>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</si>
  <si>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</si>
  <si>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</si>
  <si>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</si>
  <si>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</si>
  <si>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</si>
  <si>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</si>
  <si>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</si>
  <si>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</si>
  <si>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</si>
  <si>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</si>
  <si>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</si>
  <si>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</si>
  <si>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</si>
  <si>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</si>
  <si>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</si>
  <si>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</si>
  <si>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</si>
  <si>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</si>
  <si>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</si>
  <si>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</si>
  <si>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</si>
  <si>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</si>
  <si>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</si>
  <si>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</si>
  <si>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</si>
  <si>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</si>
  <si>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</si>
  <si>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</si>
  <si>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</si>
  <si>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</si>
  <si>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</si>
  <si>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</si>
  <si>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</si>
  <si>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</si>
  <si>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</si>
  <si>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</si>
  <si>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</si>
  <si>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</si>
  <si>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</si>
  <si>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</si>
  <si>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</si>
  <si>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</si>
  <si>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</si>
  <si>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</si>
  <si>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</si>
  <si>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</si>
  <si>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</si>
  <si>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</si>
  <si>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</si>
  <si>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</si>
  <si>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</si>
  <si>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</si>
  <si>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</si>
  <si>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</si>
  <si>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</si>
  <si>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</si>
  <si>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</si>
  <si>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</si>
  <si>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</si>
  <si>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</si>
  <si>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</si>
  <si>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</si>
  <si>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</si>
  <si>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</si>
  <si>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</si>
  <si>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</si>
  <si>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</si>
  <si>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</si>
  <si>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</si>
  <si>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</si>
  <si>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</si>
  <si>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</si>
  <si>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</si>
  <si>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</si>
  <si>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</si>
  <si>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</si>
  <si>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</si>
  <si>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</si>
  <si>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</si>
  <si>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</si>
  <si>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</si>
  <si>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</si>
  <si>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</si>
  <si>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</si>
  <si>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</si>
  <si>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</si>
  <si>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</si>
  <si>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</si>
  <si>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</si>
  <si>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</si>
  <si>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</si>
  <si>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</si>
  <si>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</si>
  <si>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</si>
  <si>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</si>
  <si>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</si>
  <si>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</si>
  <si>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</si>
  <si>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</si>
  <si>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</si>
  <si>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</si>
  <si>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</si>
  <si>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</si>
  <si>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</si>
  <si>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</si>
  <si>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</si>
  <si>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</si>
  <si>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</si>
  <si>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</si>
  <si>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</si>
  <si>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</si>
  <si>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</si>
  <si>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</si>
  <si>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</si>
  <si>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</si>
  <si>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</si>
  <si>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</si>
  <si>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</si>
  <si>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</si>
  <si>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</si>
  <si>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</si>
  <si>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</si>
  <si>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</si>
  <si>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</si>
  <si>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</si>
  <si>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</si>
  <si>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</si>
  <si>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</si>
  <si>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</si>
  <si>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</si>
  <si>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</si>
  <si>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</si>
  <si>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</si>
  <si>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</si>
  <si>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</si>
  <si>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</si>
  <si>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</si>
  <si>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</si>
  <si>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</si>
  <si>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</si>
  <si>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</si>
  <si>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</si>
  <si>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</si>
  <si>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</si>
  <si>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</si>
  <si>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</si>
  <si>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</si>
  <si>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</si>
  <si>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</si>
  <si>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</si>
  <si>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</si>
  <si>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</si>
  <si>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</si>
  <si>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</si>
  <si>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</si>
  <si>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</si>
  <si>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</si>
  <si>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</si>
  <si>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</si>
  <si>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</si>
  <si>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</si>
  <si>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</si>
  <si>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</si>
  <si>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</si>
  <si>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</si>
  <si>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</si>
  <si>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</si>
  <si>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</si>
  <si>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</si>
  <si>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</si>
  <si>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</si>
  <si>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</si>
  <si>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</si>
  <si>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</si>
  <si>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</si>
  <si>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</si>
  <si>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</si>
  <si>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</si>
  <si>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</si>
  <si>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</si>
  <si>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</si>
  <si>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</si>
  <si>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</si>
  <si>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</si>
  <si>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</si>
  <si>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</si>
  <si>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</si>
  <si>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</si>
  <si>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</si>
  <si>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</si>
  <si>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</si>
  <si>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</si>
  <si>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</si>
  <si>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</si>
  <si>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</si>
  <si>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</si>
  <si>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</si>
  <si>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</si>
  <si>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</si>
  <si>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</si>
  <si>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</si>
  <si>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</si>
  <si>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</si>
  <si>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</si>
  <si>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</si>
  <si>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</si>
  <si>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</si>
  <si>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</si>
  <si>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</si>
  <si>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</si>
  <si>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</si>
  <si>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</si>
  <si>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</si>
  <si>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</si>
  <si>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</si>
  <si>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</si>
  <si>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</si>
  <si>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</si>
  <si>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</si>
  <si>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</si>
  <si>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</si>
  <si>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</si>
  <si>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</si>
  <si>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</si>
  <si>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</si>
  <si>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</si>
  <si>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</si>
  <si>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</si>
  <si>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</si>
  <si>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</si>
  <si>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</si>
  <si>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</si>
  <si>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</si>
  <si>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</si>
  <si>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</si>
  <si>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</si>
  <si>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</si>
  <si>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</si>
  <si>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</si>
  <si>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</si>
  <si>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</si>
  <si>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</si>
  <si>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</si>
  <si>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</si>
  <si>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</si>
  <si>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</si>
  <si>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</si>
  <si>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</si>
  <si>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</si>
  <si>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</si>
  <si>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</si>
  <si>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</si>
  <si>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</si>
  <si>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</si>
  <si>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</si>
  <si>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</si>
  <si>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</si>
  <si>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</si>
  <si>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</si>
  <si>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</si>
  <si>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</si>
  <si>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</si>
  <si>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</si>
  <si>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</si>
  <si>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</si>
  <si>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</si>
  <si>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</si>
  <si>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</si>
  <si>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</si>
  <si>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</si>
  <si>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</si>
  <si>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</si>
  <si>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</si>
  <si>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</si>
  <si>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</si>
  <si>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</si>
  <si>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</si>
  <si>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</si>
  <si>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</si>
  <si>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</si>
  <si>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</si>
  <si>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</si>
  <si>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</si>
  <si>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</si>
  <si>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</si>
  <si>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</si>
  <si>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</si>
  <si>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</si>
  <si>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</si>
  <si>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</si>
  <si>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</si>
  <si>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</si>
  <si>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</si>
  <si>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</si>
  <si>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</si>
  <si>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</si>
  <si>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</si>
  <si>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</si>
  <si>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</si>
  <si>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</si>
  <si>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</si>
  <si>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</si>
  <si>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</si>
  <si>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</si>
  <si>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</si>
  <si>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</si>
  <si>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</si>
  <si>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</si>
  <si>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</si>
  <si>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</si>
  <si>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</si>
  <si>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</si>
  <si>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</si>
  <si>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</si>
  <si>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</si>
  <si>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</si>
  <si>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</si>
  <si>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</si>
  <si>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</si>
  <si>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</si>
  <si>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</si>
  <si>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</si>
  <si>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</si>
  <si>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</si>
  <si>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</si>
  <si>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</si>
  <si>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</si>
  <si>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</si>
  <si>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</si>
  <si>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</si>
  <si>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</si>
  <si>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</si>
  <si>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</si>
  <si>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</si>
  <si>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</si>
  <si>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</si>
  <si>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</si>
  <si>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</si>
  <si>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</si>
  <si>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</si>
  <si>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</si>
  <si>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</si>
  <si>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</si>
  <si>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</si>
  <si>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</si>
  <si>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</si>
  <si>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</si>
  <si>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</si>
  <si>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</si>
  <si>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</si>
  <si>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</si>
  <si>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</si>
  <si>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</si>
  <si>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</si>
  <si>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</si>
  <si>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</si>
  <si>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</si>
  <si>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</si>
  <si>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</si>
  <si>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</si>
  <si>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</si>
  <si>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</si>
  <si>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</si>
  <si>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</si>
  <si>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</si>
  <si>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</si>
  <si>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</si>
  <si>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</si>
  <si>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</si>
  <si>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</si>
  <si>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</si>
  <si>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</si>
  <si>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</si>
  <si>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</si>
  <si>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</si>
  <si>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</si>
  <si>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</si>
  <si>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</si>
  <si>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</si>
  <si>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</si>
  <si>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</si>
  <si>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</si>
  <si>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</si>
  <si>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</si>
  <si>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</si>
  <si>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</si>
  <si>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</si>
  <si>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</si>
  <si>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</si>
  <si>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</si>
  <si>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</si>
  <si>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</si>
  <si>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</si>
  <si>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</si>
  <si>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</si>
  <si>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</si>
  <si>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</si>
  <si>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</si>
  <si>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</si>
  <si>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</si>
  <si>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</si>
  <si>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</si>
  <si>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</si>
  <si>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</si>
  <si>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</si>
  <si>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</si>
  <si>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</si>
  <si>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</si>
  <si>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</si>
  <si>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</si>
  <si>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</si>
  <si>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</si>
  <si>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</si>
  <si>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</si>
  <si>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</si>
  <si>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</si>
  <si>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</si>
  <si>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</si>
  <si>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</si>
  <si>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</si>
  <si>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</si>
  <si>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</si>
  <si>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</si>
  <si>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</si>
  <si>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</si>
  <si>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</si>
  <si>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</si>
  <si>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</si>
  <si>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</si>
  <si>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</si>
  <si>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</si>
  <si>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</si>
  <si>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</si>
  <si>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</si>
  <si>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</si>
  <si>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</si>
  <si>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</si>
  <si>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</si>
  <si>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</si>
  <si>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</si>
  <si>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</si>
  <si>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</si>
  <si>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</si>
  <si>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</si>
  <si>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</si>
  <si>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</si>
  <si>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</si>
  <si>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</si>
  <si>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</si>
  <si>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</si>
  <si>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</si>
  <si>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</si>
  <si>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</si>
  <si>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</si>
  <si>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</si>
  <si>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</si>
  <si>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</si>
  <si>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</si>
  <si>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</si>
  <si>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</si>
  <si>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</si>
  <si>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</si>
  <si>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</si>
  <si>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</si>
  <si>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</si>
  <si>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</si>
  <si>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</si>
  <si>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</si>
  <si>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</si>
  <si>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</si>
  <si>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</si>
  <si>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</si>
  <si>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</si>
  <si>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</si>
  <si>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</si>
  <si>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</si>
  <si>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</si>
  <si>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</si>
  <si>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</si>
  <si>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</si>
  <si>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</si>
  <si>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</si>
  <si>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</si>
  <si>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</si>
  <si>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</si>
  <si>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</si>
  <si>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</si>
  <si>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</si>
  <si>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</si>
  <si>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</si>
  <si>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</si>
  <si>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</si>
  <si>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</si>
  <si>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</si>
  <si>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</si>
  <si>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</si>
  <si>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</si>
  <si>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</si>
  <si>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</si>
  <si>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</si>
  <si>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</si>
  <si>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</si>
  <si>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</si>
  <si>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</si>
  <si>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</si>
  <si>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</si>
  <si>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</si>
  <si>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</si>
  <si>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</si>
  <si>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</si>
  <si>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</si>
  <si>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</si>
  <si>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</si>
  <si>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</si>
  <si>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</si>
  <si>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</si>
  <si>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</si>
  <si>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</si>
  <si>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</si>
  <si>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</si>
  <si>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</si>
  <si>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</si>
  <si>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</si>
  <si>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</si>
  <si>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</si>
  <si>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</si>
  <si>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</si>
  <si>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</si>
  <si>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</si>
  <si>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</si>
  <si>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</si>
  <si>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</si>
  <si>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</si>
  <si>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</si>
  <si>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</si>
  <si>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</si>
  <si>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</si>
  <si>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</si>
  <si>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</si>
  <si>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</si>
  <si>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</si>
  <si>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</si>
  <si>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</si>
  <si>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</si>
  <si>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</si>
  <si>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</si>
  <si>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</si>
  <si>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</si>
  <si>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</si>
  <si>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</si>
  <si>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</si>
  <si>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</si>
  <si>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</si>
  <si>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</si>
  <si>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</si>
  <si>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</si>
  <si>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</si>
  <si>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</si>
  <si>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</si>
  <si>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</si>
  <si>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</si>
  <si>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</si>
  <si>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</si>
  <si>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</si>
  <si>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</si>
  <si>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</si>
  <si>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</si>
  <si>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</si>
  <si>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</si>
  <si>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</si>
  <si>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</si>
  <si>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</si>
  <si>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</si>
  <si>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</si>
  <si>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</si>
  <si>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</si>
  <si>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</si>
  <si>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</si>
  <si>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</si>
  <si>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</si>
  <si>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</si>
  <si>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</si>
  <si>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</si>
  <si>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</si>
  <si>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</si>
  <si>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</si>
  <si>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</si>
  <si>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</si>
  <si>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</si>
  <si>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</si>
  <si>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</si>
  <si>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</si>
  <si>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</si>
  <si>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</si>
  <si>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</si>
  <si>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</si>
  <si>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</si>
  <si>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</si>
  <si>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</si>
  <si>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</si>
  <si>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</si>
  <si>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</si>
  <si>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</si>
  <si>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</si>
  <si>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</si>
  <si>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</si>
  <si>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</si>
  <si>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</si>
  <si>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</si>
  <si>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</si>
  <si>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</si>
  <si>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</si>
  <si>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</si>
  <si>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</si>
  <si>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</si>
  <si>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</si>
  <si>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</si>
  <si>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</si>
  <si>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</si>
  <si>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</si>
  <si>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</si>
  <si>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</si>
  <si>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</si>
  <si>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</si>
  <si>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</si>
  <si>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</si>
  <si>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</si>
  <si>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</si>
  <si>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</si>
  <si>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</si>
  <si>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</si>
  <si>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</si>
  <si>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</si>
  <si>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</si>
  <si>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</si>
  <si>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</si>
  <si>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</si>
  <si>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</si>
  <si>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</si>
  <si>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</si>
  <si>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</si>
  <si>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</si>
  <si>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</si>
  <si>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</si>
  <si>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</si>
  <si>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</si>
  <si>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</si>
  <si>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</si>
  <si>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</si>
  <si>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</si>
  <si>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</si>
  <si>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</si>
  <si>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</si>
  <si>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</si>
  <si>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</si>
  <si>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</si>
  <si>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</si>
  <si>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</si>
  <si>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</si>
  <si>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</si>
  <si>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</si>
  <si>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</si>
  <si>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</si>
  <si>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</si>
  <si>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</si>
  <si>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</si>
  <si>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</si>
  <si>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</si>
  <si>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</si>
  <si>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</si>
  <si>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</si>
  <si>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</si>
  <si>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</si>
  <si>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</si>
  <si>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</si>
  <si>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</si>
  <si>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</si>
  <si>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</si>
  <si>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</si>
  <si>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</si>
  <si>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</si>
  <si>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</si>
  <si>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</si>
  <si>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</si>
  <si>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</si>
  <si>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</si>
  <si>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</si>
  <si>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</si>
  <si>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</si>
  <si>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</si>
  <si>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</si>
  <si>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</si>
  <si>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</si>
  <si>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</si>
  <si>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</si>
  <si>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</si>
  <si>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</si>
  <si>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</si>
  <si>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</si>
  <si>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</si>
  <si>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</si>
  <si>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</si>
  <si>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</si>
  <si>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</si>
  <si>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</si>
  <si>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</si>
  <si>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</si>
  <si>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</si>
  <si>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</si>
  <si>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</si>
  <si>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</si>
  <si>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</si>
  <si>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</si>
  <si>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</si>
  <si>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</si>
  <si>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</si>
  <si>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</si>
  <si>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</si>
  <si>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</si>
  <si>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</si>
  <si>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</si>
  <si>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</si>
  <si>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</si>
  <si>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</si>
  <si>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</si>
  <si>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</si>
  <si>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</si>
  <si>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</si>
  <si>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</si>
  <si>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</si>
  <si>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</si>
  <si>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</si>
  <si>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</si>
  <si>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</si>
  <si>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</si>
  <si>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</si>
  <si>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</si>
  <si>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</si>
  <si>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</si>
  <si>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</si>
  <si>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</si>
  <si>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</si>
  <si>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</si>
  <si>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</si>
  <si>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</si>
  <si>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</si>
  <si>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</si>
  <si>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</si>
  <si>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</si>
  <si>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</si>
  <si>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</si>
  <si>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</si>
  <si>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</si>
  <si>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</si>
  <si>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</si>
  <si>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</si>
  <si>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</si>
  <si>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</si>
  <si>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</si>
  <si>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</si>
  <si>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</si>
  <si>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</si>
  <si>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</si>
  <si>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</si>
  <si>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</si>
  <si>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</si>
  <si>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</si>
  <si>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</si>
  <si>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</si>
  <si>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</si>
  <si>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</si>
  <si>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</si>
  <si>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</si>
  <si>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</si>
  <si>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</si>
  <si>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</si>
  <si>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</si>
  <si>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</si>
  <si>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</si>
  <si>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</si>
  <si>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</si>
  <si>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</si>
  <si>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</si>
  <si>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</si>
  <si>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</si>
  <si>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</si>
  <si>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</si>
  <si>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</si>
  <si>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</si>
  <si>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</si>
  <si>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</si>
  <si>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</si>
  <si>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</si>
  <si>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</si>
  <si>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</si>
  <si>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</si>
  <si>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</si>
  <si>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</si>
  <si>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</si>
  <si>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</si>
  <si>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</si>
  <si>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</si>
  <si>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</si>
  <si>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</si>
  <si>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</si>
  <si>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</si>
  <si>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</si>
  <si>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</si>
  <si>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</si>
  <si>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</si>
  <si>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</si>
  <si>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</si>
  <si>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</si>
  <si>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</si>
  <si>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</si>
  <si>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</si>
  <si>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</si>
  <si>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</si>
  <si>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</si>
  <si>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</si>
  <si>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</si>
  <si>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</si>
  <si>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</si>
  <si>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</si>
  <si>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</si>
  <si>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</si>
  <si>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</si>
  <si>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</si>
  <si>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</si>
  <si>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</si>
  <si>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</si>
  <si>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</si>
  <si>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</si>
  <si>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</si>
  <si>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</si>
  <si>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</si>
  <si>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</si>
  <si>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</si>
  <si>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</si>
  <si>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</si>
  <si>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</si>
  <si>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</si>
  <si>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</si>
  <si>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</si>
  <si>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</si>
  <si>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</si>
  <si>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</si>
  <si>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</si>
  <si>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</si>
  <si>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</si>
  <si>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</si>
  <si>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</si>
  <si>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</si>
  <si>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</si>
  <si>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</si>
  <si>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</si>
  <si>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</si>
  <si>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</si>
  <si>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</si>
  <si>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</si>
  <si>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</si>
  <si>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</si>
  <si>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</si>
  <si>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</si>
  <si>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</si>
  <si>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</si>
  <si>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</si>
  <si>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</si>
  <si>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</si>
  <si>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</si>
  <si>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</si>
  <si>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</si>
  <si>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</si>
  <si>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</si>
  <si>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</si>
  <si>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</si>
  <si>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</si>
  <si>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</si>
  <si>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</si>
  <si>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</si>
  <si>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</si>
  <si>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</si>
  <si>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</si>
  <si>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</si>
  <si>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</si>
  <si>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</si>
  <si>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</si>
  <si>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</si>
  <si>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</si>
  <si>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</si>
  <si>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</si>
  <si>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</si>
  <si>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</si>
  <si>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</si>
  <si>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</si>
  <si>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</si>
  <si>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</si>
  <si>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</si>
  <si>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</si>
  <si>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</si>
  <si>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</si>
  <si>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</si>
  <si>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</si>
  <si>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</si>
  <si>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</si>
  <si>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</si>
  <si>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</si>
  <si>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</si>
  <si>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</si>
  <si>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</si>
  <si>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</si>
  <si>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</si>
  <si>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</si>
  <si>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</si>
  <si>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</si>
  <si>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</si>
  <si>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</si>
  <si>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</si>
  <si>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</si>
  <si>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</si>
  <si>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</si>
  <si>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</si>
  <si>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</si>
  <si>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</si>
  <si>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</si>
  <si>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</si>
  <si>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</si>
  <si>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</si>
  <si>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</si>
  <si>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</si>
  <si>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</si>
  <si>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</si>
  <si>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</si>
  <si>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</si>
  <si>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</si>
  <si>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</si>
  <si>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</si>
  <si>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</si>
  <si>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</si>
  <si>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</si>
  <si>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</si>
  <si>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</si>
  <si>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</si>
  <si>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</si>
  <si>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</si>
  <si>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</si>
  <si>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</si>
  <si>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</si>
  <si>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</si>
  <si>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</si>
  <si>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</si>
  <si>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</si>
  <si>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</si>
  <si>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</si>
  <si>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</si>
  <si>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</si>
  <si>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</si>
  <si>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</si>
  <si>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</si>
  <si>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</si>
  <si>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</si>
  <si>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</si>
  <si>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</si>
  <si>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</si>
  <si>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</si>
  <si>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</si>
  <si>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</si>
  <si>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</si>
  <si>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</si>
  <si>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</si>
  <si>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</si>
  <si>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</si>
  <si>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</si>
  <si>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</si>
  <si>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</si>
  <si>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</si>
  <si>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</si>
  <si>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</si>
  <si>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</si>
  <si>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</si>
  <si>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</si>
  <si>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</si>
  <si>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</si>
  <si>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</si>
  <si>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</si>
  <si>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</si>
  <si>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</si>
  <si>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</si>
  <si>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</si>
  <si>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</si>
  <si>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</si>
  <si>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</si>
  <si>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</si>
  <si>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</si>
  <si>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</si>
  <si>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</si>
  <si>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</si>
  <si>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</si>
  <si>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</si>
  <si>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</si>
  <si>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</si>
  <si>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</si>
  <si>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</si>
  <si>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</si>
  <si>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</si>
  <si>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</si>
  <si>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</si>
  <si>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</si>
  <si>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</si>
  <si>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</si>
  <si>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</si>
  <si>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</si>
  <si>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</si>
  <si>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</si>
  <si>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</si>
  <si>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</si>
  <si>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</si>
  <si>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</si>
  <si>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</si>
  <si>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</si>
  <si>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</si>
  <si>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</si>
  <si>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</si>
  <si>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</si>
  <si>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</si>
  <si>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</si>
  <si>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</si>
  <si>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</si>
  <si>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</si>
  <si>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</si>
  <si>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</si>
  <si>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</si>
  <si>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</si>
  <si>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</si>
  <si>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</si>
  <si>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</si>
  <si>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</si>
  <si>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</si>
  <si>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</si>
  <si>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</si>
  <si>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</si>
  <si>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</si>
  <si>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</si>
  <si>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</si>
  <si>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</si>
  <si>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</si>
  <si>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</si>
  <si>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</si>
  <si>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</si>
  <si>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</si>
  <si>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</si>
  <si>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</si>
  <si>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</si>
  <si>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</si>
  <si>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</si>
  <si>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</si>
  <si>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</si>
  <si>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</si>
  <si>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</si>
  <si>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</si>
  <si>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</si>
  <si>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</si>
  <si>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</si>
  <si>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</si>
  <si>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</si>
  <si>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</si>
  <si>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</si>
  <si>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</si>
  <si>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</si>
  <si>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</si>
  <si>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</si>
  <si>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</si>
  <si>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</si>
  <si>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</si>
  <si>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</si>
  <si>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</si>
  <si>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</si>
  <si>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</si>
  <si>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</si>
  <si>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</si>
  <si>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</si>
  <si>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</si>
  <si>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</si>
  <si>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</si>
  <si>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</si>
  <si>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</si>
  <si>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</si>
  <si>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</si>
  <si>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</si>
  <si>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</si>
  <si>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</si>
  <si>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</si>
  <si>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</si>
  <si>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</si>
  <si>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</si>
  <si>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</si>
  <si>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</si>
  <si>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</si>
  <si>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</si>
  <si>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</si>
  <si>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</si>
  <si>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</si>
  <si>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</si>
  <si>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</si>
  <si>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</si>
  <si>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</si>
  <si>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</si>
  <si>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</si>
  <si>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</si>
  <si>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</si>
  <si>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</si>
  <si>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</si>
  <si>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</si>
  <si>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</si>
  <si>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</si>
  <si>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</si>
  <si>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</si>
  <si>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</si>
  <si>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</si>
  <si>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</si>
  <si>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</si>
  <si>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</si>
  <si>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</si>
  <si>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</si>
  <si>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</si>
  <si>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</si>
  <si>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</si>
  <si>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</si>
  <si>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</si>
  <si>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</si>
  <si>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</si>
  <si>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</si>
  <si>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</si>
  <si>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</si>
  <si>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</si>
  <si>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</si>
  <si>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</si>
  <si>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</si>
  <si>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</si>
  <si>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</si>
  <si>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</si>
  <si>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</si>
  <si>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</si>
  <si>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</si>
  <si>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</si>
  <si>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</si>
  <si>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</si>
  <si>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</si>
  <si>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</si>
  <si>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</si>
  <si>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</si>
  <si>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</si>
  <si>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</si>
  <si>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</si>
  <si>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</si>
  <si>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</si>
  <si>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</si>
  <si>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</si>
  <si>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</si>
  <si>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</si>
  <si>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</si>
  <si>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</si>
  <si>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</si>
  <si>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</si>
  <si>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</si>
  <si>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</si>
  <si>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</si>
  <si>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</si>
  <si>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</si>
  <si>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</si>
  <si>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</si>
  <si>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</si>
  <si>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</si>
  <si>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</si>
  <si>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</si>
  <si>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</si>
  <si>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</si>
  <si>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</si>
  <si>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</si>
  <si>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</si>
  <si>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</si>
  <si>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</si>
  <si>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</si>
  <si>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</si>
  <si>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</si>
  <si>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</si>
  <si>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</si>
  <si>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</si>
  <si>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</si>
  <si>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</si>
  <si>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</si>
  <si>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</si>
  <si>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</si>
  <si>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</si>
  <si>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</si>
  <si>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</si>
  <si>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</si>
  <si>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</si>
  <si>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</si>
  <si>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</si>
  <si>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</si>
  <si>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</si>
  <si>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</si>
  <si>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</si>
  <si>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</si>
  <si>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</si>
  <si>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</si>
  <si>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</si>
  <si>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</si>
  <si>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</si>
  <si>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</si>
  <si>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</si>
  <si>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</si>
  <si>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</si>
  <si>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</si>
  <si>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</si>
  <si>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</si>
  <si>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</si>
  <si>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</si>
  <si>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</si>
  <si>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</si>
  <si>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</si>
  <si>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</si>
  <si>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</si>
  <si>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</si>
  <si>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</si>
  <si>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</si>
  <si>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</si>
  <si>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</si>
  <si>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</si>
  <si>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</si>
  <si>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</si>
  <si>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</si>
  <si>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</si>
  <si>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</si>
  <si>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</si>
  <si>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</si>
  <si>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</si>
  <si>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</si>
  <si>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</si>
  <si>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</si>
  <si>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</si>
  <si>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</si>
  <si>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</si>
  <si>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</si>
  <si>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</si>
  <si>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</si>
  <si>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</si>
  <si>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</si>
  <si>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</si>
  <si>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</si>
  <si>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</si>
  <si>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</si>
  <si>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</si>
  <si>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</si>
  <si>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</si>
  <si>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</si>
  <si>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</si>
  <si>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</si>
  <si>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</si>
  <si>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</si>
  <si>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</si>
  <si>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</si>
  <si>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</si>
  <si>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</si>
  <si>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</si>
  <si>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</si>
  <si>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</si>
  <si>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</si>
  <si>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</si>
  <si>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</si>
  <si>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</si>
  <si>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</si>
  <si>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</si>
  <si>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</si>
  <si>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</si>
  <si>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</si>
  <si>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</si>
  <si>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</si>
  <si>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</si>
  <si>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</si>
  <si>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</si>
  <si>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</si>
  <si>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</si>
  <si>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</si>
  <si>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</si>
  <si>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</si>
  <si>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</si>
  <si>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</si>
  <si>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</si>
  <si>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</si>
  <si>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</si>
  <si>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</si>
  <si>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</si>
  <si>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</si>
  <si>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</si>
  <si>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</si>
  <si>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</si>
  <si>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</si>
  <si>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</si>
  <si>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</si>
  <si>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</si>
  <si>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</si>
  <si>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</si>
  <si>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</si>
  <si>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</si>
  <si>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</si>
  <si>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</si>
  <si>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</si>
  <si>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</si>
  <si>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</si>
  <si>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</si>
  <si>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</si>
  <si>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</si>
  <si>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</si>
  <si>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</si>
  <si>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</si>
  <si>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</si>
  <si>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</si>
  <si>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</si>
  <si>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</si>
  <si>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</si>
  <si>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</si>
  <si>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</si>
  <si>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</si>
  <si>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</si>
  <si>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</si>
  <si>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</si>
  <si>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</si>
  <si>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</si>
  <si>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</si>
  <si>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</si>
  <si>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</si>
  <si>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</si>
  <si>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</si>
  <si>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</si>
  <si>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</si>
  <si>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</si>
  <si>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</si>
  <si>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</si>
  <si>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</si>
  <si>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</si>
  <si>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</si>
  <si>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</si>
  <si>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</si>
  <si>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</si>
  <si>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</si>
  <si>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</si>
  <si>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</si>
  <si>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</si>
  <si>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</si>
  <si>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</si>
  <si>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</si>
  <si>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</si>
  <si>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</si>
  <si>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</si>
  <si>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</si>
  <si>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</si>
  <si>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</si>
  <si>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</si>
  <si>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</si>
  <si>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</si>
  <si>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</si>
  <si>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</si>
  <si>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</si>
  <si>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</si>
  <si>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</si>
  <si>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</si>
  <si>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</si>
  <si>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</si>
  <si>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</si>
  <si>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</si>
  <si>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</si>
  <si>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</si>
  <si>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</si>
  <si>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</si>
  <si>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</si>
  <si>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</si>
  <si>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</si>
  <si>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</si>
  <si>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</si>
  <si>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</si>
  <si>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</si>
  <si>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</si>
  <si>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</si>
  <si>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</si>
  <si>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</si>
  <si>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</si>
  <si>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</si>
  <si>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</si>
  <si>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</si>
  <si>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</si>
  <si>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</si>
  <si>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</si>
  <si>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</si>
  <si>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</si>
  <si>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</si>
  <si>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</si>
  <si>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</si>
  <si>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</si>
  <si>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</si>
  <si>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</si>
  <si>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</si>
  <si>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</si>
  <si>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</si>
  <si>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</si>
  <si>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</si>
  <si>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</si>
  <si>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</si>
  <si>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</si>
  <si>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</si>
  <si>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</si>
  <si>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</si>
  <si>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</si>
  <si>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</si>
  <si>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</si>
  <si>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</si>
  <si>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</si>
  <si>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</si>
  <si>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</si>
  <si>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</si>
  <si>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</si>
  <si>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</si>
  <si>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</si>
  <si>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</si>
  <si>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</si>
  <si>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</si>
  <si>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</si>
  <si>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</si>
  <si>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</si>
  <si>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</si>
  <si>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</si>
  <si>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</si>
  <si>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</si>
  <si>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</si>
  <si>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</si>
  <si>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</si>
  <si>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</si>
  <si>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</si>
  <si>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</si>
  <si>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</si>
  <si>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</si>
  <si>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</si>
  <si>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</si>
  <si>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</si>
  <si>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</si>
  <si>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</si>
  <si>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</si>
  <si>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</si>
  <si>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</si>
  <si>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</si>
  <si>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</si>
  <si>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</si>
  <si>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</si>
  <si>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</si>
  <si>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</si>
  <si>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</si>
  <si>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</si>
  <si>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</si>
  <si>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</si>
  <si>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</si>
  <si>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</si>
  <si>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</si>
  <si>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</si>
  <si>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</si>
  <si>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</si>
  <si>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</si>
  <si>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</si>
  <si>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</si>
  <si>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</si>
  <si>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</si>
  <si>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</si>
  <si>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</si>
  <si>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</si>
  <si>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</si>
  <si>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</si>
  <si>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</si>
  <si>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</si>
  <si>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</si>
  <si>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</si>
  <si>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</si>
  <si>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</si>
  <si>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</si>
  <si>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</si>
  <si>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</si>
  <si>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</si>
  <si>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</si>
  <si>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</si>
  <si>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</si>
  <si>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</si>
  <si>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</si>
  <si>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</si>
  <si>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</si>
  <si>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</si>
  <si>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</si>
  <si>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</si>
  <si>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</si>
  <si>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</si>
  <si>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</si>
  <si>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</si>
  <si>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</si>
  <si>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</si>
  <si>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</si>
  <si>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</si>
  <si>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</si>
  <si>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</si>
  <si>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</si>
  <si>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</si>
  <si>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</si>
  <si>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</si>
  <si>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</si>
  <si>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</si>
  <si>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</si>
  <si>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</si>
  <si>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</si>
  <si>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</si>
  <si>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</si>
  <si>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</si>
  <si>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</si>
  <si>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</si>
  <si>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</si>
  <si>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</si>
  <si>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</si>
  <si>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</si>
  <si>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</si>
  <si>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</si>
  <si>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</si>
  <si>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</si>
  <si>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</si>
  <si>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</si>
  <si>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</si>
  <si>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</si>
  <si>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</si>
  <si>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</si>
  <si>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</si>
  <si>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</si>
  <si>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</si>
  <si>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</si>
  <si>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</si>
  <si>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</si>
  <si>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</si>
  <si>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</si>
  <si>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</si>
  <si>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</si>
  <si>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</si>
  <si>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</si>
  <si>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</si>
  <si>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</si>
  <si>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</si>
  <si>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</si>
  <si>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</si>
  <si>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</si>
  <si>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</si>
  <si>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</si>
  <si>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</si>
  <si>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</si>
  <si>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</si>
  <si>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</si>
  <si>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</si>
  <si>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</si>
  <si>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</si>
  <si>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</si>
  <si>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</si>
  <si>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</si>
  <si>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</si>
  <si>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</si>
  <si>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</si>
  <si>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</si>
  <si>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</si>
  <si>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</si>
  <si>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</si>
  <si>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</si>
  <si>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</si>
  <si>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</si>
  <si>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</si>
  <si>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</si>
  <si>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</si>
  <si>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</si>
  <si>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</si>
  <si>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</si>
  <si>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</si>
  <si>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</si>
  <si>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</si>
  <si>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</si>
  <si>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</si>
  <si>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</si>
  <si>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</si>
  <si>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</si>
  <si>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</si>
  <si>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</si>
  <si>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</si>
  <si>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</si>
  <si>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</si>
  <si>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</si>
  <si>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</si>
  <si>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</si>
  <si>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</si>
  <si>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</si>
  <si>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</si>
  <si>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</si>
  <si>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</si>
  <si>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</si>
  <si>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</si>
  <si>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</si>
  <si>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</si>
  <si>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</si>
  <si>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</si>
  <si>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</si>
  <si>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</si>
  <si>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</si>
  <si>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</si>
  <si>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</si>
  <si>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</si>
  <si>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</si>
  <si>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</si>
  <si>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</si>
  <si>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</si>
  <si>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</si>
  <si>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</si>
  <si>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</si>
  <si>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</si>
  <si>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</si>
  <si>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</si>
  <si>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</si>
  <si>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</si>
  <si>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</si>
  <si>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</si>
  <si>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</si>
  <si>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</si>
  <si>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</si>
  <si>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</si>
  <si>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</si>
  <si>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</si>
  <si>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</si>
  <si>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</si>
  <si>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</si>
  <si>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</si>
  <si>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</si>
  <si>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</si>
  <si>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</si>
  <si>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</si>
  <si>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</si>
  <si>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</si>
  <si>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</si>
  <si>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</si>
  <si>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</si>
  <si>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</si>
  <si>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</si>
  <si>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</si>
  <si>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</si>
  <si>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</si>
  <si>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</si>
  <si>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</si>
  <si>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</si>
  <si>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</si>
  <si>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</si>
  <si>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</si>
  <si>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</si>
  <si>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</si>
  <si>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</si>
  <si>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</si>
  <si>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</si>
  <si>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</si>
  <si>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</si>
  <si>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</si>
  <si>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</si>
  <si>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</si>
  <si>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</si>
  <si>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</si>
  <si>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</si>
  <si>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</si>
  <si>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</si>
  <si>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</si>
  <si>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</si>
  <si>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</si>
  <si>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</si>
  <si>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</si>
  <si>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</si>
  <si>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</si>
  <si>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</si>
  <si>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</si>
  <si>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</si>
  <si>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</si>
  <si>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</si>
  <si>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</si>
  <si>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</si>
  <si>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</si>
  <si>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</si>
  <si>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</si>
  <si>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</si>
  <si>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</si>
  <si>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</si>
  <si>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</si>
  <si>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</si>
  <si>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</si>
  <si>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</si>
  <si>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</si>
  <si>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</si>
  <si>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</si>
  <si>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</si>
  <si>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</si>
  <si>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</si>
  <si>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</si>
  <si>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</si>
  <si>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</si>
  <si>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</si>
  <si>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</si>
  <si>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</si>
  <si>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</si>
  <si>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</si>
  <si>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</si>
  <si>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</si>
  <si>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</si>
  <si>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</si>
  <si>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</si>
  <si>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</si>
  <si>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</si>
  <si>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</si>
  <si>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</si>
  <si>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</si>
  <si>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</si>
  <si>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</si>
  <si>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</si>
  <si>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</si>
  <si>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</si>
  <si>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</si>
  <si>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</si>
  <si>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</si>
  <si>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</si>
  <si>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</si>
  <si>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</si>
  <si>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</si>
  <si>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</si>
  <si>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</si>
  <si>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</si>
  <si>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</si>
  <si>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</si>
  <si>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</si>
  <si>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</si>
  <si>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</si>
  <si>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</si>
  <si>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</si>
  <si>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</si>
  <si>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</si>
  <si>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</si>
  <si>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</si>
  <si>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</si>
  <si>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</si>
  <si>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</si>
  <si>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</si>
  <si>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</si>
  <si>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</si>
  <si>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</si>
  <si>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</si>
  <si>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</si>
  <si>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</si>
  <si>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</si>
  <si>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</si>
  <si>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</si>
  <si>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</si>
  <si>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</si>
  <si>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</si>
  <si>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</si>
  <si>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</si>
  <si>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</si>
  <si>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</si>
  <si>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</si>
  <si>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</si>
  <si>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</si>
  <si>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</si>
  <si>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</si>
  <si>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</si>
  <si>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</si>
  <si>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</si>
  <si>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</si>
  <si>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</si>
  <si>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</si>
  <si>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</si>
  <si>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</si>
  <si>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</si>
  <si>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</si>
  <si>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</si>
  <si>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</si>
  <si>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</si>
  <si>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</si>
  <si>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</si>
  <si>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</si>
  <si>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</si>
  <si>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</si>
  <si>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</si>
  <si>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</si>
  <si>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</si>
  <si>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</si>
  <si>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</si>
  <si>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</si>
  <si>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</si>
  <si>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</si>
  <si>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</si>
  <si>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</si>
  <si>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</si>
  <si>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</si>
  <si>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</si>
  <si>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</si>
  <si>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</si>
  <si>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</si>
  <si>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</si>
  <si>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</si>
  <si>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</si>
  <si>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</si>
  <si>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</si>
  <si>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</si>
  <si>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</si>
  <si>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</si>
  <si>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</si>
  <si>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</si>
  <si>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</si>
  <si>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</si>
  <si>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</si>
  <si>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</si>
  <si>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</si>
  <si>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</si>
  <si>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</si>
  <si>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</si>
  <si>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</si>
  <si>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</si>
  <si>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</si>
  <si>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</si>
  <si>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</si>
  <si>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</si>
  <si>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</si>
  <si>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</si>
  <si>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</si>
  <si>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</si>
  <si>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</si>
  <si>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</si>
  <si>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</si>
  <si>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</si>
  <si>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</si>
  <si>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</si>
  <si>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</si>
  <si>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</si>
  <si>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</si>
  <si>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</si>
  <si>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</si>
  <si>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</si>
  <si>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</si>
  <si>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</si>
  <si>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</si>
  <si>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</si>
  <si>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</si>
  <si>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</si>
  <si>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</si>
  <si>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</si>
  <si>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</si>
  <si>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</si>
  <si>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</si>
  <si>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</si>
  <si>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</si>
  <si>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</si>
  <si>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</si>
  <si>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</si>
  <si>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</si>
  <si>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</si>
  <si>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</si>
  <si>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</si>
  <si>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</si>
  <si>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</si>
  <si>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</si>
  <si>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</si>
  <si>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</si>
  <si>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</si>
  <si>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</si>
  <si>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</si>
  <si>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</si>
  <si>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</si>
  <si>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</si>
  <si>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</si>
  <si>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</si>
  <si>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</si>
  <si>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</si>
  <si>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</si>
  <si>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</si>
  <si>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</si>
  <si>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</si>
  <si>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</si>
  <si>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</si>
  <si>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</si>
  <si>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</si>
  <si>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</si>
  <si>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</si>
  <si>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</si>
  <si>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</si>
  <si>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</si>
  <si>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</si>
  <si>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</si>
  <si>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</si>
  <si>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</si>
  <si>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</si>
  <si>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</si>
  <si>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</si>
  <si>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</si>
  <si>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</si>
  <si>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</si>
  <si>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</si>
  <si>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</si>
  <si>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</si>
  <si>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</si>
  <si>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</si>
  <si>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</si>
  <si>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</si>
  <si>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</si>
  <si>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</si>
  <si>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</si>
  <si>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</si>
  <si>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</si>
  <si>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</si>
  <si>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</si>
  <si>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</si>
  <si>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</si>
  <si>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</si>
  <si>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</si>
  <si>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</si>
  <si>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</si>
  <si>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</si>
  <si>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</si>
  <si>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</si>
  <si>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</si>
  <si>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</si>
  <si>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</si>
  <si>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</si>
  <si>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</si>
  <si>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</si>
  <si>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</si>
  <si>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</si>
  <si>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</si>
  <si>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</si>
  <si>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</si>
  <si>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</si>
  <si>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</si>
  <si>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</si>
  <si>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</si>
  <si>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</si>
  <si>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</si>
  <si>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</si>
  <si>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</si>
  <si>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</si>
  <si>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</si>
  <si>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</si>
  <si>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</si>
  <si>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</si>
  <si>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</si>
  <si>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</si>
  <si>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</si>
  <si>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</si>
  <si>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</si>
  <si>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</si>
  <si>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</si>
  <si>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</si>
  <si>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</si>
  <si>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</si>
  <si>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</si>
  <si>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</si>
  <si>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</si>
  <si>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</si>
  <si>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</si>
  <si>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</si>
  <si>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</si>
  <si>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</si>
  <si>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</si>
  <si>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</si>
  <si>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</si>
  <si>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</si>
  <si>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</si>
  <si>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</si>
  <si>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</si>
  <si>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</si>
  <si>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</si>
  <si>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</si>
  <si>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</si>
  <si>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</si>
  <si>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</si>
  <si>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</si>
  <si>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</si>
  <si>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</si>
  <si>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</si>
  <si>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</si>
  <si>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</si>
  <si>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</si>
  <si>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</si>
  <si>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</si>
  <si>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</si>
  <si>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</si>
  <si>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</si>
  <si>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</si>
  <si>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</si>
  <si>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</si>
  <si>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</si>
  <si>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</si>
  <si>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</si>
  <si>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</si>
  <si>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</si>
  <si>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</si>
  <si>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</si>
  <si>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</si>
  <si>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</si>
  <si>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</si>
  <si>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</si>
  <si>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</si>
  <si>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</si>
  <si>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</si>
  <si>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</si>
  <si>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</si>
  <si>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</si>
  <si>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</si>
  <si>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</si>
  <si>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</si>
  <si>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</si>
  <si>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</si>
  <si>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</si>
  <si>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</si>
  <si>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</si>
  <si>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</si>
  <si>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</si>
  <si>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</si>
  <si>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</si>
  <si>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</si>
  <si>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</si>
  <si>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</si>
  <si>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</si>
  <si>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</si>
  <si>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</si>
  <si>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</si>
  <si>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</si>
  <si>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</si>
  <si>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</si>
  <si>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</si>
  <si>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</si>
  <si>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</si>
  <si>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</si>
  <si>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</si>
  <si>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</si>
  <si>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</si>
  <si>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</si>
  <si>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</si>
  <si>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</si>
  <si>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</si>
  <si>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</si>
  <si>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</si>
  <si>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</si>
  <si>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</si>
  <si>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</si>
  <si>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</si>
  <si>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</si>
  <si>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</si>
  <si>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</si>
  <si>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</si>
  <si>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</si>
  <si>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</si>
  <si>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</si>
  <si>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</si>
  <si>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</si>
  <si>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</si>
  <si>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</si>
  <si>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</si>
  <si>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</si>
  <si>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</si>
  <si>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</si>
  <si>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</si>
  <si>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</si>
  <si>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</si>
  <si>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</si>
  <si>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</si>
  <si>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</si>
  <si>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</si>
  <si>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</si>
  <si>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</si>
  <si>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</si>
  <si>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</si>
  <si>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</si>
  <si>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</si>
  <si>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</si>
  <si>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</si>
  <si>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</si>
  <si>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</si>
  <si>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</si>
  <si>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</si>
  <si>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</si>
  <si>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</si>
  <si>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</si>
  <si>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</si>
  <si>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</si>
  <si>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</si>
  <si>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</si>
  <si>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</si>
  <si>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</si>
  <si>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</si>
  <si>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</si>
  <si>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</si>
  <si>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</si>
  <si>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</si>
  <si>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</si>
  <si>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</si>
  <si>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</si>
  <si>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</si>
  <si>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</si>
  <si>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</si>
  <si>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</si>
  <si>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</si>
  <si>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</si>
  <si>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</si>
  <si>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</si>
  <si>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</si>
  <si>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</si>
  <si>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</si>
  <si>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</si>
  <si>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</si>
  <si>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</si>
  <si>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</si>
  <si>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</si>
  <si>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</si>
  <si>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</si>
  <si>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</si>
  <si>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</si>
  <si>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</si>
  <si>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</si>
  <si>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</si>
  <si>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</si>
  <si>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</si>
  <si>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</si>
  <si>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</si>
  <si>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</si>
  <si>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</si>
  <si>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</si>
  <si>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</si>
  <si>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</si>
  <si>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</si>
  <si>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</si>
  <si>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</si>
  <si>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</si>
  <si>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</si>
  <si>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</si>
  <si>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</si>
  <si>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</si>
  <si>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</si>
  <si>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</si>
  <si>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</si>
  <si>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</si>
  <si>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</si>
  <si>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</si>
  <si>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</si>
  <si>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</si>
  <si>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</si>
  <si>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</si>
  <si>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</si>
  <si>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</si>
  <si>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</si>
  <si>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</si>
  <si>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</si>
  <si>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</si>
  <si>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</si>
  <si>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</si>
  <si>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</si>
  <si>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</si>
  <si>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</si>
  <si>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</si>
  <si>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</si>
  <si>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</si>
  <si>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</si>
  <si>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</si>
  <si>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</si>
  <si>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</si>
  <si>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</si>
  <si>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</si>
  <si>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</si>
  <si>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</si>
  <si>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</si>
  <si>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</si>
  <si>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</si>
  <si>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</si>
  <si>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</si>
  <si>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</si>
  <si>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</si>
  <si>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</si>
  <si>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</si>
  <si>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</si>
  <si>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</si>
  <si>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</si>
  <si>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</si>
  <si>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</si>
  <si>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</si>
  <si>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</si>
  <si>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</si>
  <si>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</si>
  <si>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</si>
  <si>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</si>
  <si>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</si>
  <si>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</si>
  <si>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</si>
  <si>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</si>
  <si>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</si>
  <si>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</si>
  <si>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</si>
  <si>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</si>
  <si>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</si>
  <si>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</si>
  <si>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</si>
  <si>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</si>
  <si>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</si>
  <si>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</si>
  <si>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</si>
  <si>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</si>
  <si>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</si>
  <si>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</si>
  <si>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</si>
  <si>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</si>
  <si>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</si>
  <si>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</si>
  <si>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</si>
  <si>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</si>
  <si>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</si>
  <si>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</si>
  <si>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</si>
  <si>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</si>
  <si>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</si>
  <si>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</si>
  <si>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</si>
  <si>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</si>
  <si>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</si>
  <si>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</si>
  <si>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</si>
  <si>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</si>
  <si>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</si>
  <si>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</si>
  <si>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</si>
  <si>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</si>
  <si>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</si>
  <si>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</si>
  <si>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</si>
  <si>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</si>
  <si>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</si>
  <si>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</si>
  <si>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</si>
  <si>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</si>
  <si>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</si>
  <si>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</si>
  <si>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</si>
  <si>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</si>
  <si>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</si>
  <si>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</si>
  <si>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</si>
  <si>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</si>
  <si>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</si>
  <si>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</si>
  <si>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</si>
  <si>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</si>
  <si>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</si>
  <si>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</si>
  <si>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</si>
  <si>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</si>
  <si>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</si>
  <si>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</si>
  <si>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</si>
  <si>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</si>
  <si>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</si>
  <si>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</si>
  <si>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</si>
  <si>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</si>
  <si>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</si>
  <si>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</si>
  <si>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</si>
  <si>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</si>
  <si>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</si>
  <si>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</si>
  <si>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</si>
  <si>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</si>
  <si>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</si>
  <si>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</si>
  <si>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</si>
  <si>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</si>
  <si>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</si>
  <si>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</si>
  <si>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</si>
  <si>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</si>
  <si>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</si>
  <si>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</si>
  <si>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</si>
  <si>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</si>
  <si>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</si>
  <si>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</si>
  <si>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</si>
  <si>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</si>
  <si>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</si>
  <si>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</si>
  <si>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</si>
  <si>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</si>
  <si>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</si>
  <si>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</si>
  <si>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</si>
  <si>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</si>
  <si>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</si>
  <si>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</si>
  <si>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</si>
  <si>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</si>
  <si>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</si>
  <si>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</si>
  <si>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</si>
  <si>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</si>
  <si>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</si>
  <si>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</si>
  <si>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</si>
  <si>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</si>
  <si>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</si>
  <si>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</si>
  <si>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</si>
  <si>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</si>
  <si>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</si>
  <si>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</si>
  <si>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</si>
  <si>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</si>
  <si>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</si>
  <si>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</si>
  <si>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</si>
  <si>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</si>
  <si>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</si>
  <si>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</si>
  <si>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</si>
  <si>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</si>
  <si>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</si>
  <si>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</si>
  <si>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</si>
  <si>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</si>
  <si>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</si>
  <si>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</si>
  <si>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</si>
  <si>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</si>
  <si>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</si>
  <si>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</si>
  <si>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</si>
  <si>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</si>
  <si>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</si>
  <si>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</si>
  <si>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</si>
  <si>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</si>
  <si>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</si>
  <si>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</si>
  <si>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</si>
  <si>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</si>
  <si>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</si>
  <si>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</si>
  <si>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</si>
  <si>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</si>
  <si>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</si>
  <si>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</si>
  <si>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</si>
  <si>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</si>
  <si>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</si>
  <si>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</si>
  <si>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</si>
  <si>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</si>
  <si>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</si>
  <si>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</si>
  <si>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</si>
  <si>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</si>
  <si>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</si>
  <si>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</si>
  <si>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</si>
  <si>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</si>
  <si>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</si>
  <si>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</si>
  <si>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</si>
  <si>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</si>
  <si>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</si>
  <si>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</si>
  <si>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</si>
  <si>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</si>
  <si>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</si>
  <si>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</si>
  <si>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</si>
  <si>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</si>
  <si>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</si>
  <si>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</si>
  <si>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</si>
  <si>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</si>
  <si>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</si>
  <si>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</si>
  <si>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</si>
  <si>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</si>
  <si>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</si>
  <si>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</si>
  <si>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</si>
  <si>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</si>
  <si>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</si>
  <si>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</si>
  <si>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</si>
  <si>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</si>
  <si>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</si>
  <si>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</si>
  <si>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</si>
  <si>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</si>
  <si>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</si>
  <si>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</si>
  <si>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</si>
  <si>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</si>
  <si>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</si>
  <si>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</si>
  <si>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</si>
  <si>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</si>
  <si>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</si>
  <si>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</si>
  <si>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</si>
  <si>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</si>
  <si>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</si>
  <si>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</si>
  <si>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</si>
  <si>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</si>
  <si>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</si>
  <si>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</si>
  <si>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</si>
  <si>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</si>
  <si>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</si>
  <si>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</si>
  <si>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</si>
  <si>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</si>
  <si>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</si>
  <si>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</si>
  <si>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</si>
  <si>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</si>
  <si>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</si>
  <si>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</si>
  <si>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</si>
  <si>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</si>
  <si>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</si>
  <si>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</si>
  <si>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</si>
  <si>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</si>
  <si>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</si>
  <si>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</si>
  <si>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</si>
  <si>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</si>
  <si>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</si>
  <si>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</si>
  <si>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</si>
  <si>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</si>
  <si>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</si>
  <si>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</si>
  <si>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</si>
  <si>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</si>
  <si>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</si>
  <si>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</si>
  <si>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</si>
  <si>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</si>
  <si>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</si>
  <si>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</si>
  <si>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</si>
  <si>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</si>
  <si>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</si>
  <si>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</si>
  <si>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</si>
  <si>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</si>
  <si>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</si>
  <si>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</si>
  <si>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</si>
  <si>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</si>
  <si>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</si>
  <si>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</si>
  <si>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</si>
  <si>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</si>
  <si>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</si>
  <si>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</si>
  <si>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</si>
  <si>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</si>
  <si>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</si>
  <si>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</si>
  <si>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</si>
  <si>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</si>
  <si>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</si>
  <si>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</si>
  <si>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</si>
  <si>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</si>
  <si>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</si>
  <si>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</si>
  <si>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</si>
  <si>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</si>
  <si>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</si>
  <si>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</si>
  <si>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</si>
  <si>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</si>
  <si>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</si>
  <si>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</si>
  <si>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</si>
  <si>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</si>
  <si>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</si>
  <si>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</si>
  <si>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</si>
  <si>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</si>
  <si>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</si>
  <si>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</si>
  <si>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</si>
  <si>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</si>
  <si>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</si>
  <si>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</si>
  <si>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</si>
  <si>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</si>
  <si>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</si>
  <si>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</si>
  <si>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</si>
  <si>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</si>
  <si>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</si>
  <si>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</si>
  <si>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</si>
  <si>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</si>
  <si>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</si>
  <si>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</si>
  <si>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</si>
  <si>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</si>
  <si>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</si>
  <si>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</si>
  <si>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</si>
  <si>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</si>
  <si>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</si>
  <si>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</si>
  <si>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</si>
  <si>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</si>
  <si>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</si>
  <si>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</si>
  <si>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</si>
  <si>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</si>
  <si>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</si>
  <si>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</si>
  <si>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</si>
  <si>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</si>
  <si>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</si>
  <si>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</si>
  <si>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</si>
  <si>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</si>
  <si>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</si>
  <si>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</si>
  <si>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</si>
  <si>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</si>
  <si>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</si>
  <si>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</si>
  <si>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</si>
  <si>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</si>
  <si>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</si>
  <si>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</si>
  <si>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</si>
  <si>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</si>
  <si>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</si>
  <si>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</si>
  <si>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</si>
  <si>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</si>
  <si>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</si>
  <si>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</si>
  <si>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</si>
  <si>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</si>
  <si>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</si>
  <si>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</si>
  <si>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</si>
  <si>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</si>
  <si>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</si>
  <si>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</si>
  <si>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</si>
  <si>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</si>
  <si>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</si>
  <si>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</si>
  <si>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</si>
  <si>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</si>
  <si>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</si>
  <si>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</si>
  <si>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</si>
  <si>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</si>
  <si>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</si>
  <si>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</si>
  <si>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</si>
  <si>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</si>
  <si>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</si>
  <si>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</si>
  <si>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</si>
  <si>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</si>
  <si>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</si>
  <si>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</si>
  <si>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</si>
  <si>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</si>
  <si>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</si>
  <si>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</si>
  <si>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</si>
  <si>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</si>
  <si>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</si>
  <si>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</si>
  <si>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</si>
  <si>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</si>
  <si>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</si>
  <si>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</si>
  <si>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</si>
  <si>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</si>
  <si>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</si>
  <si>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</si>
  <si>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</si>
  <si>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</si>
  <si>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</si>
  <si>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</si>
  <si>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</si>
  <si>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</si>
  <si>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</si>
  <si>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</si>
  <si>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</si>
  <si>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</si>
  <si>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</si>
  <si>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</si>
  <si>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</si>
  <si>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</si>
  <si>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</si>
  <si>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</si>
  <si>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</si>
  <si>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</si>
  <si>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</si>
  <si>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</si>
  <si>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</si>
  <si>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</si>
  <si>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</si>
  <si>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</si>
  <si>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</si>
  <si>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</si>
  <si>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</si>
  <si>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</si>
  <si>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</si>
  <si>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</si>
  <si>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</si>
  <si>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</si>
  <si>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</si>
  <si>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</si>
  <si>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</si>
  <si>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</si>
  <si>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</si>
  <si>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</si>
  <si>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</si>
  <si>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</si>
  <si>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</si>
  <si>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</si>
  <si>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</si>
  <si>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</si>
  <si>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</si>
  <si>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</si>
  <si>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</si>
  <si>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</si>
  <si>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</si>
  <si>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</si>
  <si>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</si>
  <si>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</si>
  <si>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</si>
  <si>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</si>
  <si>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</si>
  <si>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</si>
  <si>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</si>
  <si>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</si>
  <si>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</si>
  <si>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</si>
  <si>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</si>
  <si>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</si>
  <si>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</si>
  <si>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</si>
  <si>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</si>
  <si>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</si>
  <si>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</si>
  <si>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</si>
  <si>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</si>
  <si>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</si>
  <si>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</si>
  <si>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</si>
  <si>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</si>
  <si>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</si>
  <si>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</si>
  <si>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</si>
  <si>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</si>
  <si>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</si>
  <si>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</si>
  <si>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</si>
  <si>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</si>
  <si>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</si>
  <si>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</si>
  <si>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</si>
  <si>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</si>
  <si>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</si>
  <si>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</si>
  <si>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</si>
  <si>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</si>
  <si>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</si>
  <si>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</si>
  <si>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</si>
  <si>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</si>
  <si>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</si>
  <si>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</si>
  <si>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</si>
  <si>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</si>
  <si>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</si>
  <si>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</si>
  <si>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</si>
  <si>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</si>
  <si>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</si>
  <si>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</si>
  <si>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</si>
  <si>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</si>
  <si>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</si>
  <si>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</si>
  <si>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</si>
  <si>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</si>
  <si>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</si>
  <si>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</si>
  <si>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</si>
  <si>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</si>
  <si>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</si>
  <si>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</si>
  <si>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</si>
  <si>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</si>
  <si>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</si>
  <si>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</si>
  <si>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</si>
  <si>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</si>
  <si>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</si>
  <si>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</si>
  <si>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</si>
  <si>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</si>
  <si>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</si>
  <si>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</si>
  <si>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</si>
  <si>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</si>
  <si>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</si>
  <si>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</si>
  <si>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</si>
  <si>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</si>
  <si>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</si>
  <si>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</si>
  <si>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</si>
  <si>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</si>
  <si>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</si>
  <si>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</si>
  <si>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</si>
  <si>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</si>
  <si>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</si>
  <si>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</si>
  <si>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</si>
  <si>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</si>
  <si>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</si>
  <si>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</si>
  <si>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</si>
  <si>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</si>
  <si>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</si>
  <si>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</si>
  <si>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</si>
  <si>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</si>
  <si>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</si>
  <si>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</si>
  <si>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</si>
  <si>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</si>
  <si>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</si>
  <si>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</si>
  <si>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</si>
  <si>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</si>
  <si>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</si>
  <si>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</si>
  <si>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</si>
  <si>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</si>
  <si>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</si>
  <si>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</si>
  <si>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</si>
  <si>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</si>
  <si>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</si>
  <si>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</si>
  <si>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</si>
  <si>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</si>
  <si>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</si>
  <si>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</si>
  <si>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</si>
  <si>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</si>
  <si>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</si>
  <si>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</si>
  <si>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</si>
  <si>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</si>
  <si>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</si>
  <si>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</si>
  <si>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</si>
  <si>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</si>
  <si>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</si>
  <si>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</si>
  <si>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</si>
  <si>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</si>
  <si>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</si>
  <si>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</si>
  <si>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</si>
  <si>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</si>
  <si>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</si>
  <si>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</si>
  <si>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</si>
  <si>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</si>
  <si>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</si>
  <si>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</si>
  <si>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</si>
  <si>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</si>
  <si>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</si>
  <si>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</si>
  <si>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</si>
  <si>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</si>
  <si>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</si>
  <si>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</si>
  <si>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</si>
  <si>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</si>
  <si>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</si>
  <si>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</si>
  <si>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</si>
  <si>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</si>
  <si>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</si>
  <si>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</si>
  <si>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</si>
  <si>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</si>
  <si>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</si>
  <si>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</si>
  <si>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</si>
  <si>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</si>
  <si>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</si>
  <si>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</si>
  <si>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</si>
  <si>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</si>
  <si>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</si>
  <si>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</si>
  <si>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</si>
  <si>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</si>
  <si>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</si>
  <si>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</si>
  <si>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</si>
  <si>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</si>
  <si>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</si>
  <si>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</si>
  <si>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</si>
  <si>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</si>
  <si>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</si>
  <si>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</si>
  <si>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</si>
  <si>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</si>
  <si>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</si>
  <si>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</si>
  <si>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</si>
  <si>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</si>
  <si>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</si>
  <si>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</si>
  <si>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</si>
  <si>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</si>
  <si>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</si>
  <si>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</si>
  <si>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</si>
  <si>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</si>
  <si>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</si>
  <si>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</si>
  <si>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</si>
  <si>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</si>
  <si>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</si>
  <si>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</si>
  <si>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</si>
  <si>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</si>
  <si>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</si>
  <si>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</si>
  <si>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</si>
  <si>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</si>
  <si>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</si>
  <si>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</si>
  <si>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</si>
  <si>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</si>
  <si>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</si>
  <si>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</si>
  <si>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</si>
  <si>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</si>
  <si>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</si>
  <si>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</si>
  <si>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</si>
  <si>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</si>
  <si>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</si>
  <si>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</si>
  <si>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</si>
  <si>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</si>
  <si>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</si>
  <si>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</si>
  <si>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</si>
  <si>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</si>
  <si>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</si>
  <si>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</si>
  <si>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</si>
  <si>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</si>
  <si>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</si>
  <si>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</si>
  <si>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</si>
  <si>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</si>
  <si>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</si>
  <si>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</si>
  <si>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</si>
  <si>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</si>
  <si>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</si>
  <si>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</si>
  <si>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</si>
  <si>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</si>
  <si>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</si>
  <si>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</si>
  <si>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</si>
  <si>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</si>
  <si>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</si>
  <si>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</si>
  <si>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</si>
  <si>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</si>
  <si>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</si>
  <si>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</si>
  <si>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</si>
  <si>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</si>
  <si>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</si>
  <si>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</si>
  <si>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</si>
  <si>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</si>
  <si>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</si>
  <si>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</si>
  <si>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</si>
  <si>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</si>
  <si>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</si>
  <si>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</si>
  <si>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</si>
  <si>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</si>
  <si>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</si>
  <si>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</si>
  <si>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</si>
  <si>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</si>
  <si>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</si>
  <si>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</si>
  <si>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</si>
  <si>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</si>
  <si>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</si>
  <si>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</si>
  <si>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</si>
  <si>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</si>
  <si>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</si>
  <si>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</si>
  <si>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</si>
  <si>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</si>
  <si>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</si>
  <si>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</si>
  <si>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</si>
  <si>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</si>
  <si>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</si>
  <si>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</si>
  <si>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</si>
  <si>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</si>
  <si>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</si>
  <si>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</si>
  <si>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</si>
  <si>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</si>
  <si>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</si>
  <si>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</si>
  <si>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</si>
  <si>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</si>
  <si>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</si>
  <si>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</si>
  <si>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</si>
  <si>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</si>
  <si>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</si>
  <si>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</si>
  <si>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</si>
  <si>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</si>
  <si>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</si>
  <si>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</si>
  <si>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</si>
  <si>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</si>
  <si>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</si>
  <si>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</si>
  <si>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</si>
  <si>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</si>
  <si>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</si>
  <si>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</si>
  <si>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</si>
  <si>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</si>
  <si>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</si>
  <si>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</si>
  <si>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</si>
  <si>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</si>
  <si>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</si>
  <si>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</si>
  <si>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</si>
  <si>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</si>
  <si>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</si>
  <si>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</si>
  <si>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</si>
  <si>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</si>
  <si>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</si>
  <si>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</si>
  <si>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</si>
  <si>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</si>
  <si>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</si>
  <si>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</si>
  <si>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</si>
  <si>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</si>
  <si>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</si>
  <si>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</si>
  <si>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</si>
  <si>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</si>
  <si>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</si>
  <si>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</si>
  <si>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</si>
  <si>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</si>
  <si>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</si>
  <si>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</si>
  <si>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</si>
  <si>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</si>
  <si>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</si>
  <si>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</si>
  <si>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</si>
  <si>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</si>
  <si>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</si>
  <si>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</si>
  <si>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</si>
  <si>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</si>
  <si>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</si>
  <si>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</si>
  <si>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</si>
  <si>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</si>
  <si>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</si>
  <si>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</si>
  <si>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</si>
  <si>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</si>
  <si>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</si>
  <si>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</si>
  <si>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</si>
  <si>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</si>
  <si>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</si>
  <si>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</si>
  <si>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</si>
  <si>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</si>
  <si>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</si>
  <si>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</si>
  <si>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</si>
  <si>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</si>
  <si>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</si>
  <si>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</si>
  <si>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</si>
  <si>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</si>
  <si>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</si>
  <si>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</si>
  <si>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</si>
  <si>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</si>
  <si>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</si>
  <si>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</si>
  <si>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</si>
  <si>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</si>
  <si>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</si>
  <si>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</si>
  <si>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</si>
  <si>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</si>
  <si>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</si>
  <si>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</si>
  <si>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</si>
  <si>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</si>
  <si>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</si>
  <si>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</si>
  <si>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</si>
  <si>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</si>
  <si>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</si>
  <si>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</si>
  <si>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</si>
  <si>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</si>
  <si>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</si>
  <si>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</si>
  <si>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</si>
  <si>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</si>
  <si>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</si>
  <si>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</si>
  <si>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</si>
  <si>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</si>
  <si>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</si>
  <si>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</si>
  <si>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</si>
  <si>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</si>
  <si>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</si>
  <si>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</si>
  <si>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</si>
  <si>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</si>
  <si>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</si>
  <si>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</si>
  <si>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</si>
  <si>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</si>
  <si>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</si>
  <si>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</si>
  <si>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</si>
  <si>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</si>
  <si>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</si>
  <si>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</si>
  <si>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</si>
  <si>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</si>
  <si>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</si>
  <si>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</si>
  <si>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</si>
  <si>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</si>
  <si>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</si>
  <si>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</si>
  <si>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</si>
  <si>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</si>
  <si>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</si>
  <si>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</si>
  <si>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</si>
  <si>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</si>
  <si>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</si>
  <si>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</si>
  <si>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</si>
  <si>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</si>
  <si>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</si>
  <si>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</si>
  <si>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</si>
  <si>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</si>
  <si>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</si>
  <si>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</si>
  <si>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</si>
  <si>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</si>
  <si>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</si>
  <si>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</si>
  <si>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</si>
  <si>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</si>
  <si>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</si>
  <si>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</si>
  <si>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</si>
  <si>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</si>
  <si>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</si>
  <si>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</si>
  <si>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</si>
  <si>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</si>
  <si>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</si>
  <si>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</si>
  <si>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</si>
  <si>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</si>
  <si>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</si>
  <si>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</si>
  <si>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</si>
  <si>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</si>
  <si>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</si>
  <si>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</si>
  <si>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</si>
  <si>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</si>
  <si>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</si>
  <si>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</si>
  <si>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</si>
  <si>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</si>
  <si>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</si>
  <si>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</si>
  <si>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</si>
  <si>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</si>
  <si>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</si>
  <si>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</si>
  <si>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</si>
  <si>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</si>
  <si>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</si>
  <si>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</si>
  <si>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</si>
  <si>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</si>
  <si>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</si>
  <si>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</si>
  <si>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</si>
  <si>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</si>
  <si>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</si>
  <si>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</si>
  <si>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</si>
  <si>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</si>
  <si>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</si>
  <si>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</si>
  <si>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</si>
  <si>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</si>
  <si>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</si>
  <si>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</si>
  <si>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</si>
  <si>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</si>
  <si>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</si>
  <si>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</si>
  <si>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</si>
  <si>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</si>
  <si>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</si>
  <si>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</si>
  <si>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</si>
  <si>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</si>
  <si>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</si>
  <si>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</si>
  <si>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</si>
  <si>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</si>
  <si>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</si>
  <si>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</si>
  <si>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</si>
  <si>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</si>
  <si>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</si>
  <si>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</si>
  <si>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</si>
  <si>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</si>
  <si>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</si>
  <si>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</si>
  <si>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</si>
  <si>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</si>
  <si>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</si>
  <si>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</si>
  <si>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</si>
  <si>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</si>
  <si>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</si>
  <si>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</si>
  <si>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</si>
  <si>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</si>
  <si>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</si>
  <si>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</si>
  <si>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</si>
  <si>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</si>
  <si>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</si>
  <si>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</si>
  <si>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</si>
  <si>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</si>
  <si>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</si>
  <si>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</si>
  <si>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</si>
  <si>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</si>
  <si>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</si>
  <si>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</si>
  <si>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</si>
  <si>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</si>
  <si>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</si>
  <si>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</si>
  <si>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</si>
  <si>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</si>
  <si>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</si>
  <si>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</si>
  <si>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</si>
  <si>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</si>
  <si>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</si>
  <si>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</si>
  <si>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</si>
  <si>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</si>
  <si>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</si>
  <si>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</si>
  <si>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</si>
  <si>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</si>
  <si>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</si>
  <si>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</si>
  <si>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</si>
  <si>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</si>
  <si>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</si>
  <si>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</si>
  <si>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</si>
  <si>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</si>
  <si>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</si>
  <si>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</si>
  <si>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</si>
  <si>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</si>
  <si>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</si>
  <si>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</si>
  <si>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</si>
  <si>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</si>
  <si>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</si>
  <si>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</si>
  <si>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</si>
  <si>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</si>
  <si>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</si>
  <si>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</si>
  <si>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</si>
  <si>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</si>
  <si>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</si>
  <si>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</si>
  <si>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</si>
  <si>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</si>
  <si>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</si>
  <si>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</si>
  <si>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</si>
  <si>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</si>
  <si>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</si>
  <si>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</si>
  <si>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</si>
  <si>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</si>
  <si>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</si>
  <si>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</si>
  <si>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</si>
  <si>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</si>
  <si>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</si>
  <si>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</si>
  <si>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</si>
  <si>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</si>
  <si>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</si>
  <si>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</si>
  <si>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</si>
  <si>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</si>
  <si>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</si>
  <si>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</si>
  <si>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</si>
  <si>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</si>
  <si>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</si>
  <si>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</si>
  <si>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</si>
  <si>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</si>
  <si>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</si>
  <si>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</si>
  <si>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</si>
  <si>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</si>
  <si>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</si>
  <si>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</si>
  <si>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</si>
  <si>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</si>
  <si>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</si>
  <si>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</si>
  <si>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</si>
  <si>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</si>
  <si>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</si>
  <si>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</si>
  <si>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</si>
  <si>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</si>
  <si>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</si>
  <si>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</si>
  <si>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</si>
  <si>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</si>
  <si>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</si>
  <si>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</si>
  <si>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</si>
  <si>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</si>
  <si>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</si>
  <si>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</si>
  <si>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</si>
  <si>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</si>
  <si>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</si>
  <si>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</si>
  <si>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</si>
  <si>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</si>
  <si>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</si>
  <si>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</si>
  <si>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</si>
  <si>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</si>
  <si>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</si>
  <si>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</si>
  <si>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</si>
  <si>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</si>
  <si>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</si>
  <si>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</si>
  <si>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</si>
  <si>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</si>
  <si>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</si>
  <si>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</si>
  <si>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</si>
  <si>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</si>
  <si>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</si>
  <si>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</si>
  <si>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</si>
  <si>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</si>
  <si>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</si>
  <si>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</si>
  <si>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</si>
  <si>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</si>
  <si>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</si>
  <si>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</si>
  <si>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</si>
  <si>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</si>
  <si>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</si>
  <si>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</si>
  <si>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</si>
  <si>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</si>
  <si>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</si>
  <si>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</si>
  <si>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</si>
  <si>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</si>
  <si>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</si>
  <si>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</si>
  <si>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</si>
  <si>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</si>
  <si>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</si>
  <si>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</si>
  <si>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</si>
  <si>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</si>
  <si>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</si>
  <si>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</si>
  <si>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</si>
  <si>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</si>
  <si>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</si>
  <si>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</si>
  <si>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</si>
  <si>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</si>
  <si>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</si>
  <si>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</si>
  <si>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</si>
  <si>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</si>
  <si>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</si>
  <si>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</si>
  <si>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</si>
  <si>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</si>
  <si>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</si>
  <si>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</si>
  <si>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</si>
  <si>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</si>
  <si>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</si>
  <si>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</si>
  <si>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</si>
  <si>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</si>
  <si>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</si>
  <si>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</si>
  <si>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</si>
  <si>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</si>
  <si>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</si>
  <si>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</si>
  <si>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</si>
  <si>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</si>
  <si>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</si>
  <si>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</si>
  <si>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</si>
  <si>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</si>
  <si>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</si>
  <si>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</si>
  <si>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</si>
  <si>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</si>
  <si>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</si>
  <si>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</si>
  <si>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</si>
  <si>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</si>
  <si>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</si>
  <si>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</si>
  <si>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</si>
  <si>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</si>
  <si>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</si>
  <si>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</si>
  <si>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</si>
  <si>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</si>
  <si>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</si>
  <si>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</si>
  <si>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</si>
  <si>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</si>
  <si>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</si>
  <si>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</si>
  <si>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</si>
  <si>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</si>
  <si>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</si>
  <si>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</si>
  <si>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</si>
  <si>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</si>
  <si>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</si>
  <si>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</si>
  <si>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</si>
  <si>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</si>
  <si>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</si>
  <si>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</si>
  <si>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</si>
  <si>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</si>
  <si>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</si>
  <si>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</si>
  <si>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</si>
  <si>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</si>
  <si>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</si>
  <si>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</si>
  <si>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</si>
  <si>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</si>
  <si>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</si>
  <si>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</si>
  <si>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</si>
  <si>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</si>
  <si>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</si>
  <si>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</si>
  <si>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</si>
  <si>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</si>
  <si>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</si>
  <si>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</si>
  <si>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</si>
  <si>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</si>
  <si>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</si>
  <si>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</si>
  <si>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</si>
  <si>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</si>
  <si>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</si>
  <si>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</si>
  <si>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</si>
  <si>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</si>
  <si>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</si>
  <si>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</si>
  <si>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</si>
  <si>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</si>
  <si>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</si>
  <si>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</si>
  <si>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</si>
  <si>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</si>
  <si>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</si>
  <si>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</si>
  <si>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</si>
  <si>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</si>
  <si>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</si>
  <si>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</si>
  <si>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</si>
  <si>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</si>
  <si>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</si>
  <si>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</si>
  <si>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</si>
  <si>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</si>
  <si>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</si>
  <si>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</si>
  <si>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</si>
  <si>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</si>
  <si>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</si>
  <si>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</si>
  <si>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</si>
  <si>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</si>
  <si>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</si>
  <si>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</si>
  <si>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</si>
  <si>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</si>
  <si>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</si>
  <si>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</si>
  <si>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</si>
  <si>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</si>
  <si>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</si>
  <si>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</si>
  <si>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</si>
  <si>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</si>
  <si>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</si>
  <si>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</si>
  <si>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</si>
  <si>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</si>
  <si>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</si>
  <si>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</si>
  <si>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</si>
  <si>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</si>
  <si>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</si>
  <si>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</si>
  <si>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</si>
  <si>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</si>
  <si>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</si>
  <si>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</si>
  <si>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</si>
  <si>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</si>
  <si>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</si>
  <si>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</si>
  <si>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</si>
  <si>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</si>
  <si>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</si>
  <si>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</si>
  <si>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</si>
  <si>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</si>
  <si>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</si>
  <si>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</si>
  <si>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</si>
  <si>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</si>
  <si>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</si>
  <si>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</si>
  <si>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</si>
  <si>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</si>
  <si>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</si>
  <si>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</si>
  <si>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</si>
  <si>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</si>
  <si>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</si>
  <si>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</si>
  <si>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</si>
  <si>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</si>
  <si>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</si>
  <si>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</si>
  <si>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</si>
  <si>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</si>
  <si>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</si>
  <si>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</si>
  <si>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</si>
  <si>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</si>
  <si>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</si>
  <si>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</si>
  <si>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</si>
  <si>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</si>
  <si>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</si>
  <si>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</si>
  <si>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</si>
  <si>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</si>
  <si>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</si>
  <si>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</si>
  <si>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</si>
  <si>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</si>
  <si>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</si>
  <si>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</si>
  <si>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</si>
  <si>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</si>
  <si>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</si>
  <si>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</si>
  <si>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</si>
  <si>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</si>
  <si>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</si>
  <si>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</si>
  <si>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</si>
  <si>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</si>
  <si>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</si>
  <si>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</si>
  <si>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</si>
  <si>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</si>
  <si>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</si>
  <si>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</si>
  <si>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</si>
  <si>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</si>
  <si>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</si>
  <si>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</si>
  <si>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</si>
  <si>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</si>
  <si>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</si>
  <si>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</si>
  <si>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</si>
  <si>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</si>
  <si>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</si>
  <si>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</si>
  <si>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</si>
  <si>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</si>
  <si>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</si>
  <si>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</si>
  <si>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</si>
  <si>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</si>
  <si>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</si>
  <si>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</si>
  <si>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</si>
  <si>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</si>
  <si>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</si>
  <si>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</si>
  <si>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</si>
  <si>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</si>
  <si>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</si>
  <si>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</si>
  <si>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</si>
  <si>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</si>
  <si>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</si>
  <si>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</si>
  <si>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</si>
  <si>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</si>
  <si>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</si>
  <si>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</si>
  <si>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</si>
  <si>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</si>
  <si>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</si>
  <si>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</si>
  <si>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</si>
  <si>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</si>
  <si>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</si>
  <si>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</si>
  <si>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</si>
  <si>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</si>
  <si>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</si>
  <si>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</si>
  <si>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</si>
  <si>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</si>
  <si>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</si>
  <si>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</si>
  <si>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</si>
  <si>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</si>
  <si>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</si>
  <si>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</si>
  <si>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</si>
  <si>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</si>
  <si>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</si>
  <si>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</si>
  <si>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</si>
  <si>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</si>
  <si>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</si>
  <si>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</si>
  <si>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</si>
  <si>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</si>
  <si>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</si>
  <si>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</si>
  <si>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</si>
  <si>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</si>
  <si>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</si>
  <si>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</si>
  <si>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</si>
  <si>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</si>
  <si>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</si>
  <si>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</si>
  <si>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</si>
  <si>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</si>
  <si>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</si>
  <si>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</si>
  <si>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</si>
  <si>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</si>
  <si>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</si>
  <si>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</si>
  <si>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</si>
  <si>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</si>
  <si>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</si>
  <si>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</si>
  <si>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</si>
  <si>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</si>
  <si>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</si>
  <si>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</si>
  <si>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</si>
  <si>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</si>
  <si>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</si>
  <si>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</si>
  <si>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</si>
  <si>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</si>
  <si>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</si>
  <si>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</si>
  <si>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</si>
  <si>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</si>
  <si>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</si>
  <si>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</si>
  <si>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</si>
  <si>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</si>
  <si>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</si>
  <si>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</si>
  <si>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</si>
  <si>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</si>
  <si>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</si>
  <si>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</si>
  <si>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</si>
  <si>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</si>
  <si>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</si>
  <si>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</si>
  <si>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</si>
  <si>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</si>
  <si>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</si>
  <si>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</si>
  <si>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</si>
  <si>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</si>
  <si>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</si>
  <si>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</si>
  <si>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</si>
  <si>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</si>
  <si>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</si>
  <si>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</si>
  <si>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</si>
  <si>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</si>
  <si>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</si>
  <si>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</si>
  <si>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</si>
  <si>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</si>
  <si>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</si>
  <si>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</si>
  <si>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</si>
  <si>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</si>
  <si>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</si>
  <si>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</si>
  <si>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</si>
  <si>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</si>
  <si>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</si>
  <si>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</si>
  <si>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</si>
  <si>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</si>
  <si>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</si>
  <si>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</si>
  <si>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</si>
  <si>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</si>
  <si>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</si>
  <si>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</si>
  <si>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</si>
  <si>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</si>
  <si>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</si>
  <si>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</si>
  <si>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</si>
  <si>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</si>
  <si>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</si>
  <si>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</si>
  <si>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</si>
  <si>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</si>
  <si>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</si>
  <si>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</si>
  <si>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</si>
  <si>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</si>
  <si>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</si>
  <si>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</si>
  <si>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</si>
  <si>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</si>
  <si>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</si>
  <si>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</si>
  <si>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</si>
  <si>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</si>
  <si>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</si>
  <si>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</si>
  <si>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</si>
  <si>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</si>
  <si>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</si>
  <si>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</si>
  <si>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</si>
  <si>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</si>
  <si>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</si>
  <si>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</si>
  <si>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</si>
  <si>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</si>
  <si>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</si>
  <si>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</si>
  <si>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</si>
  <si>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</si>
  <si>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</si>
  <si>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</si>
  <si>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</si>
  <si>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</si>
  <si>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</si>
  <si>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</si>
  <si>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</si>
  <si>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</si>
  <si>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</si>
  <si>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</si>
  <si>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</si>
  <si>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</si>
  <si>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</si>
  <si>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</si>
  <si>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</si>
  <si>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</si>
  <si>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</si>
  <si>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</si>
  <si>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</si>
  <si>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</si>
  <si>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</si>
  <si>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</si>
  <si>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</si>
  <si>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</si>
  <si>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</si>
  <si>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</si>
  <si>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</si>
  <si>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</si>
  <si>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</si>
  <si>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</si>
  <si>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</si>
  <si>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</si>
  <si>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</si>
  <si>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</si>
  <si>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</si>
  <si>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</si>
  <si>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</si>
  <si>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</si>
  <si>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</si>
  <si>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</si>
  <si>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</si>
  <si>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</si>
  <si>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</si>
  <si>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</si>
  <si>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</si>
  <si>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</si>
  <si>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</si>
  <si>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</si>
  <si>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</si>
  <si>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</si>
  <si>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</si>
  <si>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</si>
  <si>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</si>
  <si>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</si>
  <si>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</si>
  <si>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</si>
  <si>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</si>
  <si>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</si>
  <si>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</si>
  <si>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</si>
  <si>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</si>
  <si>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</si>
  <si>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</si>
  <si>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</si>
  <si>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</si>
  <si>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</si>
  <si>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</si>
  <si>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</si>
  <si>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</si>
  <si>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</si>
  <si>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</si>
  <si>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</si>
  <si>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</si>
  <si>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</si>
  <si>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</si>
  <si>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</si>
  <si>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</si>
  <si>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</si>
  <si>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</si>
  <si>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</si>
  <si>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</si>
  <si>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</si>
  <si>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</si>
  <si>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</si>
  <si>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</si>
  <si>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</si>
  <si>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</si>
  <si>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</si>
  <si>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</si>
  <si>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</si>
  <si>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</si>
  <si>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</si>
  <si>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</si>
  <si>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</si>
  <si>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</si>
  <si>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</si>
  <si>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</si>
  <si>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</si>
  <si>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</si>
  <si>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</si>
  <si>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</si>
  <si>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</si>
  <si>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</si>
  <si>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</si>
  <si>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</si>
  <si>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</si>
  <si>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</si>
  <si>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</si>
  <si>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</si>
  <si>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</si>
  <si>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</si>
  <si>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</si>
  <si>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</si>
  <si>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</si>
  <si>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</si>
  <si>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</si>
  <si>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</si>
  <si>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</si>
  <si>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</si>
  <si>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</si>
  <si>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</si>
  <si>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</si>
  <si>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</si>
  <si>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</si>
  <si>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</si>
  <si>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</si>
  <si>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</si>
  <si>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</si>
  <si>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</si>
  <si>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</si>
  <si>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</si>
  <si>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</si>
  <si>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</si>
  <si>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</si>
  <si>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</si>
  <si>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</si>
  <si>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</si>
  <si>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</si>
  <si>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</si>
  <si>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</si>
  <si>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</si>
  <si>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</si>
  <si>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</si>
  <si>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</si>
  <si>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</si>
  <si>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</si>
  <si>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</si>
  <si>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</si>
  <si>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</si>
  <si>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</si>
  <si>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</si>
  <si>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</si>
  <si>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</si>
  <si>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</si>
  <si>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</si>
  <si>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</si>
  <si>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</si>
  <si>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</si>
  <si>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</si>
  <si>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</si>
  <si>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</si>
  <si>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</si>
  <si>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</si>
  <si>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</si>
  <si>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</si>
  <si>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</si>
  <si>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</si>
  <si>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</si>
  <si>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</si>
  <si>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</si>
  <si>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</si>
  <si>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</si>
  <si>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</si>
  <si>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</si>
  <si>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</si>
  <si>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</si>
  <si>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</si>
  <si>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</si>
  <si>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</si>
  <si>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</si>
  <si>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</si>
  <si>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</si>
  <si>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</si>
  <si>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</si>
  <si>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</si>
  <si>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</si>
  <si>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</si>
  <si>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</si>
  <si>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</si>
  <si>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</si>
  <si>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</si>
  <si>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</si>
  <si>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</si>
  <si>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</si>
  <si>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</si>
  <si>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</si>
  <si>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</si>
  <si>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</si>
  <si>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</si>
  <si>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</si>
  <si>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</si>
  <si>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</si>
  <si>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</si>
  <si>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</si>
  <si>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</si>
  <si>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</si>
  <si>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</si>
  <si>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</si>
  <si>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</si>
  <si>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</si>
  <si>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</si>
  <si>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</si>
  <si>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</si>
  <si>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</si>
  <si>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</si>
  <si>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</si>
  <si>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</si>
  <si>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</si>
  <si>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</si>
  <si>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</si>
  <si>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</si>
  <si>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</si>
  <si>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</si>
  <si>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</si>
  <si>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</si>
  <si>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</si>
  <si>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</si>
  <si>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</si>
  <si>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</si>
  <si>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</si>
  <si>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</si>
  <si>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</si>
  <si>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</si>
  <si>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</si>
  <si>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</si>
  <si>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</si>
  <si>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</si>
  <si>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</si>
  <si>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</si>
  <si>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</si>
  <si>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</si>
  <si>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</si>
  <si>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</si>
  <si>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</si>
  <si>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</si>
  <si>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</si>
  <si>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</si>
  <si>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</si>
  <si>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</si>
  <si>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</si>
  <si>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</si>
  <si>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</si>
  <si>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</si>
  <si>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</si>
  <si>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</si>
  <si>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</si>
  <si>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</si>
  <si>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</si>
  <si>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</si>
  <si>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</si>
  <si>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</si>
  <si>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</si>
  <si>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</si>
  <si>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</si>
  <si>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</si>
  <si>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</si>
  <si>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</si>
  <si>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</si>
  <si>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</si>
  <si>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</si>
  <si>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</si>
  <si>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</si>
  <si>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</si>
  <si>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</si>
  <si>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</si>
  <si>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</si>
  <si>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</si>
  <si>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</si>
  <si>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</si>
  <si>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</si>
  <si>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</si>
  <si>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</si>
  <si>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</si>
  <si>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</si>
  <si>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</si>
  <si>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</si>
  <si>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</si>
  <si>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</si>
  <si>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</si>
  <si>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</si>
  <si>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</si>
  <si>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</si>
  <si>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</si>
  <si>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</si>
  <si>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</si>
  <si>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</si>
  <si>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</si>
  <si>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</si>
  <si>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</si>
  <si>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</si>
  <si>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</si>
  <si>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</si>
  <si>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</si>
  <si>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</si>
  <si>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</si>
  <si>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</si>
  <si>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</si>
  <si>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</si>
  <si>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</si>
  <si>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</si>
  <si>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</si>
  <si>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</si>
  <si>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</si>
  <si>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</si>
  <si>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</si>
  <si>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</si>
  <si>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</si>
  <si>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</si>
  <si>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</si>
  <si>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</si>
  <si>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</si>
  <si>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</si>
  <si>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</si>
  <si>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</si>
  <si>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</si>
  <si>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</si>
  <si>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</si>
  <si>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</si>
  <si>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</si>
  <si>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</si>
  <si>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</si>
  <si>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</si>
  <si>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</si>
  <si>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</si>
  <si>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</si>
  <si>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</si>
  <si>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</si>
  <si>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</si>
  <si>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</si>
  <si>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</si>
  <si>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</si>
  <si>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</si>
  <si>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</si>
  <si>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</si>
  <si>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</si>
  <si>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</si>
  <si>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</si>
  <si>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</si>
  <si>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</si>
  <si>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</si>
  <si>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</si>
  <si>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</si>
  <si>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</si>
  <si>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</si>
  <si>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</si>
  <si>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</si>
  <si>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</si>
  <si>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</si>
  <si>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</si>
  <si>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</si>
  <si>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</si>
  <si>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</si>
  <si>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</si>
  <si>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</si>
  <si>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</si>
  <si>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</si>
  <si>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</si>
  <si>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</si>
  <si>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</si>
  <si>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</si>
  <si>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</si>
  <si>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</si>
  <si>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</si>
  <si>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</si>
  <si>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</si>
  <si>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</si>
  <si>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</si>
  <si>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</si>
  <si>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</si>
  <si>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</si>
  <si>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</si>
  <si>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</si>
  <si>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</si>
  <si>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</si>
  <si>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</si>
  <si>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</si>
  <si>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</si>
  <si>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</si>
  <si>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</si>
  <si>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</si>
  <si>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</si>
  <si>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</si>
  <si>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</si>
  <si>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</si>
  <si>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</si>
  <si>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</si>
  <si>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</si>
  <si>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</si>
  <si>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</si>
  <si>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</si>
  <si>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</si>
  <si>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</si>
  <si>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</si>
  <si>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</si>
  <si>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</si>
  <si>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</si>
  <si>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</si>
  <si>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</si>
  <si>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</si>
  <si>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</si>
  <si>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</si>
  <si>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</si>
  <si>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</si>
  <si>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</si>
  <si>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</si>
  <si>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</si>
  <si>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</si>
  <si>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</si>
  <si>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</si>
  <si>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</si>
  <si>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</si>
  <si>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</si>
  <si>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</si>
  <si>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</si>
  <si>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</si>
  <si>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</si>
  <si>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</si>
  <si>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</si>
  <si>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</si>
  <si>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</si>
  <si>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</si>
  <si>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</si>
  <si>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</si>
  <si>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</si>
  <si>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</si>
  <si>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</si>
  <si>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</si>
  <si>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</si>
  <si>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</si>
  <si>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</si>
  <si>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</si>
  <si>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</si>
  <si>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</si>
  <si>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</si>
  <si>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</si>
  <si>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</si>
  <si>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</si>
  <si>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</si>
  <si>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</si>
  <si>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</si>
  <si>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</si>
  <si>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</si>
  <si>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</si>
  <si>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</si>
  <si>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</si>
  <si>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</si>
  <si>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</si>
  <si>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</si>
  <si>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</si>
  <si>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</si>
  <si>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</si>
  <si>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</si>
  <si>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</si>
  <si>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</si>
  <si>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</si>
  <si>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</si>
  <si>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</si>
  <si>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</si>
  <si>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</si>
  <si>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</si>
  <si>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</si>
  <si>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</si>
  <si>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</si>
  <si>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</si>
  <si>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</si>
  <si>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</si>
  <si>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</si>
  <si>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</si>
  <si>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</si>
  <si>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</si>
  <si>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</si>
  <si>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</si>
  <si>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</si>
  <si>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</si>
  <si>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</si>
  <si>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</si>
  <si>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</si>
  <si>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</si>
  <si>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</si>
  <si>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</si>
  <si>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</si>
  <si>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</si>
  <si>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</si>
  <si>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</si>
  <si>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</si>
  <si>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</si>
  <si>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</si>
  <si>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</si>
  <si>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</si>
  <si>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</si>
  <si>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</si>
  <si>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</si>
  <si>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</si>
  <si>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</si>
  <si>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</si>
  <si>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</si>
  <si>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</si>
  <si>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</si>
  <si>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</si>
  <si>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</si>
  <si>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</si>
  <si>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</si>
  <si>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</si>
  <si>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</si>
  <si>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</si>
  <si>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</si>
  <si>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</si>
  <si>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</si>
  <si>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</si>
  <si>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</si>
  <si>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</si>
  <si>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</si>
  <si>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</si>
  <si>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</si>
  <si>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</si>
  <si>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</si>
  <si>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</si>
  <si>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</si>
  <si>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</si>
  <si>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</si>
  <si>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</si>
  <si>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</si>
  <si>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</si>
  <si>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</si>
  <si>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</si>
  <si>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</si>
  <si>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</si>
  <si>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</si>
  <si>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</si>
  <si>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</si>
  <si>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</si>
  <si>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</si>
  <si>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</si>
  <si>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</si>
  <si>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</si>
  <si>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</si>
  <si>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</si>
  <si>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</si>
  <si>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</si>
  <si>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</si>
  <si>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</si>
  <si>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</si>
  <si>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</si>
  <si>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</si>
  <si>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</si>
  <si>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</si>
  <si>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</si>
  <si>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</si>
  <si>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</si>
  <si>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</si>
  <si>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</si>
  <si>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</si>
  <si>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</si>
  <si>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</si>
  <si>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</si>
  <si>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</si>
  <si>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</si>
  <si>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</si>
  <si>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</si>
  <si>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</si>
  <si>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</si>
  <si>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</si>
  <si>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</si>
  <si>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</si>
  <si>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</si>
  <si>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</si>
  <si>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</si>
  <si>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</si>
  <si>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</si>
  <si>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</si>
  <si>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</si>
  <si>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</si>
  <si>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</si>
  <si>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</si>
  <si>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</si>
  <si>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</si>
  <si>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</si>
  <si>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</si>
  <si>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</si>
  <si>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</si>
  <si>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</si>
  <si>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</si>
  <si>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</si>
  <si>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</si>
  <si>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</si>
  <si>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</si>
  <si>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</si>
  <si>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</si>
  <si>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</si>
  <si>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</si>
  <si>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</si>
  <si>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</si>
  <si>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</si>
  <si>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</si>
  <si>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</si>
  <si>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</si>
  <si>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</si>
  <si>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</si>
  <si>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</si>
  <si>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</si>
  <si>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</si>
  <si>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</si>
  <si>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</si>
  <si>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</si>
  <si>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</si>
  <si>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</si>
  <si>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</si>
  <si>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</si>
  <si>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</si>
  <si>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</si>
  <si>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</si>
  <si>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</si>
  <si>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</si>
  <si>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</si>
  <si>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</si>
  <si>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</si>
  <si>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</si>
  <si>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</si>
  <si>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</si>
  <si>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</si>
  <si>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</si>
  <si>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</si>
  <si>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</si>
  <si>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</si>
  <si>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</si>
  <si>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</si>
  <si>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</si>
  <si>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</si>
  <si>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</si>
  <si>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</si>
  <si>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</si>
  <si>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</si>
  <si>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</si>
  <si>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</si>
  <si>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</si>
  <si>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</si>
  <si>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</si>
  <si>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</si>
  <si>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</si>
  <si>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</si>
  <si>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</si>
  <si>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</si>
  <si>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</si>
  <si>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</si>
  <si>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</si>
  <si>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</si>
  <si>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</si>
  <si>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</si>
  <si>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</si>
  <si>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</si>
  <si>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</si>
  <si>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</si>
  <si>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</si>
  <si>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</si>
  <si>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</si>
  <si>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</si>
  <si>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</si>
  <si>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</si>
  <si>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</si>
  <si>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</si>
  <si>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</si>
  <si>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</si>
  <si>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</si>
  <si>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</si>
  <si>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</si>
  <si>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</si>
  <si>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</si>
  <si>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</si>
  <si>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</si>
  <si>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</si>
  <si>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</si>
  <si>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</si>
  <si>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</si>
  <si>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</si>
  <si>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</si>
  <si>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</si>
  <si>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</si>
  <si>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</si>
  <si>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</si>
  <si>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</si>
  <si>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</si>
  <si>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</si>
  <si>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</si>
  <si>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</si>
  <si>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</si>
  <si>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</si>
  <si>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</si>
  <si>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</si>
  <si>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</si>
  <si>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</si>
  <si>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</si>
  <si>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</si>
  <si>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</si>
  <si>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</si>
  <si>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</si>
  <si>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</si>
  <si>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</si>
  <si>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</si>
  <si>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</si>
  <si>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</si>
  <si>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</si>
  <si>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</si>
  <si>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</si>
  <si>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</si>
  <si>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</si>
  <si>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</si>
  <si>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</si>
  <si>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</si>
  <si>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</si>
  <si>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</si>
  <si>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</si>
  <si>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</si>
  <si>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</si>
  <si>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</si>
  <si>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</si>
  <si>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</si>
  <si>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</si>
  <si>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</si>
  <si>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</si>
  <si>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</si>
  <si>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</si>
  <si>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</si>
  <si>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</si>
  <si>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</si>
  <si>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</si>
  <si>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</si>
  <si>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</si>
  <si>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</si>
  <si>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</si>
  <si>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</si>
  <si>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</si>
  <si>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</si>
  <si>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</si>
  <si>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</si>
  <si>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</si>
  <si>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</si>
  <si>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</si>
  <si>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</si>
  <si>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</si>
  <si>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</si>
  <si>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</si>
  <si>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</si>
  <si>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</si>
  <si>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</si>
  <si>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</si>
  <si>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</si>
  <si>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</si>
  <si>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</si>
  <si>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</si>
  <si>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</si>
  <si>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</si>
  <si>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</si>
  <si>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</si>
  <si>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</si>
  <si>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</si>
  <si>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</si>
  <si>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</si>
  <si>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</si>
  <si>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</si>
  <si>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</si>
  <si>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</si>
  <si>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</si>
  <si>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</si>
  <si>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</si>
  <si>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</si>
  <si>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</si>
  <si>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</si>
  <si>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</si>
  <si>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</si>
  <si>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</si>
  <si>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</si>
  <si>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</si>
  <si>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</si>
  <si>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</si>
  <si>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</si>
  <si>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</si>
  <si>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</si>
  <si>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</si>
  <si>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</si>
  <si>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</si>
  <si>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</si>
  <si>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</si>
  <si>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</si>
  <si>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</si>
  <si>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</si>
  <si>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</si>
  <si>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</si>
  <si>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</si>
  <si>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</si>
  <si>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</si>
  <si>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</si>
  <si>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</si>
  <si>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</si>
  <si>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</si>
  <si>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</si>
  <si>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</si>
  <si>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</si>
  <si>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</si>
  <si>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</si>
  <si>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</si>
  <si>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</si>
  <si>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</si>
  <si>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</si>
  <si>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</si>
  <si>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</si>
  <si>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</si>
  <si>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</si>
  <si>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</si>
  <si>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</si>
  <si>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</si>
  <si>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</si>
  <si>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</si>
  <si>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</si>
  <si>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</si>
  <si>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</si>
  <si>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</si>
  <si>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</si>
  <si>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</si>
  <si>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</si>
  <si>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</si>
  <si>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</si>
  <si>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</si>
  <si>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</si>
  <si>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</si>
  <si>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</si>
  <si>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</si>
  <si>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</si>
  <si>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</si>
  <si>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</si>
  <si>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</si>
  <si>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</si>
  <si>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</si>
  <si>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</si>
  <si>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</si>
  <si>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</si>
  <si>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</si>
  <si>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</si>
  <si>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</si>
  <si>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</si>
  <si>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</si>
  <si>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</si>
  <si>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</si>
  <si>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</si>
  <si>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</si>
  <si>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</si>
  <si>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</si>
  <si>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</si>
  <si>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</si>
  <si>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</si>
  <si>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</si>
  <si>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</si>
  <si>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</si>
  <si>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</si>
  <si>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</si>
  <si>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</si>
  <si>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</si>
  <si>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</si>
  <si>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</si>
  <si>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</si>
  <si>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</si>
  <si>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</si>
  <si>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</si>
  <si>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</si>
  <si>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</si>
  <si>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</si>
  <si>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</si>
  <si>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</si>
  <si>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</si>
  <si>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</si>
  <si>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</si>
  <si>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</si>
  <si>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</si>
  <si>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</si>
  <si>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</si>
  <si>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</si>
  <si>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</si>
  <si>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</si>
  <si>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</si>
  <si>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</si>
  <si>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</si>
  <si>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</si>
  <si>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</si>
  <si>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</si>
  <si>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</si>
  <si>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</si>
  <si>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</si>
  <si>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</si>
  <si>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</si>
  <si>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</si>
  <si>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</si>
  <si>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</si>
  <si>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</si>
  <si>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</si>
  <si>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</si>
  <si>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</si>
  <si>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</si>
  <si>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</si>
  <si>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</si>
  <si>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</si>
  <si>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</si>
  <si>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</si>
  <si>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</si>
  <si>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</si>
  <si>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</si>
  <si>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</si>
  <si>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</si>
  <si>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</si>
  <si>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</si>
  <si>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</si>
  <si>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</si>
  <si>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</si>
  <si>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</si>
  <si>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</si>
  <si>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</si>
  <si>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</si>
  <si>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</si>
  <si>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</si>
  <si>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</si>
  <si>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</si>
  <si>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</si>
  <si>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</si>
  <si>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</si>
  <si>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</si>
  <si>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</si>
  <si>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</si>
  <si>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</si>
  <si>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</si>
  <si>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</si>
  <si>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</si>
  <si>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</si>
  <si>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</si>
  <si>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</si>
  <si>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</si>
  <si>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</si>
  <si>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</si>
  <si>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</si>
  <si>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</si>
  <si>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</si>
  <si>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</si>
  <si>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</si>
  <si>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</si>
  <si>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</si>
  <si>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</si>
  <si>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</si>
  <si>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</si>
  <si>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</si>
  <si>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</si>
  <si>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</si>
  <si>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</si>
  <si>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</si>
  <si>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</si>
  <si>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</si>
  <si>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</si>
  <si>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</si>
  <si>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</si>
  <si>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</si>
  <si>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</si>
  <si>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</si>
  <si>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</si>
  <si>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</si>
  <si>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</si>
  <si>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</si>
  <si>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</si>
  <si>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</si>
  <si>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</si>
  <si>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</si>
  <si>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</si>
  <si>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</si>
  <si>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</si>
  <si>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</si>
  <si>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</si>
  <si>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</si>
  <si>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</si>
  <si>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</si>
  <si>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</si>
  <si>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</si>
  <si>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</si>
  <si>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</si>
  <si>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</si>
  <si>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</si>
  <si>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</si>
  <si>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</si>
  <si>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</si>
  <si>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</si>
  <si>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</si>
  <si>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</si>
  <si>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</si>
  <si>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</si>
  <si>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</si>
  <si>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</si>
  <si>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</si>
  <si>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</si>
  <si>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</si>
  <si>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</si>
  <si>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</si>
  <si>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</si>
  <si>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</si>
  <si>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</si>
  <si>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</si>
  <si>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</si>
  <si>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</si>
  <si>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</si>
  <si>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</si>
  <si>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</si>
  <si>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</si>
  <si>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</si>
  <si>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</si>
  <si>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</si>
  <si>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</si>
  <si>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</si>
  <si>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</si>
  <si>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</si>
  <si>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</si>
  <si>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</si>
  <si>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</si>
  <si>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</si>
  <si>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</si>
  <si>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</si>
  <si>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</si>
  <si>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</si>
  <si>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</si>
  <si>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</si>
  <si>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</si>
  <si>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</si>
  <si>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</si>
  <si>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</si>
  <si>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</si>
  <si>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</si>
  <si>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</si>
  <si>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</si>
  <si>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</si>
  <si>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</si>
  <si>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</si>
  <si>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</si>
  <si>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</si>
  <si>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</si>
  <si>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</si>
  <si>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</si>
  <si>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</si>
  <si>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</si>
  <si>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</si>
  <si>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</si>
  <si>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</si>
  <si>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</si>
  <si>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</si>
  <si>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</si>
  <si>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</si>
  <si>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</si>
  <si>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</si>
  <si>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</si>
  <si>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</si>
  <si>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</si>
  <si>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</si>
  <si>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</si>
  <si>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</si>
  <si>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</si>
  <si>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</si>
  <si>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</si>
  <si>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</si>
  <si>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</si>
  <si>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</si>
  <si>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</si>
  <si>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</si>
  <si>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</si>
  <si>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</si>
  <si>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</si>
  <si>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</si>
  <si>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</si>
  <si>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</si>
  <si>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</si>
  <si>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</si>
  <si>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</si>
  <si>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</si>
  <si>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</si>
  <si>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</si>
  <si>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</si>
  <si>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</si>
  <si>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</si>
  <si>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</si>
  <si>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</si>
  <si>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</si>
  <si>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</si>
  <si>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</si>
  <si>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</si>
  <si>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</si>
  <si>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</si>
  <si>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</si>
  <si>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</si>
  <si>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</si>
  <si>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</si>
  <si>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</si>
  <si>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</si>
  <si>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</si>
  <si>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</si>
  <si>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</si>
  <si>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</si>
  <si>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</si>
  <si>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</si>
  <si>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</si>
  <si>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</si>
  <si>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</si>
  <si>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</si>
  <si>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</si>
  <si>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</si>
  <si>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</si>
  <si>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</si>
  <si>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</si>
  <si>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</si>
  <si>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</si>
  <si>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</si>
  <si>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</si>
  <si>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</si>
  <si>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</si>
  <si>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</si>
  <si>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</si>
  <si>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</si>
  <si>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</si>
  <si>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</si>
  <si>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</si>
  <si>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</si>
  <si>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</si>
  <si>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</si>
  <si>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</si>
  <si>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</si>
  <si>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</si>
  <si>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</si>
  <si>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</si>
  <si>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</si>
  <si>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</si>
  <si>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</si>
  <si>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</si>
  <si>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</si>
  <si>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</si>
  <si>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</si>
  <si>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</si>
  <si>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</si>
  <si>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</si>
  <si>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</si>
  <si>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</si>
  <si>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</si>
  <si>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</si>
  <si>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</si>
  <si>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</si>
  <si>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</si>
  <si>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</si>
  <si>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</si>
  <si>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</si>
  <si>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</si>
  <si>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</si>
  <si>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</si>
  <si>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</si>
  <si>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</si>
  <si>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</si>
  <si>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</si>
  <si>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</si>
  <si>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</si>
  <si>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</si>
  <si>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</si>
  <si>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</si>
  <si>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</si>
  <si>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</si>
  <si>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</si>
  <si>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</si>
  <si>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</si>
  <si>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</si>
  <si>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</si>
  <si>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</si>
  <si>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</si>
  <si>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</si>
  <si>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</si>
  <si>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</si>
  <si>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</si>
  <si>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</si>
  <si>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</si>
  <si>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</si>
  <si>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</si>
  <si>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</si>
  <si>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</si>
  <si>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</si>
  <si>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</si>
  <si>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</si>
  <si>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</si>
  <si>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</si>
  <si>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</si>
  <si>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</si>
  <si>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</si>
  <si>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</si>
  <si>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</si>
  <si>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</si>
  <si>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</si>
  <si>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</si>
  <si>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</si>
  <si>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</si>
  <si>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</si>
  <si>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</si>
  <si>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</si>
  <si>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</si>
  <si>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</si>
  <si>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</si>
  <si>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</si>
  <si>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</si>
  <si>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</si>
  <si>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</si>
  <si>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</si>
  <si>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</si>
  <si>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</si>
  <si>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</si>
  <si>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</si>
  <si>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</si>
  <si>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</si>
  <si>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</si>
  <si>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</si>
  <si>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</si>
  <si>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</si>
  <si>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</si>
  <si>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</si>
  <si>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</si>
  <si>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</si>
  <si>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</si>
  <si>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</si>
  <si>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</si>
  <si>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</si>
  <si>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</si>
  <si>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</si>
  <si>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</si>
  <si>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</si>
  <si>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</si>
  <si>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</si>
  <si>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</si>
  <si>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</si>
  <si>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</si>
  <si>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</si>
  <si>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</si>
  <si>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</si>
  <si>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</si>
  <si>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</si>
  <si>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</si>
  <si>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</si>
  <si>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</si>
  <si>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</si>
  <si>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</si>
  <si>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</si>
  <si>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</si>
  <si>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</si>
  <si>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</si>
  <si>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</si>
  <si>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</si>
  <si>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</si>
  <si>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</si>
  <si>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</si>
  <si>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</si>
  <si>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</si>
  <si>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</si>
  <si>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</si>
  <si>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</si>
  <si>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</si>
  <si>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</si>
  <si>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</si>
  <si>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</si>
  <si>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</si>
  <si>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</si>
  <si>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</si>
  <si>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</si>
  <si>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</si>
  <si>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</si>
  <si>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</si>
  <si>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</si>
  <si>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</si>
  <si>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</si>
  <si>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</si>
  <si>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</si>
  <si>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</si>
  <si>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</si>
  <si>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</si>
  <si>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</si>
  <si>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</si>
  <si>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</si>
  <si>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</si>
  <si>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</si>
  <si>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</si>
  <si>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</si>
  <si>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</si>
  <si>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</si>
  <si>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</si>
  <si>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</si>
  <si>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</si>
  <si>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</si>
  <si>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</si>
  <si>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</si>
  <si>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</si>
  <si>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</si>
  <si>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</si>
  <si>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</si>
  <si>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</si>
  <si>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</si>
  <si>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</si>
  <si>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</si>
  <si>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</si>
  <si>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</si>
  <si>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</si>
  <si>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</si>
  <si>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</si>
  <si>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</si>
  <si>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</si>
  <si>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</si>
  <si>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</si>
  <si>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</si>
  <si>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</si>
  <si>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</si>
  <si>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</si>
  <si>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</si>
  <si>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</si>
  <si>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</si>
  <si>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</si>
  <si>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</si>
  <si>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</si>
  <si>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</si>
  <si>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</si>
  <si>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</si>
  <si>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</si>
  <si>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</si>
  <si>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</si>
  <si>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</si>
  <si>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</si>
  <si>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</si>
  <si>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</si>
  <si>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</si>
  <si>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</si>
  <si>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</si>
  <si>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</si>
  <si>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</si>
  <si>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</si>
  <si>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</si>
  <si>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</si>
  <si>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</si>
  <si>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</si>
  <si>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</si>
  <si>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</si>
  <si>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</si>
  <si>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</si>
  <si>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</si>
  <si>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</si>
  <si>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</si>
  <si>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</si>
  <si>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</si>
  <si>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</si>
  <si>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</si>
  <si>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</si>
  <si>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</si>
  <si>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</si>
  <si>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</si>
  <si>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</si>
  <si>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</si>
  <si>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</si>
  <si>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</si>
  <si>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</si>
  <si>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</si>
  <si>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</si>
  <si>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</si>
  <si>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</si>
  <si>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</si>
  <si>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</si>
  <si>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</si>
  <si>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</si>
  <si>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</si>
  <si>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</si>
  <si>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</si>
  <si>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</si>
  <si>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</si>
  <si>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</si>
  <si>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</si>
  <si>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</si>
  <si>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</si>
  <si>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</si>
  <si>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</si>
  <si>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</si>
  <si>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</si>
  <si>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</si>
  <si>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</si>
  <si>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</si>
  <si>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</si>
  <si>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</si>
  <si>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</si>
  <si>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</si>
  <si>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</si>
  <si>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</si>
  <si>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</si>
  <si>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</si>
  <si>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</si>
  <si>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</si>
  <si>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</si>
  <si>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</si>
  <si>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</si>
  <si>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</si>
  <si>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</si>
  <si>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</si>
  <si>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</si>
  <si>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</si>
  <si>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</si>
  <si>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</si>
  <si>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</si>
  <si>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</si>
  <si>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</si>
  <si>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</si>
  <si>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</si>
  <si>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</si>
  <si>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</si>
  <si>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</si>
  <si>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</si>
  <si>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</si>
  <si>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</si>
  <si>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</si>
  <si>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</si>
  <si>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</si>
  <si>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</si>
  <si>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</si>
  <si>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</si>
  <si>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</si>
  <si>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</si>
  <si>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</si>
  <si>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</si>
  <si>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</si>
  <si>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</si>
  <si>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</si>
  <si>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</si>
  <si>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</si>
  <si>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</si>
  <si>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</si>
  <si>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</si>
  <si>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</si>
  <si>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</si>
  <si>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</si>
  <si>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</si>
  <si>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</si>
  <si>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</si>
  <si>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</si>
  <si>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</si>
  <si>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</si>
  <si>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</si>
  <si>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</si>
  <si>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</si>
  <si>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</si>
  <si>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</si>
  <si>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</si>
  <si>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</si>
  <si>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</si>
  <si>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</si>
  <si>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</si>
  <si>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</si>
  <si>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</si>
  <si>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</si>
  <si>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</si>
  <si>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</si>
  <si>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</si>
  <si>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</si>
  <si>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</si>
  <si>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</si>
  <si>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</si>
  <si>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</si>
  <si>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</si>
  <si>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</si>
  <si>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</si>
  <si>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</si>
  <si>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</si>
  <si>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</si>
  <si>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</si>
  <si>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</si>
  <si>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</si>
  <si>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</si>
  <si>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</si>
  <si>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</si>
  <si>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</si>
  <si>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</si>
  <si>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</si>
  <si>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</si>
  <si>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</si>
  <si>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</si>
  <si>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</si>
  <si>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</si>
  <si>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</si>
  <si>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</si>
  <si>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</si>
  <si>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</si>
  <si>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</si>
  <si>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</si>
  <si>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</si>
  <si>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</si>
  <si>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</si>
  <si>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</si>
  <si>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</si>
  <si>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</si>
  <si>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</si>
  <si>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</si>
  <si>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</si>
  <si>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</si>
  <si>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</si>
  <si>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</si>
  <si>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</si>
  <si>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</si>
  <si>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</si>
  <si>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</si>
  <si>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</si>
  <si>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</si>
  <si>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</si>
  <si>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</si>
  <si>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</si>
  <si>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</si>
  <si>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</si>
  <si>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</si>
  <si>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</si>
  <si>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</si>
  <si>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</si>
  <si>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</si>
  <si>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</si>
  <si>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</si>
  <si>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</si>
  <si>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</si>
  <si>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</si>
  <si>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</si>
  <si>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</si>
  <si>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</si>
  <si>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</si>
  <si>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</si>
  <si>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</si>
  <si>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</si>
  <si>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</si>
  <si>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</si>
  <si>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</si>
  <si>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</si>
  <si>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</si>
  <si>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</si>
  <si>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</si>
  <si>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</si>
  <si>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</si>
  <si>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</si>
  <si>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</si>
  <si>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</si>
  <si>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</si>
  <si>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</si>
  <si>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</si>
  <si>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</si>
  <si>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</si>
  <si>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</si>
  <si>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</si>
  <si>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</si>
  <si>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</si>
  <si>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</si>
  <si>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</si>
  <si>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</si>
  <si>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</si>
  <si>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</si>
  <si>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</si>
  <si>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</si>
  <si>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</si>
  <si>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</si>
  <si>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</si>
  <si>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</si>
  <si>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</si>
  <si>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</si>
  <si>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</si>
  <si>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</si>
  <si>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</si>
  <si>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</si>
  <si>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</si>
  <si>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</si>
  <si>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</si>
  <si>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</si>
  <si>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</si>
  <si>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</si>
  <si>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</si>
  <si>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</si>
  <si>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</si>
  <si>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</si>
  <si>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</si>
  <si>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</si>
  <si>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</si>
  <si>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</si>
  <si>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</si>
  <si>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</si>
  <si>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</si>
  <si>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</si>
  <si>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</si>
  <si>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</si>
  <si>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</si>
  <si>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</si>
  <si>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</si>
  <si>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</si>
  <si>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</si>
  <si>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</si>
  <si>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</si>
  <si>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</si>
  <si>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</si>
  <si>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</si>
  <si>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</si>
  <si>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</si>
  <si>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</si>
  <si>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</si>
  <si>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</si>
  <si>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</si>
  <si>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</si>
  <si>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</si>
  <si>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</si>
  <si>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</si>
  <si>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</si>
  <si>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</si>
  <si>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</si>
  <si>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</si>
  <si>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</si>
  <si>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</si>
  <si>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</si>
  <si>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</si>
  <si>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</si>
  <si>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</si>
  <si>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</si>
  <si>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</si>
  <si>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</si>
  <si>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</si>
  <si>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</si>
  <si>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</si>
  <si>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</si>
  <si>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</si>
  <si>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</si>
  <si>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</si>
  <si>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</si>
  <si>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</si>
  <si>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</si>
  <si>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</si>
  <si>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</si>
  <si>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</si>
  <si>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</si>
  <si>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</si>
  <si>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</si>
  <si>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</si>
  <si>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</si>
  <si>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</si>
  <si>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</si>
  <si>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</si>
  <si>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</si>
  <si>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</si>
  <si>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</si>
  <si>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</si>
  <si>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</si>
  <si>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</si>
  <si>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</si>
  <si>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</si>
  <si>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</si>
  <si>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</si>
  <si>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</si>
  <si>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</si>
  <si>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</si>
  <si>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</si>
  <si>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</si>
  <si>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</si>
  <si>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</si>
  <si>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</si>
  <si>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</si>
  <si>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</si>
  <si>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</si>
  <si>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</si>
  <si>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</si>
  <si>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</si>
  <si>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</si>
  <si>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</si>
  <si>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</si>
  <si>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</si>
  <si>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</si>
  <si>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</si>
  <si>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</si>
  <si>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</si>
  <si>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</si>
  <si>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</si>
  <si>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</si>
  <si>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</si>
  <si>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</si>
  <si>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</si>
  <si>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</si>
  <si>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</si>
  <si>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</si>
  <si>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</si>
  <si>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</si>
  <si>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</si>
  <si>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</si>
  <si>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</si>
  <si>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</si>
  <si>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</si>
  <si>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</si>
  <si>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</si>
  <si>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</si>
  <si>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</si>
  <si>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</si>
  <si>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</si>
  <si>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</si>
  <si>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</si>
  <si>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</si>
  <si>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</si>
  <si>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</si>
  <si>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</si>
  <si>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</si>
  <si>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</si>
  <si>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</si>
  <si>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</si>
  <si>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</si>
  <si>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</si>
  <si>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</si>
  <si>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</si>
  <si>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</si>
  <si>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</si>
  <si>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</si>
  <si>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</si>
  <si>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</si>
  <si>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</si>
  <si>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</si>
  <si>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</si>
  <si>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</si>
  <si>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</si>
  <si>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</si>
  <si>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</si>
  <si>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</si>
  <si>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</si>
  <si>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</si>
  <si>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</si>
  <si>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</si>
  <si>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</si>
  <si>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</si>
  <si>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</si>
  <si>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</si>
  <si>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</si>
  <si>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</si>
  <si>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</si>
  <si>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</si>
  <si>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</si>
  <si>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</si>
  <si>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</si>
  <si>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</si>
  <si>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</si>
  <si>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</si>
  <si>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</si>
  <si>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</si>
  <si>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</si>
  <si>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</si>
  <si>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</si>
  <si>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</si>
  <si>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</si>
  <si>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</si>
  <si>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</si>
  <si>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</si>
  <si>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</si>
  <si>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</si>
  <si>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</si>
  <si>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</si>
  <si>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</si>
  <si>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</si>
  <si>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</si>
  <si>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</si>
  <si>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</si>
  <si>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</si>
  <si>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</si>
  <si>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</si>
  <si>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</si>
  <si>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</si>
  <si>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</si>
  <si>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</si>
  <si>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</si>
  <si>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</si>
  <si>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</si>
  <si>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</si>
  <si>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</si>
  <si>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</si>
  <si>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</si>
  <si>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</si>
  <si>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</si>
  <si>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</si>
  <si>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</si>
  <si>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</si>
  <si>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</si>
  <si>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</si>
  <si>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</si>
  <si>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</si>
  <si>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</si>
  <si>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</si>
  <si>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</si>
  <si>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</si>
  <si>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</si>
  <si>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</si>
  <si>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</si>
  <si>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</si>
  <si>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</si>
  <si>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</si>
  <si>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</si>
  <si>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</si>
  <si>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</si>
  <si>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</si>
  <si>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</si>
  <si>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</si>
  <si>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</si>
  <si>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</si>
  <si>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</si>
  <si>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</si>
  <si>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</si>
  <si>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</si>
  <si>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</si>
  <si>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</si>
  <si>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</si>
  <si>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</si>
  <si>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</si>
  <si>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</si>
  <si>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</si>
  <si>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</si>
  <si>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</si>
  <si>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</si>
  <si>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</si>
  <si>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</si>
  <si>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</si>
  <si>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</si>
  <si>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</si>
  <si>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</si>
  <si>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</si>
  <si>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</si>
  <si>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</si>
  <si>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</si>
  <si>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</si>
  <si>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</si>
  <si>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</si>
  <si>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</si>
  <si>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</si>
  <si>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</si>
  <si>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</si>
  <si>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</si>
  <si>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</si>
  <si>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</si>
  <si>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</si>
  <si>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</si>
  <si>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</si>
  <si>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</si>
  <si>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</si>
  <si>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</si>
  <si>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</si>
  <si>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</si>
  <si>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</si>
  <si>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</si>
  <si>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</si>
  <si>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</si>
  <si>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</si>
  <si>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</si>
  <si>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</si>
  <si>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</si>
  <si>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</si>
  <si>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</si>
  <si>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</si>
  <si>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</si>
  <si>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</si>
  <si>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</si>
  <si>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</si>
  <si>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</si>
  <si>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</si>
  <si>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</si>
  <si>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</si>
  <si>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</si>
  <si>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</si>
  <si>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</si>
  <si>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</si>
  <si>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</si>
  <si>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</si>
  <si>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</si>
  <si>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</si>
  <si>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</si>
  <si>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</si>
  <si>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</si>
  <si>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</si>
  <si>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</si>
  <si>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</si>
  <si>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</si>
  <si>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</si>
  <si>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</si>
  <si>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</si>
  <si>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</si>
  <si>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</si>
  <si>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</si>
  <si>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</si>
  <si>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</si>
  <si>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</si>
  <si>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</si>
  <si>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</si>
  <si>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</si>
  <si>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</si>
  <si>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</si>
  <si>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</si>
  <si>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</si>
  <si>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</si>
  <si>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</si>
  <si>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</si>
  <si>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</si>
  <si>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</si>
  <si>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</si>
  <si>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</si>
  <si>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</si>
  <si>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</si>
  <si>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</si>
  <si>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</si>
  <si>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</si>
  <si>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</si>
  <si>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</si>
  <si>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</si>
  <si>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</si>
  <si>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</si>
  <si>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</si>
  <si>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</si>
  <si>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</si>
  <si>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</si>
  <si>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</si>
  <si>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</si>
  <si>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</si>
  <si>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</si>
  <si>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</si>
  <si>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</si>
  <si>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</si>
  <si>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</si>
  <si>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</si>
  <si>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</si>
  <si>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</si>
  <si>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</si>
  <si>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</si>
  <si>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</si>
  <si>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</si>
  <si>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</si>
  <si>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</si>
  <si>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</si>
  <si>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</si>
  <si>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</si>
  <si>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</si>
  <si>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</si>
  <si>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</si>
  <si>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</si>
  <si>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</si>
  <si>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</si>
  <si>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</si>
  <si>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</si>
  <si>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</si>
  <si>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</si>
  <si>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</si>
  <si>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</si>
  <si>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</si>
  <si>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</si>
  <si>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</si>
  <si>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</si>
  <si>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</si>
  <si>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</si>
  <si>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</si>
  <si>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</si>
  <si>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</si>
  <si>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</si>
  <si>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</si>
  <si>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</si>
  <si>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</si>
  <si>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</si>
  <si>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</si>
  <si>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</si>
  <si>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</si>
  <si>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</si>
  <si>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</si>
  <si>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</si>
  <si>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</si>
  <si>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</si>
  <si>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</si>
  <si>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</si>
  <si>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</si>
  <si>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</si>
  <si>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</si>
  <si>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</si>
  <si>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</si>
  <si>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</si>
  <si>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</si>
  <si>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</si>
  <si>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</si>
  <si>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</si>
  <si>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</si>
  <si>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</si>
  <si>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</si>
  <si>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</si>
  <si>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</si>
  <si>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</si>
  <si>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</si>
  <si>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</si>
  <si>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</si>
  <si>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</si>
  <si>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</si>
  <si>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</si>
  <si>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</si>
  <si>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</si>
  <si>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</si>
  <si>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</si>
  <si>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</si>
  <si>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</si>
  <si>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</si>
  <si>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</si>
  <si>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</si>
  <si>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</si>
  <si>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</si>
  <si>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</si>
  <si>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</si>
  <si>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</si>
  <si>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</si>
  <si>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</si>
  <si>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</si>
  <si>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</si>
  <si>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</si>
  <si>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</si>
  <si>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</si>
  <si>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</si>
  <si>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</si>
  <si>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</si>
  <si>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</si>
  <si>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</si>
  <si>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</si>
  <si>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</si>
  <si>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</si>
  <si>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</si>
  <si>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</si>
  <si>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</si>
  <si>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</si>
  <si>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</si>
  <si>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</si>
  <si>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</si>
  <si>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</si>
  <si>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</si>
  <si>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</si>
  <si>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</si>
  <si>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</si>
  <si>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</si>
  <si>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</si>
  <si>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</si>
  <si>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</si>
  <si>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</si>
  <si>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</si>
  <si>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</si>
  <si>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</si>
  <si>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</si>
  <si>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</si>
  <si>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</si>
  <si>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</si>
  <si>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</si>
  <si>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</si>
  <si>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</si>
  <si>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</si>
  <si>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</si>
  <si>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</si>
  <si>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</si>
  <si>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</si>
  <si>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</si>
  <si>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</si>
  <si>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</si>
  <si>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</si>
  <si>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</si>
  <si>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</si>
  <si>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</si>
  <si>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</si>
  <si>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</si>
  <si>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</si>
  <si>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</si>
  <si>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</si>
  <si>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</si>
  <si>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</si>
  <si>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</si>
  <si>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</si>
  <si>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</si>
  <si>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</si>
  <si>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</si>
  <si>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</si>
  <si>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</si>
  <si>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</si>
  <si>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</si>
  <si>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</si>
  <si>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</si>
  <si>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</si>
  <si>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</si>
  <si>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</si>
  <si>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</si>
  <si>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</si>
  <si>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</si>
  <si>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</si>
  <si>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</si>
  <si>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</si>
  <si>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</si>
  <si>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</si>
  <si>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</si>
  <si>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</si>
  <si>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</si>
  <si>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</si>
  <si>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</si>
  <si>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</si>
  <si>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</si>
  <si>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</si>
  <si>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</si>
  <si>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</si>
  <si>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</si>
  <si>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</si>
  <si>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</si>
  <si>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</si>
  <si>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</si>
  <si>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</si>
  <si>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</si>
  <si>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</si>
  <si>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</si>
  <si>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</si>
  <si>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</si>
  <si>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</si>
  <si>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</si>
  <si>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</si>
  <si>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</si>
  <si>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</si>
  <si>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</si>
  <si>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</si>
  <si>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</si>
  <si>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</si>
  <si>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</si>
  <si>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</si>
  <si>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</si>
  <si>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</si>
  <si>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</si>
  <si>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</si>
  <si>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</si>
  <si>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</si>
  <si>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</si>
  <si>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</si>
  <si>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</si>
  <si>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</si>
  <si>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</si>
  <si>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</si>
  <si>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</si>
  <si>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</si>
  <si>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</si>
  <si>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</si>
  <si>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</si>
  <si>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</si>
  <si>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</si>
  <si>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</si>
  <si>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</si>
  <si>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</si>
  <si>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</si>
  <si>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</si>
  <si>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</si>
  <si>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</si>
  <si>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</si>
  <si>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</si>
  <si>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</si>
  <si>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</si>
  <si>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</si>
  <si>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</si>
  <si>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</si>
  <si>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</si>
  <si>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</si>
  <si>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</si>
  <si>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</si>
  <si>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</si>
  <si>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</si>
  <si>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</si>
  <si>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</si>
  <si>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</si>
  <si>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</si>
  <si>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</si>
  <si>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</si>
  <si>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</si>
  <si>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</si>
  <si>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</si>
  <si>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</si>
  <si>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</si>
  <si>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</si>
  <si>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</si>
  <si>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</si>
  <si>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</si>
  <si>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</si>
  <si>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</si>
  <si>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</si>
  <si>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</si>
  <si>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</si>
  <si>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</si>
  <si>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</si>
  <si>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</si>
  <si>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</si>
  <si>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</si>
  <si>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</si>
  <si>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</si>
  <si>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</si>
  <si>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</si>
  <si>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</si>
  <si>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</si>
  <si>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</si>
  <si>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</si>
  <si>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</si>
  <si>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</si>
  <si>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</si>
  <si>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</si>
  <si>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</si>
  <si>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</si>
  <si>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</si>
  <si>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</si>
  <si>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</si>
  <si>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</si>
  <si>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</si>
  <si>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</si>
  <si>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</si>
  <si>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</si>
  <si>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</si>
  <si>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</si>
  <si>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</si>
  <si>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</si>
  <si>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</si>
  <si>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</si>
  <si>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</si>
  <si>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</si>
  <si>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</si>
  <si>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</si>
  <si>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</si>
  <si>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</si>
  <si>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</si>
  <si>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</si>
  <si>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</si>
  <si>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</si>
  <si>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</si>
  <si>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</si>
  <si>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</si>
  <si>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</si>
  <si>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</si>
  <si>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</si>
  <si>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</si>
  <si>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</si>
  <si>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</si>
  <si>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</si>
  <si>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</si>
  <si>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</si>
  <si>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</si>
  <si>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</si>
  <si>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</si>
  <si>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</si>
  <si>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</si>
  <si>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</si>
  <si>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</si>
  <si>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</si>
  <si>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</si>
  <si>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</si>
  <si>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</si>
  <si>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</si>
  <si>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</si>
  <si>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</si>
  <si>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</si>
  <si>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</si>
  <si>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</si>
  <si>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</si>
  <si>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</si>
  <si>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</si>
  <si>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</si>
  <si>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</si>
  <si>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</si>
  <si>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</si>
  <si>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</si>
  <si>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</si>
  <si>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</si>
  <si>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</si>
  <si>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</si>
  <si>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</si>
  <si>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</si>
  <si>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</si>
  <si>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</si>
  <si>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</si>
  <si>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</si>
  <si>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</si>
  <si>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</si>
  <si>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</si>
  <si>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</si>
  <si>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</si>
  <si>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</si>
  <si>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</si>
  <si>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</si>
  <si>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</si>
  <si>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</si>
  <si>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</si>
  <si>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</si>
  <si>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</si>
  <si>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</si>
  <si>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</si>
  <si>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</si>
  <si>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</si>
  <si>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</si>
  <si>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</si>
  <si>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</si>
  <si>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</si>
  <si>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</si>
  <si>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</si>
  <si>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</si>
  <si>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</si>
  <si>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</si>
  <si>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</si>
  <si>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</si>
  <si>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</si>
  <si>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</si>
  <si>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</si>
  <si>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</si>
  <si>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</si>
  <si>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</si>
  <si>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</si>
  <si>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</si>
  <si>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</si>
  <si>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</si>
  <si>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</si>
  <si>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</si>
  <si>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</si>
  <si>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</si>
  <si>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</si>
  <si>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</si>
  <si>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</si>
  <si>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</si>
  <si>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</si>
  <si>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</si>
  <si>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</si>
  <si>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</si>
  <si>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</si>
  <si>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</si>
  <si>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</si>
  <si>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</si>
  <si>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</si>
  <si>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</si>
  <si>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</si>
  <si>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</si>
  <si>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</si>
  <si>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</si>
  <si>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</si>
  <si>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</si>
  <si>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</si>
  <si>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</si>
  <si>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</si>
  <si>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</si>
  <si>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</si>
  <si>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</si>
  <si>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</si>
  <si>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</si>
  <si>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</si>
  <si>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</si>
  <si>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</si>
  <si>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</si>
  <si>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</si>
  <si>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</si>
  <si>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</si>
  <si>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</si>
  <si>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</si>
  <si>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</si>
  <si>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</si>
  <si>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</si>
  <si>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</si>
  <si>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</si>
  <si>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</si>
  <si>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</si>
  <si>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</si>
  <si>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</si>
  <si>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</si>
  <si>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</si>
  <si>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</si>
  <si>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</si>
  <si>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</si>
  <si>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</si>
  <si>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</si>
  <si>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</si>
  <si>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</si>
  <si>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</si>
  <si>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</si>
  <si>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</si>
  <si>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</si>
  <si>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</si>
  <si>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</si>
  <si>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</si>
  <si>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</si>
  <si>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</si>
  <si>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</si>
  <si>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</si>
  <si>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</si>
  <si>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</si>
  <si>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</si>
  <si>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</si>
  <si>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</si>
  <si>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</si>
  <si>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</si>
  <si>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</si>
  <si>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</si>
  <si>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</si>
  <si>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</si>
  <si>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</si>
  <si>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</si>
  <si>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</si>
  <si>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</si>
  <si>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</si>
  <si>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</si>
  <si>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</si>
  <si>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</si>
  <si>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</si>
  <si>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</si>
  <si>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</si>
  <si>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</si>
  <si>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</si>
  <si>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</si>
  <si>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</si>
  <si>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</si>
  <si>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</si>
  <si>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</si>
  <si>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</si>
  <si>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</si>
  <si>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</si>
  <si>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</si>
  <si>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</si>
  <si>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</si>
  <si>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</si>
  <si>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</si>
  <si>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</si>
  <si>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</si>
  <si>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</si>
  <si>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</si>
  <si>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</si>
  <si>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</si>
  <si>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</si>
  <si>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</si>
  <si>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</si>
  <si>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</si>
  <si>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</si>
  <si>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</si>
  <si>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</si>
  <si>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</si>
  <si>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</si>
  <si>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</si>
  <si>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</si>
  <si>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</si>
  <si>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</si>
  <si>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</si>
  <si>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</si>
  <si>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</si>
  <si>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</si>
  <si>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</si>
  <si>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</si>
  <si>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</si>
  <si>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</si>
  <si>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</si>
  <si>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</si>
  <si>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</si>
  <si>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</si>
  <si>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</si>
  <si>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</si>
  <si>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</si>
  <si>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</si>
  <si>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</si>
  <si>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</si>
  <si>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</si>
  <si>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</si>
  <si>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</si>
  <si>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</si>
  <si>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</si>
  <si>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</si>
  <si>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</si>
  <si>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</si>
  <si>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</si>
  <si>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</si>
  <si>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</si>
  <si>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</si>
  <si>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</si>
  <si>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</si>
  <si>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</si>
  <si>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</si>
  <si>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</si>
  <si>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</si>
  <si>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</si>
  <si>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</si>
  <si>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</si>
  <si>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</si>
  <si>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</si>
  <si>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</si>
  <si>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</si>
  <si>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</si>
  <si>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</si>
  <si>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</si>
  <si>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</si>
  <si>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</si>
  <si>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</si>
  <si>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</si>
  <si>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</si>
  <si>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</si>
  <si>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</si>
  <si>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</si>
  <si>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</si>
  <si>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</si>
  <si>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</si>
  <si>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</si>
  <si>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</si>
  <si>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</si>
  <si>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</si>
  <si>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</si>
  <si>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</si>
  <si>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</si>
  <si>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</si>
  <si>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</si>
  <si>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</si>
  <si>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</si>
  <si>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</si>
  <si>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</si>
  <si>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</si>
  <si>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</si>
  <si>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</si>
  <si>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</si>
  <si>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</si>
  <si>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</si>
  <si>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</si>
  <si>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</si>
  <si>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</si>
  <si>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</si>
  <si>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</si>
  <si>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</si>
  <si>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</si>
  <si>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</si>
  <si>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</si>
  <si>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</si>
  <si>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</si>
  <si>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</si>
  <si>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</si>
  <si>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</si>
  <si>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</si>
  <si>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</si>
  <si>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</si>
  <si>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</si>
  <si>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</si>
  <si>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</si>
  <si>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</si>
  <si>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</si>
  <si>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</si>
  <si>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</si>
  <si>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</si>
  <si>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</si>
  <si>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</si>
  <si>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</si>
  <si>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</si>
  <si>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</si>
  <si>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</si>
  <si>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</si>
  <si>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</si>
  <si>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</si>
  <si>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</si>
  <si>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</si>
  <si>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</si>
  <si>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</si>
  <si>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</si>
  <si>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</si>
  <si>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</si>
  <si>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</si>
  <si>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</si>
  <si>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</si>
  <si>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</si>
  <si>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</si>
  <si>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</si>
  <si>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</si>
  <si>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</si>
  <si>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</si>
  <si>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</si>
  <si>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</si>
  <si>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</si>
  <si>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</si>
  <si>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</si>
  <si>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</si>
  <si>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</si>
  <si>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</si>
  <si>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</si>
  <si>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</si>
  <si>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</si>
  <si>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</si>
  <si>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</si>
  <si>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</si>
  <si>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</si>
  <si>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</si>
  <si>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</si>
  <si>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</si>
  <si>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</si>
  <si>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</si>
  <si>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</si>
  <si>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</si>
  <si>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</si>
  <si>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</si>
  <si>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</si>
  <si>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</si>
  <si>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</si>
  <si>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</si>
  <si>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</si>
  <si>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</si>
  <si>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</si>
  <si>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</si>
  <si>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</si>
  <si>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</si>
  <si>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</si>
  <si>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</si>
  <si>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</si>
  <si>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</si>
  <si>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</si>
  <si>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</si>
  <si>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</si>
  <si>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</si>
  <si>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</si>
  <si>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</si>
  <si>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</si>
  <si>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</si>
  <si>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</si>
  <si>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</si>
  <si>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</si>
  <si>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</si>
  <si>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</si>
  <si>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</si>
  <si>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</si>
  <si>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</si>
  <si>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</si>
  <si>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</si>
  <si>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</si>
  <si>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</si>
  <si>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</si>
  <si>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</si>
  <si>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</si>
  <si>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</si>
  <si>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</si>
  <si>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</si>
  <si>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</si>
  <si>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</si>
  <si>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</si>
  <si>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</si>
  <si>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</si>
  <si>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</si>
  <si>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</si>
  <si>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</si>
  <si>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</si>
  <si>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</si>
  <si>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</si>
  <si>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</si>
  <si>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</si>
  <si>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</si>
  <si>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</si>
  <si>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</si>
  <si>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</si>
  <si>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</si>
  <si>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</si>
  <si>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</si>
  <si>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</si>
  <si>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</si>
  <si>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</si>
  <si>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</si>
  <si>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</si>
  <si>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</si>
  <si>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</si>
  <si>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</si>
  <si>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</si>
  <si>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</si>
  <si>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</si>
  <si>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</si>
  <si>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</si>
  <si>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</si>
  <si>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</si>
  <si>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</si>
  <si>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</si>
  <si>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</si>
  <si>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</si>
  <si>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</si>
  <si>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</si>
  <si>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</si>
  <si>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</si>
  <si>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</si>
  <si>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</si>
  <si>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</si>
  <si>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</si>
  <si>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</si>
  <si>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</si>
  <si>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</si>
  <si>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</si>
  <si>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</si>
  <si>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</si>
  <si>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</si>
  <si>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</si>
  <si>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</si>
  <si>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</si>
  <si>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</si>
  <si>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</si>
  <si>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</si>
  <si>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</si>
  <si>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</si>
  <si>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</si>
  <si>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</si>
  <si>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</si>
  <si>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</si>
  <si>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</si>
  <si>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</si>
  <si>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</si>
  <si>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</si>
  <si>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</si>
  <si>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</si>
  <si>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</si>
  <si>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</si>
  <si>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</si>
  <si>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</si>
  <si>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</si>
  <si>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</si>
  <si>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</si>
  <si>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</si>
  <si>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</si>
  <si>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</si>
  <si>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</si>
  <si>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</si>
  <si>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</si>
  <si>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</si>
  <si>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</si>
  <si>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</si>
  <si>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</si>
  <si>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</si>
  <si>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</si>
  <si>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</si>
  <si>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</si>
  <si>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</si>
  <si>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</si>
  <si>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</si>
  <si>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</si>
  <si>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</si>
  <si>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</si>
  <si>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</si>
  <si>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</si>
  <si>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</si>
  <si>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</si>
  <si>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</si>
  <si>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</si>
  <si>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</si>
  <si>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</si>
  <si>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</si>
  <si>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</si>
  <si>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</si>
  <si>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</si>
  <si>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</si>
  <si>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</si>
  <si>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</si>
  <si>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</si>
  <si>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</si>
  <si>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</si>
  <si>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</si>
  <si>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</si>
  <si>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</si>
  <si>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</si>
  <si>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</si>
  <si>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</si>
  <si>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</si>
  <si>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</si>
  <si>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</si>
  <si>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</si>
  <si>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</si>
  <si>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</si>
  <si>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</si>
  <si>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</si>
  <si>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</si>
  <si>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</si>
  <si>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</si>
  <si>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</si>
  <si>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</si>
  <si>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</si>
  <si>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</si>
  <si>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</si>
  <si>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</si>
  <si>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</si>
  <si>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</si>
  <si>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</si>
  <si>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</si>
  <si>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</si>
  <si>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</si>
  <si>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</si>
  <si>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</si>
  <si>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</si>
  <si>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</si>
  <si>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</si>
  <si>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</si>
  <si>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</si>
  <si>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</si>
  <si>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</si>
  <si>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</si>
  <si>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</si>
  <si>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</si>
  <si>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</si>
  <si>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</si>
  <si>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</si>
  <si>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</si>
  <si>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</si>
  <si>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</si>
  <si>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</si>
  <si>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</si>
  <si>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</si>
  <si>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</si>
  <si>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</si>
  <si>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</si>
  <si>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</si>
  <si>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</si>
  <si>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</si>
  <si>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</si>
  <si>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</si>
  <si>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</si>
  <si>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</si>
  <si>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</si>
  <si>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</si>
  <si>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</si>
  <si>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</si>
  <si>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</si>
  <si>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</si>
  <si>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</si>
  <si>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</si>
  <si>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</si>
  <si>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</si>
  <si>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</si>
  <si>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</si>
  <si>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</si>
  <si>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</si>
  <si>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</si>
  <si>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</si>
  <si>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</si>
  <si>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</si>
  <si>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</si>
  <si>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</si>
  <si>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</si>
  <si>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</si>
  <si>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</si>
  <si>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</si>
  <si>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</si>
  <si>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</si>
  <si>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</si>
  <si>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</si>
  <si>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</si>
  <si>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</si>
  <si>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</si>
  <si>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</si>
  <si>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</si>
  <si>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</si>
  <si>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</si>
  <si>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</si>
  <si>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</si>
  <si>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</si>
  <si>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</si>
  <si>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</si>
  <si>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</si>
  <si>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</si>
  <si>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</si>
  <si>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</si>
  <si>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</si>
  <si>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</si>
  <si>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</si>
  <si>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</si>
  <si>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</si>
  <si>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</si>
  <si>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</si>
  <si>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</si>
  <si>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</si>
  <si>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</si>
  <si>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</si>
  <si>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</si>
  <si>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</si>
  <si>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</si>
  <si>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</si>
  <si>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</si>
  <si>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</si>
  <si>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</si>
  <si>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</si>
  <si>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</si>
  <si>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</si>
  <si>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</si>
  <si>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</si>
  <si>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</si>
  <si>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</si>
  <si>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</si>
  <si>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</si>
  <si>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</si>
  <si>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</si>
  <si>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</si>
  <si>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</si>
  <si>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</si>
  <si>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</si>
  <si>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</si>
  <si>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</si>
  <si>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</si>
  <si>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</si>
  <si>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</si>
  <si>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</si>
  <si>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</si>
  <si>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</si>
  <si>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</si>
  <si>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</si>
  <si>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</si>
  <si>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</si>
  <si>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</si>
  <si>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</si>
  <si>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</si>
  <si>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</si>
  <si>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</si>
  <si>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</si>
  <si>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</si>
  <si>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</si>
  <si>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</si>
  <si>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</si>
  <si>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</si>
  <si>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</si>
  <si>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</si>
  <si>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</si>
  <si>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</si>
  <si>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</si>
  <si>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</si>
  <si>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</si>
  <si>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</si>
  <si>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</si>
  <si>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</si>
  <si>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</si>
  <si>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</si>
  <si>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</si>
  <si>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</si>
  <si>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</si>
  <si>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</si>
  <si>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</si>
  <si>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</si>
  <si>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</si>
  <si>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</si>
  <si>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</si>
  <si>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</si>
  <si>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</si>
  <si>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</si>
  <si>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</si>
  <si>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</si>
  <si>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</si>
  <si>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</si>
  <si>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</si>
  <si>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</si>
  <si>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</si>
  <si>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</si>
  <si>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</si>
  <si>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</si>
  <si>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</si>
  <si>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</si>
  <si>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</si>
  <si>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</si>
  <si>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</si>
  <si>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</si>
  <si>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</si>
  <si>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</si>
  <si>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</si>
  <si>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</si>
  <si>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</si>
  <si>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</si>
  <si>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</si>
  <si>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</si>
  <si>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</si>
  <si>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</si>
  <si>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</si>
  <si>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</si>
  <si>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</si>
  <si>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</si>
  <si>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</si>
  <si>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</si>
  <si>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</si>
  <si>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</si>
  <si>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</si>
  <si>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</si>
  <si>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</si>
  <si>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</si>
  <si>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</si>
  <si>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</si>
  <si>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</si>
  <si>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</si>
  <si>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</si>
  <si>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</si>
  <si>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</si>
  <si>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</si>
  <si>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</si>
  <si>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</si>
  <si>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</si>
  <si>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</si>
  <si>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</si>
  <si>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</si>
  <si>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</si>
  <si>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</si>
  <si>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</si>
  <si>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</si>
  <si>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</si>
  <si>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</si>
  <si>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</si>
  <si>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</si>
  <si>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</si>
  <si>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</si>
  <si>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</si>
  <si>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</si>
  <si>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</si>
  <si>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</si>
  <si>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</si>
  <si>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</si>
  <si>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</si>
  <si>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</si>
  <si>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</si>
  <si>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</si>
  <si>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</si>
  <si>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</si>
  <si>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</si>
  <si>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</si>
  <si>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</si>
  <si>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</si>
  <si>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</si>
  <si>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</si>
  <si>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</si>
  <si>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</si>
  <si>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</si>
  <si>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</si>
  <si>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</si>
  <si>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</si>
  <si>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</si>
  <si>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</si>
  <si>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</si>
  <si>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</si>
  <si>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</si>
  <si>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</si>
  <si>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</si>
  <si>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</si>
  <si>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</si>
  <si>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</si>
  <si>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</si>
  <si>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</si>
  <si>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</si>
  <si>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</si>
  <si>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</si>
  <si>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</si>
  <si>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</si>
  <si>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</si>
  <si>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</si>
  <si>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</si>
  <si>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</si>
  <si>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</si>
  <si>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</si>
  <si>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</si>
  <si>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</si>
  <si>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</si>
  <si>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</si>
  <si>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</si>
  <si>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</si>
  <si>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</si>
  <si>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</si>
  <si>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</si>
  <si>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</si>
  <si>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</si>
  <si>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</si>
  <si>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</si>
  <si>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</si>
  <si>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</si>
  <si>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</si>
  <si>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</si>
  <si>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</si>
  <si>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</si>
  <si>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</si>
  <si>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</si>
  <si>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</si>
  <si>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</si>
  <si>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</si>
  <si>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</si>
  <si>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</si>
  <si>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</si>
  <si>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</si>
  <si>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</si>
  <si>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</si>
  <si>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</si>
  <si>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</si>
  <si>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</si>
  <si>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</si>
  <si>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</si>
  <si>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</si>
  <si>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</si>
  <si>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</si>
  <si>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</si>
  <si>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</si>
  <si>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</si>
  <si>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</si>
  <si>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</si>
  <si>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</si>
  <si>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</si>
  <si>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</si>
  <si>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</si>
  <si>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</si>
  <si>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</si>
  <si>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</si>
  <si>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</si>
  <si>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</si>
  <si>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</si>
  <si>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</si>
  <si>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</si>
  <si>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</si>
  <si>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</si>
  <si>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</si>
  <si>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</si>
  <si>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</si>
  <si>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</si>
  <si>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</si>
  <si>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</si>
  <si>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</si>
  <si>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</si>
  <si>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</si>
  <si>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</si>
  <si>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</si>
  <si>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</si>
  <si>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</si>
  <si>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</si>
  <si>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</si>
  <si>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</si>
  <si>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</si>
  <si>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</si>
  <si>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</si>
  <si>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</si>
  <si>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</si>
  <si>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</si>
  <si>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</si>
  <si>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</si>
  <si>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</si>
  <si>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</si>
  <si>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</si>
  <si>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</si>
  <si>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</si>
  <si>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</si>
  <si>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</si>
  <si>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</si>
  <si>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</si>
  <si>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</si>
  <si>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</si>
  <si>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</si>
  <si>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</si>
  <si>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</si>
  <si>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</si>
  <si>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</si>
  <si>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</si>
  <si>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</si>
  <si>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</si>
  <si>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</si>
  <si>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</si>
  <si>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</si>
  <si>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</si>
  <si>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</si>
  <si>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</si>
  <si>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</si>
  <si>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</si>
  <si>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</si>
  <si>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</si>
  <si>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</si>
  <si>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</si>
  <si>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</si>
  <si>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</si>
  <si>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</si>
  <si>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</si>
  <si>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</si>
  <si>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</si>
  <si>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</si>
  <si>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</si>
  <si>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</si>
  <si>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</si>
  <si>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</si>
  <si>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</si>
  <si>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</si>
  <si>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</si>
  <si>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</si>
  <si>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</si>
  <si>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</si>
  <si>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</si>
  <si>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</si>
  <si>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</si>
  <si>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</si>
  <si>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</si>
  <si>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</si>
  <si>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</si>
  <si>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</si>
  <si>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</si>
  <si>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</si>
  <si>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</si>
  <si>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</si>
  <si>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</si>
  <si>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</si>
  <si>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</si>
  <si>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</si>
  <si>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</si>
  <si>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</si>
  <si>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</si>
  <si>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</si>
  <si>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</si>
  <si>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</si>
  <si>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</si>
  <si>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</si>
  <si>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</si>
  <si>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</si>
  <si>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</si>
  <si>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</si>
  <si>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</si>
  <si>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</si>
  <si>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</si>
  <si>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</si>
  <si>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</si>
  <si>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</si>
  <si>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</si>
  <si>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</si>
  <si>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</si>
  <si>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</si>
  <si>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</si>
  <si>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</si>
  <si>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</si>
  <si>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</si>
  <si>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</si>
  <si>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</si>
  <si>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</si>
  <si>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</si>
  <si>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</si>
  <si>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</si>
  <si>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</si>
  <si>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</si>
  <si>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</si>
  <si>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</si>
  <si>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</si>
  <si>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</si>
  <si>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</si>
  <si>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</si>
  <si>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</si>
  <si>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</si>
  <si>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</si>
  <si>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</si>
  <si>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</si>
  <si>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</si>
  <si>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</si>
  <si>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</si>
  <si>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</si>
  <si>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</si>
  <si>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</si>
  <si>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</si>
  <si>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</si>
  <si>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</si>
  <si>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</si>
  <si>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</si>
  <si>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</si>
  <si>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</si>
  <si>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</si>
  <si>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</si>
  <si>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</si>
  <si>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</si>
  <si>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</si>
  <si>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</si>
  <si>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</si>
  <si>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</si>
  <si>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</si>
  <si>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</si>
  <si>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</si>
  <si>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</si>
  <si>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</si>
  <si>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</si>
  <si>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</si>
  <si>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</si>
  <si>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</si>
  <si>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</si>
  <si>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</si>
  <si>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</si>
  <si>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</si>
  <si>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</si>
  <si>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</si>
  <si>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</si>
  <si>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</si>
  <si>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</si>
  <si>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</si>
  <si>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</si>
  <si>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</si>
  <si>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</si>
  <si>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</si>
  <si>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</si>
  <si>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</si>
  <si>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</si>
  <si>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</si>
  <si>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</si>
  <si>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</si>
  <si>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</si>
  <si>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</si>
  <si>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</si>
  <si>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</si>
  <si>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</si>
  <si>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</si>
  <si>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</si>
  <si>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</si>
  <si>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</si>
  <si>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</si>
  <si>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</si>
  <si>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</si>
  <si>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</si>
  <si>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</si>
  <si>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</si>
  <si>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</si>
  <si>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</si>
  <si>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</si>
  <si>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</si>
  <si>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</si>
  <si>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</si>
  <si>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</si>
  <si>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</si>
  <si>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</si>
  <si>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</si>
  <si>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</si>
  <si>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</si>
  <si>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</si>
  <si>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</si>
  <si>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</si>
  <si>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</si>
  <si>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</si>
  <si>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</si>
  <si>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</si>
  <si>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</si>
  <si>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</si>
  <si>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</si>
  <si>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</si>
  <si>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</si>
  <si>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</si>
  <si>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</si>
  <si>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</si>
  <si>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</si>
  <si>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</si>
  <si>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</si>
  <si>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</si>
  <si>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</si>
  <si>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</si>
  <si>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</si>
  <si>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</si>
  <si>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</si>
  <si>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</si>
  <si>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</si>
  <si>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</si>
  <si>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</si>
  <si>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</si>
  <si>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</si>
  <si>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</si>
  <si>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</si>
  <si>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</si>
  <si>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</si>
  <si>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</si>
  <si>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</si>
  <si>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</si>
  <si>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</si>
  <si>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</si>
  <si>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</si>
  <si>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</si>
  <si>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</si>
  <si>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</si>
  <si>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</si>
  <si>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</si>
  <si>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</si>
  <si>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</si>
  <si>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</si>
  <si>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</si>
  <si>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</si>
  <si>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</si>
  <si>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</si>
  <si>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</si>
  <si>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</si>
  <si>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</si>
  <si>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</si>
  <si>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</si>
  <si>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</si>
  <si>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</si>
  <si>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</si>
  <si>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</si>
  <si>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</si>
  <si>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</si>
  <si>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</si>
  <si>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</si>
  <si>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</si>
  <si>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</si>
  <si>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</si>
  <si>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</si>
  <si>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</si>
  <si>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</si>
  <si>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</si>
  <si>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</si>
  <si>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</si>
  <si>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</si>
  <si>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</si>
  <si>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</si>
  <si>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</si>
  <si>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</si>
  <si>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</si>
  <si>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</si>
  <si>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</si>
  <si>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</si>
  <si>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</si>
  <si>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</si>
  <si>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</si>
  <si>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</si>
  <si>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</si>
  <si>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</si>
  <si>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</si>
  <si>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</si>
  <si>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</si>
  <si>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</si>
  <si>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</si>
  <si>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</si>
  <si>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</si>
  <si>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</si>
  <si>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</si>
  <si>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</si>
  <si>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</si>
  <si>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</si>
  <si>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</si>
  <si>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</si>
  <si>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</si>
  <si>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</si>
  <si>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</si>
  <si>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</si>
  <si>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</si>
  <si>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</si>
  <si>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</si>
  <si>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</si>
  <si>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</si>
  <si>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</si>
  <si>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</si>
  <si>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</si>
  <si>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</si>
  <si>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</si>
  <si>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</si>
  <si>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</si>
  <si>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</si>
  <si>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</si>
  <si>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</si>
  <si>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</si>
  <si>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</si>
  <si>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</si>
  <si>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</si>
  <si>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</si>
  <si>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</si>
  <si>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</si>
  <si>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</si>
  <si>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</si>
  <si>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</si>
  <si>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</si>
  <si>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</si>
  <si>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</si>
  <si>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</si>
  <si>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</si>
  <si>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</si>
  <si>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</si>
  <si>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</si>
  <si>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</si>
  <si>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</si>
  <si>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</si>
  <si>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</si>
  <si>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</si>
  <si>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</si>
  <si>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</si>
  <si>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</si>
  <si>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</si>
  <si>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</si>
  <si>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</si>
  <si>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</si>
  <si>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</si>
  <si>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</si>
  <si>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</si>
  <si>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</si>
  <si>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</si>
  <si>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</si>
  <si>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</si>
  <si>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</si>
  <si>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</si>
  <si>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</si>
  <si>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</si>
  <si>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</si>
  <si>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</si>
  <si>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</si>
  <si>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</si>
  <si>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</si>
  <si>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</si>
  <si>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</si>
  <si>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</si>
  <si>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</si>
  <si>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</si>
  <si>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</si>
  <si>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</si>
  <si>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</si>
  <si>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</si>
  <si>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</si>
  <si>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</si>
  <si>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</si>
  <si>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</si>
  <si>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</si>
  <si>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</si>
  <si>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</si>
  <si>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</si>
  <si>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</si>
  <si>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</si>
  <si>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</si>
  <si>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</si>
  <si>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</si>
  <si>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</si>
  <si>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</si>
  <si>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</si>
  <si>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</si>
  <si>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</si>
  <si>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</si>
  <si>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</si>
  <si>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</si>
  <si>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</si>
  <si>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</si>
  <si>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</si>
  <si>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</si>
  <si>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</si>
  <si>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</si>
  <si>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</si>
  <si>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</si>
  <si>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</si>
  <si>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</si>
  <si>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</si>
  <si>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</si>
  <si>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</si>
  <si>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</si>
  <si>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</si>
  <si>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</si>
  <si>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</si>
  <si>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</si>
  <si>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</si>
  <si>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</si>
  <si>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</si>
  <si>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</si>
  <si>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</si>
  <si>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</si>
  <si>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</si>
  <si>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</si>
  <si>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</si>
  <si>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</si>
  <si>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</si>
  <si>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</si>
  <si>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</si>
  <si>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</si>
  <si>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</si>
  <si>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</si>
  <si>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</si>
  <si>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</si>
  <si>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</si>
  <si>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</si>
  <si>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</si>
  <si>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</si>
  <si>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</si>
  <si>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</si>
  <si>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</si>
  <si>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</si>
  <si>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</si>
  <si>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</si>
  <si>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</si>
  <si>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</si>
  <si>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</si>
  <si>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</si>
  <si>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</si>
  <si>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</si>
  <si>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</si>
  <si>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</si>
  <si>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</si>
  <si>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</si>
  <si>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</si>
  <si>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</si>
  <si>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</si>
  <si>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</si>
  <si>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</si>
  <si>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</si>
  <si>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</si>
  <si>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</si>
  <si>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</si>
  <si>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</si>
  <si>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</si>
  <si>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</si>
  <si>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</si>
  <si>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</si>
  <si>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</si>
  <si>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</si>
  <si>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</si>
  <si>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</si>
  <si>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</si>
  <si>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</si>
  <si>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</si>
  <si>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</si>
  <si>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</si>
  <si>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</si>
  <si>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</si>
  <si>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</si>
  <si>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</si>
  <si>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</si>
  <si>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</si>
  <si>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</si>
  <si>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</si>
  <si>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</si>
  <si>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</si>
  <si>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</si>
  <si>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</si>
  <si>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</si>
  <si>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</si>
  <si>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</si>
  <si>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</si>
  <si>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</si>
  <si>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</si>
  <si>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</si>
  <si>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</si>
  <si>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</si>
  <si>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</si>
  <si>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</si>
  <si>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</si>
  <si>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</si>
  <si>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</si>
  <si>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</si>
  <si>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</si>
  <si>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</si>
  <si>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</si>
  <si>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</si>
  <si>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</si>
  <si>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</si>
  <si>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</si>
  <si>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</si>
  <si>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</si>
  <si>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</si>
  <si>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</si>
  <si>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</si>
  <si>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</si>
  <si>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</si>
  <si>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</si>
  <si>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</si>
  <si>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</si>
  <si>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</si>
  <si>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</si>
  <si>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</si>
  <si>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</si>
  <si>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</si>
  <si>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</si>
  <si>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</si>
  <si>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</si>
  <si>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</si>
  <si>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</si>
  <si>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</si>
  <si>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</si>
  <si>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</si>
  <si>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</si>
  <si>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</si>
  <si>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</si>
  <si>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</si>
  <si>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</si>
  <si>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</si>
  <si>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</si>
  <si>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</si>
  <si>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</si>
  <si>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</si>
  <si>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</si>
  <si>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</si>
  <si>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</si>
  <si>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</si>
  <si>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</si>
  <si>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</si>
  <si>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</si>
  <si>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</si>
  <si>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</si>
  <si>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</si>
  <si>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</si>
  <si>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</si>
  <si>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</si>
  <si>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</si>
  <si>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</si>
  <si>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</si>
  <si>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</si>
  <si>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</si>
  <si>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</si>
  <si>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</si>
  <si>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</si>
  <si>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</si>
  <si>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</si>
  <si>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</si>
  <si>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</si>
  <si>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</si>
  <si>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</si>
  <si>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</si>
  <si>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</si>
  <si>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</si>
  <si>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</si>
  <si>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</si>
  <si>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</si>
  <si>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</si>
  <si>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</si>
  <si>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</si>
  <si>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</si>
  <si>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</si>
  <si>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</si>
  <si>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</si>
  <si>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</si>
  <si>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</si>
  <si>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</si>
  <si>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</si>
  <si>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</si>
  <si>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</si>
  <si>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</si>
  <si>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</si>
  <si>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</si>
  <si>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</si>
  <si>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</si>
  <si>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</si>
  <si>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</si>
  <si>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</si>
  <si>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</si>
  <si>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</si>
  <si>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</si>
  <si>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</si>
  <si>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</si>
  <si>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</si>
  <si>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</si>
  <si>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</si>
  <si>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</si>
  <si>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</si>
  <si>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</si>
  <si>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</si>
  <si>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</si>
  <si>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</si>
  <si>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</si>
  <si>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</si>
  <si>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</si>
  <si>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</si>
  <si>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</si>
  <si>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</si>
  <si>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</si>
  <si>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</si>
  <si>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</si>
  <si>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</si>
  <si>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</si>
  <si>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</si>
  <si>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</si>
  <si>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</si>
  <si>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</si>
  <si>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</si>
  <si>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</si>
  <si>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</si>
  <si>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</si>
  <si>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</si>
  <si>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</si>
  <si>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</si>
  <si>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</si>
  <si>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</si>
  <si>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</si>
  <si>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</si>
  <si>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</si>
  <si>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</si>
  <si>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</si>
  <si>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</si>
  <si>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</si>
  <si>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</si>
  <si>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</si>
  <si>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</si>
  <si>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</si>
  <si>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</si>
  <si>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</si>
  <si>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</si>
  <si>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</si>
  <si>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</si>
  <si>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</si>
  <si>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</si>
  <si>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</si>
  <si>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</si>
  <si>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</si>
  <si>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</si>
  <si>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</si>
  <si>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</si>
  <si>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</si>
  <si>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</si>
  <si>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</si>
  <si>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</si>
  <si>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</si>
  <si>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</si>
  <si>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</si>
  <si>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</si>
  <si>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</si>
  <si>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</si>
  <si>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</si>
  <si>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</si>
  <si>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</si>
  <si>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</si>
  <si>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</si>
  <si>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</si>
  <si>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</si>
  <si>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</si>
  <si>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</si>
  <si>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</si>
  <si>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</si>
  <si>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</si>
  <si>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</si>
  <si>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</si>
  <si>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</si>
  <si>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</si>
  <si>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</si>
  <si>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</si>
  <si>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</si>
  <si>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</si>
  <si>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</si>
  <si>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</si>
  <si>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</si>
  <si>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</si>
  <si>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</si>
  <si>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</si>
  <si>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</si>
  <si>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</si>
  <si>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</si>
  <si>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</si>
  <si>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</si>
  <si>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</si>
  <si>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</si>
  <si>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</si>
  <si>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</si>
  <si>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</si>
  <si>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</si>
  <si>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</si>
  <si>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</si>
  <si>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</si>
  <si>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</si>
  <si>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</si>
  <si>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</si>
  <si>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</si>
  <si>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</si>
  <si>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</si>
  <si>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</si>
  <si>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</si>
  <si>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</si>
  <si>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</si>
  <si>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</si>
  <si>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</si>
  <si>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</si>
  <si>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</si>
  <si>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</si>
  <si>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</si>
  <si>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</si>
  <si>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</si>
  <si>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</si>
  <si>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</si>
  <si>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</si>
  <si>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</si>
  <si>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</si>
  <si>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</si>
  <si>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</si>
  <si>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</si>
  <si>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</si>
  <si>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</si>
  <si>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</si>
  <si>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</si>
  <si>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</si>
  <si>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</si>
  <si>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</si>
  <si>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</si>
  <si>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</si>
  <si>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</si>
  <si>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</si>
  <si>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</si>
  <si>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</si>
  <si>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</si>
  <si>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</si>
  <si>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</si>
  <si>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</si>
  <si>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</si>
  <si>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</si>
  <si>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</si>
  <si>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</si>
  <si>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</si>
  <si>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</si>
  <si>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</si>
  <si>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</si>
  <si>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</si>
  <si>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</si>
  <si>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</si>
  <si>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</si>
  <si>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</si>
  <si>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</si>
  <si>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</si>
  <si>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</si>
  <si>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</si>
  <si>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</si>
  <si>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</si>
  <si>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</si>
  <si>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</si>
  <si>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</si>
  <si>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</si>
  <si>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</si>
  <si>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</si>
  <si>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</si>
  <si>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</si>
  <si>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</si>
  <si>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</si>
  <si>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</si>
  <si>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</si>
  <si>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</si>
  <si>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</si>
  <si>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</si>
  <si>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</si>
  <si>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</si>
  <si>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</si>
  <si>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</si>
  <si>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</si>
  <si>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</si>
  <si>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</si>
  <si>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</si>
  <si>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</si>
  <si>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</si>
  <si>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</si>
  <si>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</si>
  <si>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</si>
  <si>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</si>
  <si>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</si>
  <si>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</si>
  <si>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</si>
  <si>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</si>
  <si>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</si>
  <si>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</si>
  <si>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</si>
  <si>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</si>
  <si>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</si>
  <si>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</si>
  <si>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</si>
  <si>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</si>
  <si>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</si>
  <si>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</si>
  <si>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</si>
  <si>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</si>
  <si>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</si>
  <si>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</si>
  <si>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</si>
  <si>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</si>
  <si>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</si>
  <si>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</si>
  <si>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</si>
  <si>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</si>
  <si>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</si>
  <si>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</si>
  <si>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</si>
  <si>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</si>
  <si>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</si>
  <si>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</si>
  <si>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</si>
  <si>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</si>
  <si>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</si>
  <si>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</si>
  <si>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</si>
  <si>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</si>
  <si>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</si>
  <si>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</si>
  <si>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</si>
  <si>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</si>
  <si>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</si>
  <si>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</si>
  <si>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</si>
  <si>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</si>
  <si>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</si>
  <si>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</si>
  <si>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</si>
  <si>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</si>
  <si>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</si>
  <si>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</si>
  <si>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</si>
  <si>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</si>
  <si>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</si>
  <si>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</si>
  <si>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</si>
  <si>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</si>
  <si>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</si>
  <si>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</si>
  <si>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</si>
  <si>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</si>
  <si>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</si>
  <si>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</si>
  <si>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</si>
  <si>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</si>
  <si>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</si>
  <si>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</si>
  <si>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</si>
  <si>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</si>
  <si>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</si>
  <si>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</si>
  <si>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</si>
  <si>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</si>
  <si>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</si>
  <si>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</si>
  <si>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</si>
  <si>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</si>
  <si>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</si>
  <si>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</si>
  <si>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</si>
  <si>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</si>
  <si>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</si>
  <si>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</si>
  <si>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</si>
  <si>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</si>
  <si>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</si>
  <si>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</si>
  <si>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</si>
  <si>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</si>
  <si>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</si>
  <si>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</si>
  <si>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</si>
  <si>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</si>
  <si>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</si>
  <si>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</si>
  <si>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</si>
  <si>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</si>
  <si>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</si>
  <si>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</si>
  <si>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</si>
  <si>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</si>
  <si>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</si>
  <si>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</si>
  <si>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</si>
  <si>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</si>
  <si>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</si>
  <si>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</si>
  <si>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</si>
  <si>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</si>
  <si>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</si>
  <si>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</si>
  <si>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</si>
  <si>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</si>
  <si>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</si>
  <si>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</si>
  <si>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</si>
  <si>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</si>
  <si>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</si>
  <si>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</si>
  <si>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</si>
  <si>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</si>
  <si>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</si>
  <si>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</si>
  <si>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</si>
  <si>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</si>
  <si>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</si>
  <si>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</si>
  <si>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</si>
  <si>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</si>
  <si>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</si>
  <si>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</si>
  <si>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</si>
  <si>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</si>
  <si>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</si>
  <si>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</si>
  <si>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</si>
  <si>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</si>
  <si>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</si>
  <si>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</si>
  <si>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</si>
  <si>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</si>
  <si>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</si>
  <si>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</si>
  <si>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</si>
  <si>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</si>
  <si>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</si>
  <si>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</si>
  <si>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</si>
  <si>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</si>
  <si>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</si>
  <si>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</si>
  <si>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</si>
  <si>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</si>
  <si>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</si>
  <si>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</si>
  <si>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</si>
  <si>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</si>
  <si>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</si>
  <si>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</si>
  <si>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</si>
  <si>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</si>
  <si>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</si>
  <si>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</si>
  <si>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</si>
  <si>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</si>
  <si>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</si>
  <si>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</si>
  <si>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</si>
  <si>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</si>
  <si>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</si>
  <si>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</si>
  <si>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</si>
  <si>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</si>
  <si>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</si>
  <si>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</si>
  <si>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</si>
  <si>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</si>
  <si>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</si>
  <si>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</si>
  <si>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</si>
  <si>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</si>
  <si>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</si>
  <si>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</si>
  <si>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</si>
  <si>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</si>
  <si>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</si>
  <si>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</si>
  <si>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</si>
  <si>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</si>
  <si>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</si>
  <si>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</si>
  <si>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</si>
  <si>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</si>
  <si>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</si>
  <si>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</si>
  <si>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</si>
  <si>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</si>
  <si>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</si>
  <si>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</si>
  <si>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</si>
  <si>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</si>
  <si>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</si>
  <si>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</si>
  <si>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</si>
  <si>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</si>
  <si>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</si>
  <si>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</si>
  <si>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</si>
  <si>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</si>
  <si>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</si>
  <si>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</si>
  <si>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</si>
  <si>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</si>
  <si>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</si>
  <si>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</si>
  <si>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</si>
  <si>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</si>
  <si>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</si>
  <si>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</si>
  <si>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</si>
  <si>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</si>
  <si>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</si>
  <si>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</si>
  <si>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</si>
  <si>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</si>
  <si>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</si>
  <si>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</si>
  <si>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</si>
  <si>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</si>
  <si>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</si>
  <si>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</si>
  <si>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</si>
  <si>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</si>
  <si>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</si>
  <si>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</si>
  <si>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</si>
  <si>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</si>
  <si>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</si>
  <si>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</si>
  <si>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</si>
  <si>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</si>
  <si>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</si>
  <si>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</si>
  <si>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</si>
  <si>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</si>
  <si>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</si>
  <si>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</si>
  <si>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</si>
  <si>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</si>
  <si>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</si>
  <si>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</si>
  <si>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</si>
  <si>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</si>
  <si>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</si>
  <si>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</si>
  <si>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</si>
  <si>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</si>
  <si>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</si>
  <si>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</si>
  <si>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</si>
  <si>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</si>
  <si>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</si>
  <si>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</si>
  <si>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</si>
  <si>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</si>
  <si>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</si>
  <si>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</si>
  <si>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</si>
  <si>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</si>
  <si>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</si>
  <si>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</si>
  <si>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</si>
  <si>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</si>
  <si>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</si>
  <si>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</si>
  <si>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</si>
  <si>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</si>
  <si>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</si>
  <si>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</si>
  <si>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</si>
  <si>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</si>
  <si>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</si>
  <si>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</si>
  <si>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</si>
  <si>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</si>
  <si>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</si>
  <si>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</si>
  <si>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</si>
  <si>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</si>
  <si>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</si>
  <si>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</si>
  <si>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</si>
  <si>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</si>
  <si>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</si>
  <si>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</si>
  <si>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</si>
  <si>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</si>
  <si>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</si>
  <si>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</si>
  <si>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</si>
  <si>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</si>
  <si>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</si>
  <si>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</si>
  <si>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</si>
  <si>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</si>
  <si>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</si>
  <si>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</si>
  <si>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</si>
  <si>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</si>
  <si>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</si>
  <si>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</si>
  <si>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</si>
  <si>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</si>
  <si>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</si>
  <si>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</si>
  <si>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</si>
  <si>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</si>
  <si>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</si>
  <si>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</si>
  <si>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</si>
  <si>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</si>
  <si>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</si>
  <si>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</si>
  <si>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</si>
  <si>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</si>
  <si>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</si>
  <si>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</si>
  <si>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</si>
  <si>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</si>
  <si>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</si>
  <si>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</si>
  <si>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</si>
  <si>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</si>
  <si>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</si>
  <si>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</si>
  <si>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</si>
  <si>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</si>
  <si>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</si>
  <si>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</si>
  <si>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</si>
  <si>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</si>
  <si>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</si>
  <si>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</si>
  <si>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</si>
  <si>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</si>
  <si>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</si>
  <si>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</si>
  <si>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</si>
  <si>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</si>
  <si>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</si>
  <si>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</si>
  <si>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</si>
  <si>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</si>
  <si>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</si>
  <si>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</si>
  <si>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</si>
  <si>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</si>
  <si>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</si>
  <si>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</si>
  <si>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</si>
  <si>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</si>
  <si>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</si>
  <si>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</si>
  <si>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</si>
  <si>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</si>
  <si>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</si>
  <si>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</si>
  <si>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</si>
  <si>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</si>
  <si>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</si>
  <si>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</si>
  <si>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</si>
  <si>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</si>
  <si>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</si>
  <si>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</si>
  <si>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</si>
  <si>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</si>
  <si>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</si>
  <si>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</si>
  <si>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</si>
  <si>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</si>
  <si>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</si>
  <si>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</si>
  <si>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</si>
  <si>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</si>
  <si>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</si>
  <si>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</si>
  <si>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</si>
  <si>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</si>
  <si>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</si>
  <si>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</si>
  <si>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</si>
  <si>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</si>
  <si>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</si>
  <si>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</si>
  <si>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</si>
  <si>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</si>
  <si>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</si>
  <si>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</si>
  <si>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</si>
  <si>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</si>
  <si>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</si>
  <si>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</si>
  <si>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</si>
  <si>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</si>
  <si>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</si>
  <si>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</si>
  <si>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</si>
  <si>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</si>
  <si>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</si>
  <si>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</si>
  <si>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</si>
  <si>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</si>
  <si>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</si>
  <si>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</si>
  <si>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Count of outcomes</t>
  </si>
  <si>
    <t>Row Labels</t>
  </si>
  <si>
    <t>Grand Total</t>
  </si>
  <si>
    <t>Column Labels</t>
  </si>
  <si>
    <t>Date Ended Conversion column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</si>
  <si>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</si>
  <si>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</si>
  <si>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</si>
  <si>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</si>
  <si>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</si>
  <si>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</si>
  <si>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</si>
  <si>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</si>
  <si>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</si>
  <si>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</si>
  <si>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</si>
  <si>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</si>
  <si>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</si>
  <si>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</si>
  <si>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</si>
  <si>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</si>
  <si>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</si>
  <si>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>Numbe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</si>
  <si>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</si>
  <si>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</si>
  <si>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</si>
  <si>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</si>
  <si>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</si>
  <si>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</si>
  <si>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</si>
  <si>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</si>
  <si>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</si>
  <si>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</si>
  <si>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</si>
  <si>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</si>
  <si>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 to 44999</t>
  </si>
  <si>
    <t>45000 to 49999</t>
  </si>
  <si>
    <t>50000 or more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</si>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</sst>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Parent Category Outcomes</a:t>
            </a:r>
            <a:endParaRPr lang="en-CA" b="1"/>
          </a:p>
        </c:rich>
      </c:tx>
      <c:layout>
        <c:manualLayout>
          <c:xMode val="edge"/>
          <c:yMode val="edge"/>
          <c:x val="0.34770404736752303"/>
          <c:y val="5.56702131529086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1-4C50-AB8C-2AFFB60ADA44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1-4C50-AB8C-2AFFB60ADA44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1-4C50-AB8C-2AFFB60ADA44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1-4C50-AB8C-2AFFB60AD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5161016"/>
        <c:axId val="605161672"/>
      </c:barChart>
      <c:catAx>
        <c:axId val="60516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61672"/>
        <c:crosses val="autoZero"/>
        <c:auto val="1"/>
        <c:lblAlgn val="ctr"/>
        <c:lblOffset val="100"/>
        <c:noMultiLvlLbl val="0"/>
      </c:catAx>
      <c:valAx>
        <c:axId val="60516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6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Subcategory Statistics</a:t>
            </a:r>
          </a:p>
        </c:rich>
      </c:tx>
      <c:layout>
        <c:manualLayout>
          <c:xMode val="edge"/>
          <c:yMode val="edge"/>
          <c:x val="0.40674717130946869"/>
          <c:y val="3.64858568572116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385606210988331E-2"/>
          <c:y val="0.14681213830639941"/>
          <c:w val="0.86010597939963385"/>
          <c:h val="0.63365318137814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F-4981-8C0D-9F87D7B6B7D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F-4981-8C0D-9F87D7B6B7D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2F-4981-8C0D-9F87D7B6B7D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2F-4981-8C0D-9F87D7B6B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278352"/>
        <c:axId val="611274744"/>
      </c:barChart>
      <c:catAx>
        <c:axId val="61127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74744"/>
        <c:crosses val="autoZero"/>
        <c:auto val="1"/>
        <c:lblAlgn val="ctr"/>
        <c:lblOffset val="100"/>
        <c:noMultiLvlLbl val="0"/>
      </c:catAx>
      <c:valAx>
        <c:axId val="61127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7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cap="none" baseline="0"/>
              <a:t>Theater Outcomes by Launch Date</a:t>
            </a:r>
          </a:p>
        </c:rich>
      </c:tx>
      <c:layout>
        <c:manualLayout>
          <c:xMode val="edge"/>
          <c:yMode val="edge"/>
          <c:x val="0.27348470802851771"/>
          <c:y val="5.8276521154447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738314625565425E-2"/>
          <c:y val="0.12680539325273313"/>
          <c:w val="0.78449306602632118"/>
          <c:h val="0.7213054409953741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43EF-890C-3473E2333E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43EF-890C-3473E2333E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43EF-890C-3473E2333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593640"/>
        <c:axId val="577600200"/>
      </c:lineChart>
      <c:catAx>
        <c:axId val="57759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00200"/>
        <c:crosses val="autoZero"/>
        <c:auto val="1"/>
        <c:lblAlgn val="ctr"/>
        <c:lblOffset val="100"/>
        <c:noMultiLvlLbl val="0"/>
      </c:catAx>
      <c:valAx>
        <c:axId val="577600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9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Outcomes Based on Goal</a:t>
            </a:r>
            <a:endParaRPr lang="en-CA" b="1"/>
          </a:p>
        </c:rich>
      </c:tx>
      <c:layout>
        <c:manualLayout>
          <c:xMode val="edge"/>
          <c:yMode val="edge"/>
          <c:x val="0.35489098663803387"/>
          <c:y val="4.2904290429042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7-444A-B4D5-78C998ABEB2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7-444A-B4D5-78C998ABEB2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7-444A-B4D5-78C998ABE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926992"/>
        <c:axId val="591924040"/>
      </c:lineChart>
      <c:catAx>
        <c:axId val="5919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24040"/>
        <c:crosses val="autoZero"/>
        <c:auto val="1"/>
        <c:lblAlgn val="ctr"/>
        <c:lblOffset val="100"/>
        <c:noMultiLvlLbl val="0"/>
      </c:catAx>
      <c:valAx>
        <c:axId val="59192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2</xdr:row>
      <xdr:rowOff>9525</xdr:rowOff>
    </xdr:from>
    <xdr:to>
      <xdr:col>17</xdr:col>
      <xdr:colOff>533399</xdr:colOff>
      <xdr:row>24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6FF2D-9E1C-4442-96CF-C47F16C9D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76200</xdr:rowOff>
    </xdr:from>
    <xdr:to>
      <xdr:col>21</xdr:col>
      <xdr:colOff>228600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9ECBD-64B4-4313-A316-47F08AC31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561974</xdr:colOff>
      <xdr:row>3</xdr:row>
      <xdr:rowOff>180975</xdr:rowOff>
    </xdr:from>
    <xdr:to>
      <xdr:col>16</xdr:col>
      <xdr:colOff>428624</xdr:colOff>
      <xdr:row>26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4EA14-132D-4E2A-8EA5-DD45F4BC8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404283</xdr:colOff>
      <xdr:row>2</xdr:row>
      <xdr:rowOff>130176</xdr:rowOff>
    </xdr:from>
    <xdr:to>
      <xdr:col>19</xdr:col>
      <xdr:colOff>359833</xdr:colOff>
      <xdr:row>22</xdr:row>
      <xdr:rowOff>168276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67B4BE-EF7C-48E8-BB45-8AA6ACF4C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Ng" refreshedDate="44621.845131481481" createdVersion="7" refreshedVersion="7" minRefreshableVersion="3" recordCount="4115" xr:uid="{930745B4-EB50-4541-8E5B-FC6C7349722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Ng" refreshedDate="44621.850154398147" createdVersion="7" refreshedVersion="7" minRefreshableVersion="3" recordCount="4114" xr:uid="{80567C0E-62D3-43AF-9ED4-305040E23E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Ng" refreshedDate="44622.59075787037" createdVersion="7" refreshedVersion="7" minRefreshableVersion="3" recordCount="4114" xr:uid="{90659299-BE19-4FA7-98D6-4A9B0717340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4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2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2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88E33-C497-4984-8157-CEBB7968191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1687C-7B11-49CE-925A-784685E32D6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C40A2-BE5E-416E-815D-6A0810B8302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2" zoomScaleNormal="82" workbookViewId="0">
      <selection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7" bestFit="1" customWidth="1"/>
    <col min="19" max="19" width="23.42578125" bestFit="1" customWidth="1"/>
    <col min="20" max="20" width="29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8366</v>
      </c>
      <c r="T1" s="1" t="s">
        <v>8365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theme="5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C384A-8C2A-4C7A-B2B5-DC3B801E3AC7}">
  <dimension ref="A1:F14"/>
  <sheetViews>
    <sheetView workbookViewId="0">
      <selection activeCell="E17" sqref="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8361</v>
      </c>
      <c r="B3" s="11" t="s">
        <v>8364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25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3" t="s">
        <v>8363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B006-AACA-476A-8E32-DA3896E8B45B}">
  <dimension ref="A1:F43"/>
  <sheetViews>
    <sheetView zoomScale="73" zoomScaleNormal="73" workbookViewId="0">
      <selection activeCell="U35" sqref="U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8359</v>
      </c>
      <c r="B2" t="s">
        <v>8360</v>
      </c>
    </row>
    <row r="4" spans="1:6" x14ac:dyDescent="0.25">
      <c r="A4" s="11" t="s">
        <v>8361</v>
      </c>
      <c r="B4" s="11" t="s">
        <v>8364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3" t="s">
        <v>8314</v>
      </c>
      <c r="B6" s="12"/>
      <c r="C6" s="12">
        <v>14</v>
      </c>
      <c r="D6" s="12"/>
      <c r="E6" s="12"/>
      <c r="F6" s="12">
        <v>14</v>
      </c>
    </row>
    <row r="7" spans="1:6" x14ac:dyDescent="0.25">
      <c r="A7" s="13" t="s">
        <v>8342</v>
      </c>
      <c r="B7" s="12">
        <v>3</v>
      </c>
      <c r="C7" s="12"/>
      <c r="D7" s="12"/>
      <c r="E7" s="12"/>
      <c r="F7" s="12">
        <v>3</v>
      </c>
    </row>
    <row r="8" spans="1:6" x14ac:dyDescent="0.25">
      <c r="A8" s="13" t="s">
        <v>8356</v>
      </c>
      <c r="B8" s="12"/>
      <c r="C8" s="12">
        <v>2</v>
      </c>
      <c r="D8" s="12"/>
      <c r="E8" s="12"/>
      <c r="F8" s="12">
        <v>2</v>
      </c>
    </row>
    <row r="9" spans="1:6" x14ac:dyDescent="0.25">
      <c r="A9" s="13" t="s">
        <v>8352</v>
      </c>
      <c r="B9" s="12"/>
      <c r="C9" s="12"/>
      <c r="D9" s="12"/>
      <c r="E9" s="12">
        <v>5</v>
      </c>
      <c r="F9" s="12">
        <v>5</v>
      </c>
    </row>
    <row r="10" spans="1:6" x14ac:dyDescent="0.25">
      <c r="A10" s="13" t="s">
        <v>8313</v>
      </c>
      <c r="B10" s="12"/>
      <c r="C10" s="12"/>
      <c r="D10" s="12"/>
      <c r="E10" s="12">
        <v>8</v>
      </c>
      <c r="F10" s="12">
        <v>8</v>
      </c>
    </row>
    <row r="11" spans="1:6" x14ac:dyDescent="0.25">
      <c r="A11" s="13" t="s">
        <v>8312</v>
      </c>
      <c r="B11" s="12"/>
      <c r="C11" s="12">
        <v>16</v>
      </c>
      <c r="D11" s="12"/>
      <c r="E11" s="12"/>
      <c r="F11" s="12">
        <v>16</v>
      </c>
    </row>
    <row r="12" spans="1:6" x14ac:dyDescent="0.25">
      <c r="A12" s="13" t="s">
        <v>8328</v>
      </c>
      <c r="B12" s="12"/>
      <c r="C12" s="12"/>
      <c r="D12" s="12"/>
      <c r="E12" s="12">
        <v>6</v>
      </c>
      <c r="F12" s="12">
        <v>6</v>
      </c>
    </row>
    <row r="13" spans="1:6" x14ac:dyDescent="0.25">
      <c r="A13" s="13" t="s">
        <v>8345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5">
      <c r="A14" s="13" t="s">
        <v>8322</v>
      </c>
      <c r="B14" s="12"/>
      <c r="C14" s="12">
        <v>2</v>
      </c>
      <c r="D14" s="12"/>
      <c r="E14" s="12"/>
      <c r="F14" s="12">
        <v>2</v>
      </c>
    </row>
    <row r="15" spans="1:6" x14ac:dyDescent="0.25">
      <c r="A15" s="13" t="s">
        <v>8335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5">
      <c r="A16" s="13" t="s">
        <v>8346</v>
      </c>
      <c r="B16" s="12"/>
      <c r="C16" s="12">
        <v>3</v>
      </c>
      <c r="D16" s="12"/>
      <c r="E16" s="12"/>
      <c r="F16" s="12">
        <v>3</v>
      </c>
    </row>
    <row r="17" spans="1:6" x14ac:dyDescent="0.25">
      <c r="A17" s="13" t="s">
        <v>8347</v>
      </c>
      <c r="B17" s="12"/>
      <c r="C17" s="12"/>
      <c r="D17" s="12"/>
      <c r="E17" s="12">
        <v>19</v>
      </c>
      <c r="F17" s="12">
        <v>19</v>
      </c>
    </row>
    <row r="18" spans="1:6" x14ac:dyDescent="0.25">
      <c r="A18" s="13" t="s">
        <v>8326</v>
      </c>
      <c r="B18" s="12"/>
      <c r="C18" s="12">
        <v>6</v>
      </c>
      <c r="D18" s="12"/>
      <c r="E18" s="12"/>
      <c r="F18" s="12">
        <v>6</v>
      </c>
    </row>
    <row r="19" spans="1:6" x14ac:dyDescent="0.25">
      <c r="A19" s="13" t="s">
        <v>8325</v>
      </c>
      <c r="B19" s="12"/>
      <c r="C19" s="12"/>
      <c r="D19" s="12"/>
      <c r="E19" s="12">
        <v>2</v>
      </c>
      <c r="F19" s="12">
        <v>2</v>
      </c>
    </row>
    <row r="20" spans="1:6" x14ac:dyDescent="0.25">
      <c r="A20" s="13" t="s">
        <v>8333</v>
      </c>
      <c r="B20" s="12"/>
      <c r="C20" s="12">
        <v>7</v>
      </c>
      <c r="D20" s="12"/>
      <c r="E20" s="12"/>
      <c r="F20" s="12">
        <v>7</v>
      </c>
    </row>
    <row r="21" spans="1:6" x14ac:dyDescent="0.25">
      <c r="A21" s="13" t="s">
        <v>8357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5">
      <c r="A22" s="13" t="s">
        <v>8341</v>
      </c>
      <c r="B22" s="12"/>
      <c r="C22" s="12">
        <v>3</v>
      </c>
      <c r="D22" s="12"/>
      <c r="E22" s="12"/>
      <c r="F22" s="12">
        <v>3</v>
      </c>
    </row>
    <row r="23" spans="1:6" x14ac:dyDescent="0.25">
      <c r="A23" s="13" t="s">
        <v>8321</v>
      </c>
      <c r="B23" s="12"/>
      <c r="C23" s="12"/>
      <c r="D23" s="12"/>
      <c r="E23" s="12">
        <v>6</v>
      </c>
      <c r="F23" s="12">
        <v>6</v>
      </c>
    </row>
    <row r="24" spans="1:6" x14ac:dyDescent="0.25">
      <c r="A24" s="13" t="s">
        <v>8348</v>
      </c>
      <c r="B24" s="12"/>
      <c r="C24" s="12">
        <v>5</v>
      </c>
      <c r="D24" s="12"/>
      <c r="E24" s="12"/>
      <c r="F24" s="12">
        <v>5</v>
      </c>
    </row>
    <row r="25" spans="1:6" x14ac:dyDescent="0.25">
      <c r="A25" s="13" t="s">
        <v>8337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5">
      <c r="A26" s="13" t="s">
        <v>8343</v>
      </c>
      <c r="B26" s="12"/>
      <c r="C26" s="12">
        <v>5</v>
      </c>
      <c r="D26" s="12"/>
      <c r="E26" s="12"/>
      <c r="F26" s="12">
        <v>5</v>
      </c>
    </row>
    <row r="27" spans="1:6" x14ac:dyDescent="0.25">
      <c r="A27" s="13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5">
      <c r="A28" s="13" t="s">
        <v>8344</v>
      </c>
      <c r="B28" s="12"/>
      <c r="C28" s="12"/>
      <c r="D28" s="12"/>
      <c r="E28" s="12">
        <v>2</v>
      </c>
      <c r="F28" s="12">
        <v>2</v>
      </c>
    </row>
    <row r="29" spans="1:6" x14ac:dyDescent="0.25">
      <c r="A29" s="13" t="s">
        <v>8351</v>
      </c>
      <c r="B29" s="12"/>
      <c r="C29" s="12">
        <v>3</v>
      </c>
      <c r="D29" s="12"/>
      <c r="E29" s="12"/>
      <c r="F29" s="12">
        <v>3</v>
      </c>
    </row>
    <row r="30" spans="1:6" x14ac:dyDescent="0.25">
      <c r="A30" s="13" t="s">
        <v>8324</v>
      </c>
      <c r="B30" s="12"/>
      <c r="C30" s="12"/>
      <c r="D30" s="12"/>
      <c r="E30" s="12">
        <v>10</v>
      </c>
      <c r="F30" s="12">
        <v>10</v>
      </c>
    </row>
    <row r="31" spans="1:6" x14ac:dyDescent="0.25">
      <c r="A31" s="13" t="s">
        <v>8311</v>
      </c>
      <c r="B31" s="12">
        <v>2</v>
      </c>
      <c r="C31" s="12"/>
      <c r="D31" s="12"/>
      <c r="E31" s="12"/>
      <c r="F31" s="12">
        <v>2</v>
      </c>
    </row>
    <row r="32" spans="1:6" x14ac:dyDescent="0.25">
      <c r="A32" s="13" t="s">
        <v>8310</v>
      </c>
      <c r="B32" s="12"/>
      <c r="C32" s="12"/>
      <c r="D32" s="12"/>
      <c r="E32" s="12">
        <v>6</v>
      </c>
      <c r="F32" s="12">
        <v>6</v>
      </c>
    </row>
    <row r="33" spans="1:6" x14ac:dyDescent="0.25">
      <c r="A33" s="13" t="s">
        <v>8350</v>
      </c>
      <c r="B33" s="12"/>
      <c r="C33" s="12"/>
      <c r="D33" s="12">
        <v>1</v>
      </c>
      <c r="E33" s="12"/>
      <c r="F33" s="12">
        <v>1</v>
      </c>
    </row>
    <row r="34" spans="1:6" x14ac:dyDescent="0.25">
      <c r="A34" s="13" t="s">
        <v>8353</v>
      </c>
      <c r="B34" s="12"/>
      <c r="C34" s="12"/>
      <c r="D34" s="12"/>
      <c r="E34" s="12">
        <v>3</v>
      </c>
      <c r="F34" s="12">
        <v>3</v>
      </c>
    </row>
    <row r="35" spans="1:6" x14ac:dyDescent="0.25">
      <c r="A35" s="13" t="s">
        <v>8355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5">
      <c r="A36" s="13" t="s">
        <v>8349</v>
      </c>
      <c r="B36" s="12"/>
      <c r="C36" s="12"/>
      <c r="D36" s="12"/>
      <c r="E36" s="12">
        <v>16</v>
      </c>
      <c r="F36" s="12">
        <v>16</v>
      </c>
    </row>
    <row r="37" spans="1:6" x14ac:dyDescent="0.25">
      <c r="A37" s="13" t="s">
        <v>8309</v>
      </c>
      <c r="B37" s="12"/>
      <c r="C37" s="12"/>
      <c r="D37" s="12"/>
      <c r="E37" s="12">
        <v>7</v>
      </c>
      <c r="F37" s="12">
        <v>7</v>
      </c>
    </row>
    <row r="38" spans="1:6" x14ac:dyDescent="0.25">
      <c r="A38" s="13" t="s">
        <v>8339</v>
      </c>
      <c r="B38" s="12"/>
      <c r="C38" s="12">
        <v>4</v>
      </c>
      <c r="D38" s="12"/>
      <c r="E38" s="12"/>
      <c r="F38" s="12">
        <v>4</v>
      </c>
    </row>
    <row r="39" spans="1:6" x14ac:dyDescent="0.25">
      <c r="A39" s="13" t="s">
        <v>8332</v>
      </c>
      <c r="B39" s="12"/>
      <c r="C39" s="12">
        <v>10</v>
      </c>
      <c r="D39" s="12"/>
      <c r="E39" s="12"/>
      <c r="F39" s="12">
        <v>10</v>
      </c>
    </row>
    <row r="40" spans="1:6" x14ac:dyDescent="0.25">
      <c r="A40" s="13" t="s">
        <v>8319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5">
      <c r="A41" s="13" t="s">
        <v>8318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5">
      <c r="A42" s="13" t="s">
        <v>8338</v>
      </c>
      <c r="B42" s="12">
        <v>1</v>
      </c>
      <c r="C42" s="12"/>
      <c r="D42" s="12"/>
      <c r="E42" s="12"/>
      <c r="F42" s="12">
        <v>1</v>
      </c>
    </row>
    <row r="43" spans="1:6" x14ac:dyDescent="0.25">
      <c r="A43" s="13" t="s">
        <v>8363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A7A4A-91A3-4A8D-B45D-34536FAA757F}">
  <dimension ref="A1:E18"/>
  <sheetViews>
    <sheetView zoomScaleNormal="100" workbookViewId="0">
      <selection activeCell="H27" sqref="H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8379</v>
      </c>
      <c r="B2" t="s">
        <v>8360</v>
      </c>
    </row>
    <row r="4" spans="1:5" x14ac:dyDescent="0.25">
      <c r="A4" s="11" t="s">
        <v>8361</v>
      </c>
      <c r="B4" s="11" t="s">
        <v>8364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AA0A9-90D1-49CF-926D-CF0367FFC792}">
  <dimension ref="A1:H13"/>
  <sheetViews>
    <sheetView zoomScale="90" zoomScaleNormal="90" workbookViewId="0">
      <selection activeCell="D14" sqref="D14"/>
    </sheetView>
  </sheetViews>
  <sheetFormatPr defaultRowHeight="15" x14ac:dyDescent="0.25"/>
  <cols>
    <col min="1" max="1" width="14.28515625" bestFit="1" customWidth="1"/>
    <col min="2" max="2" width="17.28515625" bestFit="1" customWidth="1"/>
    <col min="3" max="3" width="14.28515625" bestFit="1" customWidth="1"/>
    <col min="4" max="4" width="16.28515625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COUNTIFS(Kickstarter!D:D, "&lt;1000",Kickstarter!F:F, "successful", Kickstarter!R:R, "plays")</f>
        <v>141</v>
      </c>
      <c r="C2">
        <f>COUNTIFS(Kickstarter!D:D, "&lt;1000",Kickstarter!F:F, "failed",Kickstarter!R:R, "plays")</f>
        <v>45</v>
      </c>
      <c r="D2">
        <f>COUNTIFS(Kickstarter!D:D, "&lt;1000",Kickstarter!F:F, "canceled",Kickstarter!R:R, "plays",Kickstarter!R:R,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8389</v>
      </c>
      <c r="B3">
        <f>COUNTIFS(Kickstarter!D:D,"&gt;=1000", Kickstarter!D:D,"&lt;=4999", Kickstarter!F:F, "successful",Kickstarter!R:R, "plays")</f>
        <v>388</v>
      </c>
      <c r="C3">
        <f>COUNTIFS(Kickstarter!D:D,"&gt;=1000", Kickstarter!D:D,"&lt;=4999", Kickstarter!F:F, "failed",Kickstarter!R:R, "plays")</f>
        <v>146</v>
      </c>
      <c r="D3">
        <f>COUNTIFS(Kickstarter!D:D,"&gt;=1000", Kickstarter!D:D,"&lt;=4999", Kickstarter!F:F, "canceled",Kickstarter!R:R, "plays")</f>
        <v>0</v>
      </c>
      <c r="E3">
        <f t="shared" ref="E3:E9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8390</v>
      </c>
      <c r="B4">
        <f>COUNTIFS(Kickstarter!D:D,"&gt;=5000", Kickstarter!D:D,"&lt;=9999", Kickstarter!F:F, "successful",Kickstarter!R:R, "plays")</f>
        <v>93</v>
      </c>
      <c r="C4">
        <f>COUNTIFS(Kickstarter!D:D,"&gt;=5000", Kickstarter!D:D,"&lt;=9999", Kickstarter!F:F, "failed",Kickstarter!R:R, "plays")</f>
        <v>76</v>
      </c>
      <c r="D4">
        <f>COUNTIFS(Kickstarter!D:D,"&gt;=5000", Kickstarter!D:D,"&lt;=9999", Kickstarter!F:F, "canceled",Kickstarter!R:R,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8399</v>
      </c>
      <c r="B5">
        <f>COUNTIFS(Kickstarter!D:D,"&gt;=10000", Kickstarter!D:D,"&lt;=14999", Kickstarter!F:F, "successful",Kickstarter!R:R, "plays")</f>
        <v>39</v>
      </c>
      <c r="C5">
        <f>COUNTIFS(Kickstarter!D:D,"&gt;=10000", Kickstarter!D:D,"&lt;=14999", Kickstarter!F:F, "failed",Kickstarter!R:R, "plays")</f>
        <v>33</v>
      </c>
      <c r="D5">
        <f>COUNTIFS(Kickstarter!D:D,"&gt;=10000", Kickstarter!D:D,"&lt;=14999", Kickstarter!F:F, "canceled",Kickstarter!R:R, "plays")</f>
        <v>0</v>
      </c>
      <c r="E5">
        <f>SUM(B5:D5)</f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8391</v>
      </c>
      <c r="B6">
        <f>COUNTIFS(Kickstarter!D:D,"&gt;=15000", Kickstarter!D:D,"&lt;=19999", Kickstarter!F:F, "successful",Kickstarter!R:R, "plays")</f>
        <v>12</v>
      </c>
      <c r="C6">
        <f>COUNTIFS(Kickstarter!D:D,"&gt;=15000", Kickstarter!D:D,"&lt;=19999", Kickstarter!F:F, "failed",Kickstarter!R:R, "plays")</f>
        <v>12</v>
      </c>
      <c r="D6">
        <f>COUNTIFS(Kickstarter!D:D,"&gt;=15000", Kickstarter!D:D,"&lt;=19999", Kickstarter!F:F, "canceled",Kickstarter!R:R,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8392</v>
      </c>
      <c r="B7">
        <f>COUNTIFS(Kickstarter!D:D,"&gt;=20000", Kickstarter!D:D,"&lt;=24999", Kickstarter!F:F, "successful",Kickstarter!R:R, "plays")</f>
        <v>9</v>
      </c>
      <c r="C7">
        <f>COUNTIFS(Kickstarter!D:D,"&gt;=20000", Kickstarter!D:D,"&lt;=24999", Kickstarter!F:F, "failed",Kickstarter!R:R, "plays")</f>
        <v>11</v>
      </c>
      <c r="D7">
        <f>COUNTIFS(Kickstarter!D:D,"&gt;=20000", Kickstarter!D:D,"&lt;=24999", Kickstarter!F:F, "canceled",Kickstarter!R:R,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8393</v>
      </c>
      <c r="B8">
        <f>COUNTIFS(Kickstarter!D:D,"&gt;=25000", Kickstarter!D:D,"&lt;=29999", Kickstarter!F:F, "successful",Kickstarter!R:R, "plays")</f>
        <v>1</v>
      </c>
      <c r="C8">
        <f>COUNTIFS(Kickstarter!D:D,"&gt;=25000", Kickstarter!D:D,"&lt;=29999", Kickstarter!F:F, "failed",Kickstarter!R:R, "plays")</f>
        <v>4</v>
      </c>
      <c r="D8">
        <f>COUNTIFS(Kickstarter!D:D,"&gt;=25000", Kickstarter!D:D,"&lt;=29999", Kickstarter!F:F, "canceled",Kickstarter!R:R,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8394</v>
      </c>
      <c r="B9">
        <f>COUNTIFS(Kickstarter!D:D,"&gt;=30000", Kickstarter!D:D,"&lt;=34999", Kickstarter!F:F, "successful",Kickstarter!R:R, "plays")</f>
        <v>3</v>
      </c>
      <c r="C9">
        <f>COUNTIFS(Kickstarter!D:D,"&gt;=30000", Kickstarter!D:D,"&lt;=34999", Kickstarter!F:F, "failed",Kickstarter!R:R, "plays")</f>
        <v>8</v>
      </c>
      <c r="D9">
        <f>COUNTIFS(Kickstarter!D:D,"&gt;=30000", Kickstarter!D:D,"&lt;=34999", Kickstarter!F:F, "canceled",Kickstarter!R:R,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8395</v>
      </c>
      <c r="B10">
        <f>COUNTIFS(Kickstarter!D:D,"&gt;=35000", Kickstarter!D:D,"&lt;=39999", Kickstarter!F:F, "successful",Kickstarter!R:R, "plays")</f>
        <v>4</v>
      </c>
      <c r="C10">
        <f>COUNTIFS(Kickstarter!D:D,"&gt;=35000", Kickstarter!D:D,"&lt;=39999", Kickstarter!F:F, "failed",Kickstarter!R:R, "plays")</f>
        <v>2</v>
      </c>
      <c r="D10">
        <f>COUNTIFS(Kickstarter!D:D,"&gt;=35000", Kickstarter!D:D,"&lt;=39999", Kickstarter!F:F, "canceled",Kickstarter!R:R, "plays")</f>
        <v>0</v>
      </c>
      <c r="E10">
        <f>SUM(B10:D10)</f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8396</v>
      </c>
      <c r="B11">
        <f>COUNTIFS(Kickstarter!D:D,"&gt;=40000", Kickstarter!D:D,"&lt;=44999", Kickstarter!F:F, "successful",Kickstarter!R:R, "plays")</f>
        <v>2</v>
      </c>
      <c r="C11">
        <f>COUNTIFS(Kickstarter!D:D,"&gt;=40000", Kickstarter!D:D,"&lt;=44999", Kickstarter!F:F, "failed",Kickstarter!R:R, "plays")</f>
        <v>1</v>
      </c>
      <c r="D11">
        <f>COUNTIFS(Kickstarter!D:D,"&gt;=40000", Kickstarter!D:D,"&lt;=44999", Kickstarter!F:F, "canceled",Kickstarter!R:R, "plays",Kickstarter!R:R, "plays")</f>
        <v>0</v>
      </c>
      <c r="E11">
        <f>SUM(B11:D11)</f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8397</v>
      </c>
      <c r="B12">
        <f>COUNTIFS(Kickstarter!D:D,"&gt;=45000", Kickstarter!D:D,"&lt;=49999", Kickstarter!F:F, "successful",Kickstarter!R:R, "plays")</f>
        <v>0</v>
      </c>
      <c r="C12">
        <f>COUNTIFS(Kickstarter!D:D,"&gt;=45000", Kickstarter!D:D,"&lt;=49999", Kickstarter!F:F, "failed",Kickstarter!R:R, "plays")</f>
        <v>1</v>
      </c>
      <c r="D12">
        <f>COUNTIFS(Kickstarter!D:D,"&gt;=45000", Kickstarter!D:D,"&lt;=49999", Kickstarter!F:F, "canceled",Kickstarter!R:R, "plays")</f>
        <v>0</v>
      </c>
      <c r="E12">
        <f>SUM(B12:D12)</f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8398</v>
      </c>
      <c r="B13">
        <f>COUNTIFS(Kickstarter!D:D,"&gt;=50000", Kickstarter!F:F, "successful",Kickstarter!R:R, "plays")</f>
        <v>2</v>
      </c>
      <c r="C13">
        <f>COUNTIFS(Kickstarter!D:D,"&gt;=50000", Kickstarter!F:F, "failed",Kickstarter!R:R, "plays")</f>
        <v>14</v>
      </c>
      <c r="D13">
        <f>COUNTIFS(Kickstarter!D:D,"&gt;=50000", Kickstarter!F:F, "canceled",Kickstarter!R:R, "plays")</f>
        <v>0</v>
      </c>
      <c r="E13">
        <f>SUM(B13:D13)</f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Parent Category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Ng</cp:lastModifiedBy>
  <dcterms:created xsi:type="dcterms:W3CDTF">2017-04-20T15:17:24Z</dcterms:created>
  <dcterms:modified xsi:type="dcterms:W3CDTF">2022-03-08T19:52:56Z</dcterms:modified>
</cp:coreProperties>
</file>