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Monitoring GSK\Google Drive\From Dropbox\SPIU\Reports\Project Progress\December 2019\"/>
    </mc:Choice>
  </mc:AlternateContent>
  <xr:revisionPtr revIDLastSave="0" documentId="13_ncr:1_{EE836D0F-A9A7-49E5-904E-2F8788CAADE7}" xr6:coauthVersionLast="41" xr6:coauthVersionMax="45" xr10:uidLastSave="{00000000-0000-0000-0000-000000000000}"/>
  <bookViews>
    <workbookView xWindow="-98" yWindow="-98" windowWidth="20715" windowHeight="13276" xr2:uid="{00000000-000D-0000-FFFF-FFFF00000000}"/>
  </bookViews>
  <sheets>
    <sheet name="Activity" sheetId="2" r:id="rId1"/>
    <sheet name="Finance" sheetId="4" r:id="rId2"/>
    <sheet name="performance" sheetId="5" r:id="rId3"/>
    <sheet name="IDP"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4" l="1"/>
  <c r="O3" i="4"/>
  <c r="I8" i="4" l="1"/>
  <c r="F8" i="4"/>
  <c r="F7" i="4"/>
  <c r="K7" i="4"/>
  <c r="D21" i="6" l="1"/>
  <c r="C4" i="6"/>
  <c r="C22" i="6"/>
  <c r="H20" i="6" s="1"/>
  <c r="H12" i="6"/>
  <c r="H11" i="6"/>
  <c r="C21" i="6" l="1"/>
  <c r="F5" i="4"/>
  <c r="E5" i="4"/>
  <c r="L5" i="4"/>
  <c r="K5" i="4"/>
  <c r="C14" i="6"/>
  <c r="O9" i="2" l="1"/>
  <c r="O8" i="2"/>
  <c r="O6" i="2"/>
  <c r="O5" i="2"/>
  <c r="O3" i="2"/>
  <c r="O4" i="4" l="1"/>
  <c r="O5" i="4"/>
  <c r="O6" i="4"/>
  <c r="O7" i="4"/>
  <c r="O8" i="4"/>
  <c r="O9" i="4"/>
  <c r="O10" i="4"/>
  <c r="O11" i="4"/>
  <c r="O12" i="4"/>
  <c r="O13" i="4"/>
  <c r="O14" i="4"/>
  <c r="O15" i="4"/>
  <c r="I3" i="4"/>
  <c r="I4" i="4"/>
  <c r="I5" i="4"/>
  <c r="I6" i="4"/>
  <c r="I7" i="4"/>
  <c r="I9" i="4"/>
  <c r="I10" i="4"/>
  <c r="I11" i="4"/>
  <c r="I12" i="4"/>
  <c r="I13" i="4"/>
  <c r="I14" i="4"/>
  <c r="I1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tc={259B8C27-54AB-4D40-B30F-A56D823181EB}</author>
  </authors>
  <commentList>
    <comment ref="K13" authorId="0" shapeId="0" xr:uid="{259B8C27-54AB-4D40-B30F-A56D823181EB}">
      <text>
        <t>[Threaded comment]
Your version of Excel allows you to read this threaded comment; however, any edits to it will get removed if the file is opened in a newer version of Excel. Learn more: https://go.microsoft.com/fwlink/?linkid=870924
Comment:
    subject to change upon correction of financial report</t>
      </text>
    </comment>
  </commentList>
</comments>
</file>

<file path=xl/sharedStrings.xml><?xml version="1.0" encoding="utf-8"?>
<sst xmlns="http://schemas.openxmlformats.org/spreadsheetml/2006/main" count="235" uniqueCount="170">
  <si>
    <t>Construction of the Centre for Biomedical Engineering and e-Health (CEBE) complex</t>
  </si>
  <si>
    <t>Output</t>
  </si>
  <si>
    <t>Indicator Name</t>
  </si>
  <si>
    <t>Baseline</t>
  </si>
  <si>
    <t>Annual target</t>
  </si>
  <si>
    <t>Target Q1</t>
  </si>
  <si>
    <t>Target Q2</t>
  </si>
  <si>
    <t>Target Q3</t>
  </si>
  <si>
    <t>Target Q4</t>
  </si>
  <si>
    <t>Number of in-service professionals trained through short -courses</t>
  </si>
  <si>
    <t>Number of Msc students enrolled</t>
  </si>
  <si>
    <t>30 MSC students enrolled</t>
  </si>
  <si>
    <t>% completion of construction works</t>
  </si>
  <si>
    <t>80 in-service professionals trained through short -courses</t>
  </si>
  <si>
    <t>30 MSC students enrolled and trained</t>
  </si>
  <si>
    <t xml:space="preserve">Project name </t>
  </si>
  <si>
    <t>UR Infrastructure Development</t>
  </si>
  <si>
    <t>Percent</t>
  </si>
  <si>
    <t>Number of Grant for evidence based research</t>
  </si>
  <si>
    <t>In-service staff trained trough short-courses</t>
  </si>
  <si>
    <t>New students enrolled in MSc program</t>
  </si>
  <si>
    <t>equipment of RCE-VIHSCM building</t>
  </si>
  <si>
    <t>Regional Center Of Excellence For Vaccines, Immunization and Health Supply Chain Management (RCE-HSCM)</t>
  </si>
  <si>
    <t>Africa Center of Excellence for Innovative Teaching and Learning Mathematics and Science (ACE ITLMS)</t>
  </si>
  <si>
    <t>Number of Research grants awarded</t>
  </si>
  <si>
    <t>Number of new PhD and Msc students enrolled</t>
  </si>
  <si>
    <t>28 PhD students and 33 Msc students enrolled.</t>
  </si>
  <si>
    <t>8 new PhD students and 23 Med enrolled</t>
  </si>
  <si>
    <t>8 new PhD students and 23 Med enrolled in ACE-ITLMS</t>
  </si>
  <si>
    <t>4 Research grants in Science Education awarded.</t>
  </si>
  <si>
    <t>African Center of Excellence in Data Sciences (ACE DS)</t>
  </si>
  <si>
    <t>New PhD students and Msc enrolled in ACE-DS</t>
  </si>
  <si>
    <t>44 PhD students and 54 Msc students</t>
  </si>
  <si>
    <t>3 new PhD students and 30 Msc students enrolled</t>
  </si>
  <si>
    <t>African center of excellence in energy for sustainable development (ACE ESD)</t>
  </si>
  <si>
    <t> New PhD students and Msc enrolled in ACE-ESD</t>
  </si>
  <si>
    <t>Number of new PhD and Msc students enrolled.</t>
  </si>
  <si>
    <t>32 PhD students and 45 Msc students enrolled</t>
  </si>
  <si>
    <t>7 new PhD students and 60 new Msc students enrolled</t>
  </si>
  <si>
    <t>African center of excellence in internet of things (ACE IoT)</t>
  </si>
  <si>
    <t>Number of new PhD and Master students enrolled</t>
  </si>
  <si>
    <t>5 PhD students and 84 Msc students</t>
  </si>
  <si>
    <t>4 new PhD students and 30 Msc enrolled</t>
  </si>
  <si>
    <t>Number of new programmes in T&amp;L developed and accredited</t>
  </si>
  <si>
    <t>Draft programmes</t>
  </si>
  <si>
    <t>3 new programmes</t>
  </si>
  <si>
    <t>Number of programmes in agro-processioning updated and accredited</t>
  </si>
  <si>
    <t>Priority skills for Growth (PSG)</t>
  </si>
  <si>
    <t>SN</t>
  </si>
  <si>
    <t>ICTP-EAIFR (East African Institute for Fundamental Research)</t>
  </si>
  <si>
    <t>8 new PhD students and 30 new Msc students enrolled</t>
  </si>
  <si>
    <t>10 ongoing Msc students enrolled</t>
  </si>
  <si>
    <t>8 new PhD students enrolled</t>
  </si>
  <si>
    <t>30 new Msc students enrolled</t>
  </si>
  <si>
    <t>Nyagatare Veterinary Laboratory</t>
  </si>
  <si>
    <t> Nyagatare Veterinary Complex constructed.</t>
  </si>
  <si>
    <t>Regional Centre of Excellence for Vaccines, Immunization and Health Supply Chain Management (RCE-VIHSCM) constructed.</t>
  </si>
  <si>
    <t>Training programs in VIHSCM established</t>
  </si>
  <si>
    <t>Targets</t>
  </si>
  <si>
    <t>Report Q1</t>
  </si>
  <si>
    <t>Achievements</t>
  </si>
  <si>
    <t xml:space="preserve">Performance </t>
  </si>
  <si>
    <t xml:space="preserve">comments </t>
  </si>
  <si>
    <t>Report Q2</t>
  </si>
  <si>
    <t>Report Q3</t>
  </si>
  <si>
    <t>Report Q4</t>
  </si>
  <si>
    <t xml:space="preserve">Annual Report </t>
  </si>
  <si>
    <t xml:space="preserve">Comments </t>
  </si>
  <si>
    <t>Project Info</t>
  </si>
  <si>
    <t>New PhD students and Msc enrolled in ACE-IoT</t>
  </si>
  <si>
    <t>Research promoted in EAC countries</t>
  </si>
  <si>
    <t>CEBE complex constructed</t>
  </si>
  <si>
    <t>3 new programs in transport and logistics developed and accredited 3 programs in agro-processing updated and accredited</t>
  </si>
  <si>
    <t>AFRICAN DEVELOPMENT FUND FOR ADB</t>
  </si>
  <si>
    <t>CENTRAL TREASURY</t>
  </si>
  <si>
    <t xml:space="preserve">Funder </t>
  </si>
  <si>
    <t>Disbursement</t>
  </si>
  <si>
    <t>Q1</t>
  </si>
  <si>
    <t>Q2</t>
  </si>
  <si>
    <t>Q3</t>
  </si>
  <si>
    <t>Q4</t>
  </si>
  <si>
    <t xml:space="preserve">Annual </t>
  </si>
  <si>
    <t xml:space="preserve">Previous </t>
  </si>
  <si>
    <t xml:space="preserve">Spending </t>
  </si>
  <si>
    <t>Comment</t>
  </si>
  <si>
    <t>IMPORT EXPORT BANK OF KOREA</t>
  </si>
  <si>
    <t>KfW</t>
  </si>
  <si>
    <t>WORLD BANK/INTERNATIONAL DEVELOPMENT ASSOCIATION (IDA)</t>
  </si>
  <si>
    <t>Project Information</t>
  </si>
  <si>
    <t>24 pharmacists from Rwandan Districts and hospitals have been trained in immunization supply chain management</t>
  </si>
  <si>
    <t>The equipment will be procured upon completion of the building</t>
  </si>
  <si>
    <t xml:space="preserve">10 new PhD and 45 new MSc applicants have been admitted to enroll in Q2. </t>
  </si>
  <si>
    <t xml:space="preserve">The 4 grants have been awarded to the center's researchers as a result of evaluation of received proposals. Meanwhile,  3 new Research papers were published in peer reviewed journals and 2 staff have been facilitated to present their researches in international conferences. </t>
  </si>
  <si>
    <t xml:space="preserve">43 new MSc applicants have been admitted to enroll in Q2. </t>
  </si>
  <si>
    <t xml:space="preserve">4 programs updated  </t>
  </si>
  <si>
    <t xml:space="preserve">0 PhD enrolled, 16 new Msc candidates admitted </t>
  </si>
  <si>
    <t xml:space="preserve">Received applications for PhD and are being analyzed jointhly with the ICTP-Triester (Italy) as well as securing schoolarships for candidates </t>
  </si>
  <si>
    <t xml:space="preserve">This project is dormant because it does not have budget for this FY. Thus, both tender and activities could not be performed. </t>
  </si>
  <si>
    <t>All the four sites (Huye, Nyagatare, Busogo, Nyarugenge) started and works are on track according to the newly agreed schedule. However, the low performance vis-à-vis the target is due to the observed delays in start up of construction works. Other components linked to the project are ontrack too: Long-term training whereby 15 UR staff have been sent to Korea for MSc program, and a team of Koreans is working on information management system to accompany the project.</t>
  </si>
  <si>
    <t xml:space="preserve">2 new BSc curricula in transport and logistics engineering and T&amp; management have been developped, approved by UR senate and submitted to HEC for accreditation. The 1st enrollment is expected in Q2. The industrial attachment of academic staff to deliver those programs have been conducted with potential local industries. The acquisition of laboratory equipment for this program is at the stage of tender advertisement. </t>
  </si>
  <si>
    <t xml:space="preserve">4 existing programs Curricula (Agricultural Mechanization, Food Science and Technology, Horticulture, Crop Production) have been updated, approved by UR Senate and submitted to HEC for accreditation.The industrial attachment of academic staff to deliver those programs have been conducted with potential local industries. The acquisition of laboratory equipment for this program is at the stage of tender advertisement. </t>
  </si>
  <si>
    <t xml:space="preserve">40 new candidates including 18 Rwandan and 22 from the region since June 2019, for 2nd intake are enrolled and courses are being delivery as pe approved program </t>
  </si>
  <si>
    <t>The selection for both PhD and MSc applications is ongoing toward admission and enrollment in  Q2.</t>
  </si>
  <si>
    <t xml:space="preserve">2 new programs developped </t>
  </si>
  <si>
    <t>82 candidates admitted in MSc of whom 20 are regionals and 62 are nationals. The call for application in PhD under the sponsorship of UR-SIDA program is ongoing.</t>
  </si>
  <si>
    <t xml:space="preserve">The 1st invoice of construction works amounting $2,345,164 is pending for payment </t>
  </si>
  <si>
    <t>The taxes for paid invoices from both consultant and contractor (estimated at $1.5M) are being calculated for its payoff in Q2</t>
  </si>
  <si>
    <t xml:space="preserve">The spending of this project is very low compared to the budget due to the fact that the tendering for laboratory equipment is not yet concluded. The only spent money was on curriculum development and industrial attachment of academic staff. </t>
  </si>
  <si>
    <t>S/N</t>
  </si>
  <si>
    <t>Project name</t>
  </si>
  <si>
    <t>Estimated Overall Physical Performance (%)</t>
  </si>
  <si>
    <t> 10%</t>
  </si>
  <si>
    <t>Nyagatare Veterinary Complex</t>
  </si>
  <si>
    <t> 30%</t>
  </si>
  <si>
    <t> 8%</t>
  </si>
  <si>
    <t>East African Institute for Fundamental Research (ICTP/EAIFR)</t>
  </si>
  <si>
    <t>East Africa Centre of Excellence for Biomedical engineering and E-health (CEBE)</t>
  </si>
  <si>
    <t xml:space="preserve">UR Infrastructure Development Project (IDP) </t>
  </si>
  <si>
    <t xml:space="preserve">A first meeting with the identified 30 regional researchers was held in Rwanda to establish the research agenda. Priorities towards a call for application scheduled in December 2019 have been set.   </t>
  </si>
  <si>
    <t xml:space="preserve">The pool of trainers (consultants) is established and approved by the funder (AfDB). 3 short courses in biomedical engieering and e-health are advertized to be conducted in Q2. </t>
  </si>
  <si>
    <t xml:space="preserve">The developed curriculum of MSC in biomedical engineering has been reviewed and objected by the HEC. Indeed, there are a number of recommendations made by HEC to be addressed before accrediting the program including the establishment of laboratores and involvement of external highly qualified in the curriculum development process. These recommendations are being addressed and expected to resubmit the program to HEC by Q2. The existing MSc program in health informatics is being updated at College level to catter for E-health issues. </t>
  </si>
  <si>
    <t>The contract for the contractor has been concluded at UR level and submitted to MINIJUST for approval thereafter will be submitted to the Bank for approval.</t>
  </si>
  <si>
    <t>The evaluation report for prequalification of consultant to design the RCE building has been submitted to the Bank for approval thereafter the request for proposals will follow.</t>
  </si>
  <si>
    <t>ARES</t>
  </si>
  <si>
    <t>FOJO</t>
  </si>
  <si>
    <t>SIDA</t>
  </si>
  <si>
    <t>Site installation and excavation, supply of initial construction material;</t>
  </si>
  <si>
    <t>91 (23% female): 4 short-courses were organized including 1 in biomedical engineering and 3 in E-health. 	Healthcare Technology Management (Number of trainees: 18 Male: 14 and Female: 4)
 Medical coding (Number of trainees: 33 Male: 22 and Female: 11)
	Security, Privacy and Legal Framework of Health Information Systems (Number of trainees: 18. Male: 16 and Female: 2)
	Telemedicine Applications (Number of trainees: 22 Male: 16 and Female: 6</t>
  </si>
  <si>
    <t>HQ: 28.26% concrete works at 5th floor (on schedule); MG: 35.68% concrete works at roof slab (2nd floor building) (on schedule); ODL Nyagatare: 28.75% Concrete works at roof slab (G+1 building) (ahead of 3months of the schedule); ODL HUYE: 27.67% concrete works at roof slab (G+1 building) (ahead of 2 months compared to the schedule); ODL BUSOGO:2.7% Foundation (footings) with 15.86% of supplied materials (behind the schedule of 2 months);</t>
  </si>
  <si>
    <t>By December 2019, the database currently contains 337 documents on HSCM, up from 302 in July 2019.</t>
  </si>
  <si>
    <t>2 Short Courses were organized as follow: 1)Humanitarian Health Supply Chain: 31 participants 2)Immunization Supply Chain Management: 31 Participants mainly hospitals pharmacists and immunisation supervisors</t>
  </si>
  <si>
    <t>1st cohort: 25 students graduated from Master of Health Supply Chain Management while 4 others are to finalize their thesis;2nd cohort: The first Semester (face to face and online) with field placement and exams were successfully concluded. Courses for the second semester started on December 2 with two weeks face to face.</t>
  </si>
  <si>
    <t>Upon approval of the evaluation report for prequalification of consultant to design the RCE building, a call for proposals from pre-qualified consulting firms is issued and opening is scheduled on 28/1/2020.</t>
  </si>
  <si>
    <t xml:space="preserve">In addition to the ongoing 4 researches supported by the center’s grants, 6 new scientific papers have been published in peer reviewed journals. </t>
  </si>
  <si>
    <t>New 10 PhD students and 68 Msc students enrolled including 21 international students.</t>
  </si>
  <si>
    <t>During the Q2, the center has enrolled a total of 78 postgraduate students including 22 females. In addition to 45 candidates initially admitted in MEd, the center has opened a new teaching center at Remera Campus for private students whereby 23 students have been enrolled.</t>
  </si>
  <si>
    <t>Out of 43 admitted students, only 23 (12 female) have been able to enrol because their expectations were not met: the evening program suspended due to the insufficiency of faculty to cover it. Thus, most of Rwandan who would wish to enrol for evening mode while keeping their jobs turned off the obtained admission.</t>
  </si>
  <si>
    <t>0PhD and 23 Msc students including 8 internationaL</t>
  </si>
  <si>
    <t>Out of 121 admitted in MSc only 72 enrolled due to the limited sponsorship provided by the center (35) and HEC (47). Others were required to look for self-sponsorship thus preferred to do not register. For PhD under SIDA program, after the call, there was no candidate who showed the interest within the UR staff. Going forward, the call will be re-advertised targeting external Rwandans.</t>
  </si>
  <si>
    <t>0PhD and 72 Msc including 15 international students enrolled</t>
  </si>
  <si>
    <t>5 PhD students and 46 Msc students</t>
  </si>
  <si>
    <t>Out of 67 admitted in MSc only 46 enrolled due to the limited sponsorship provided by the center and HEC. Others were required to look for self-sponsorship thus preferred to do not register.</t>
  </si>
  <si>
    <t>4 updated programs are accredited by HEC</t>
  </si>
  <si>
    <t>2 developed programs are accredited by HEC</t>
  </si>
  <si>
    <t>The updated undergraduate programs are the already existing programs implemented by the college of agriculture (CAVM). For it to be smoothly implemented, there still a need to establish modern laboratory: the tender is published and opening of bids is planned on 27th February.</t>
  </si>
  <si>
    <t xml:space="preserve">The developed undergraduate programs are new and are to be implemented by the College of Science and Technology (CST) and College of business and Economics for T&amp;L Engineering and T&amp;L Management programs respectively. As the accreditation was issued after expiration of admission and enrolment period in UR, it is expected that the 1st intake will be in next academic year. the tender for lab equipment is published and opening of bids is planned on 27th February 2020.
</t>
  </si>
  <si>
    <t>6 PhD students admitted and 10 MSc students enrolled</t>
  </si>
  <si>
    <t>Among 105 applications, 16 were admitted in MSc of which 10 managed to enrol due to the limited sponsorship: ICTP sponsored 6 of them and HEC funded 4. For PhD program, among 37 application, 6 were admitted now looking for funding opportunity to be able to enrol. The internationality character of this centre and its scientific level which targets high level research in physics make the program high demanding in terms of finance for selected students which limits the number of enrolment.</t>
  </si>
  <si>
    <t xml:space="preserve">Advance for consultancy service </t>
  </si>
  <si>
    <t>Invoice #1 consultancy service</t>
  </si>
  <si>
    <t>Invoice #2 consultancy service</t>
  </si>
  <si>
    <t>Invoice #3 consultancy service</t>
  </si>
  <si>
    <t>Invoice #4 consultancy service (Q1 construction)</t>
  </si>
  <si>
    <t>Invoice for capacity building (upon invitation: 30%)</t>
  </si>
  <si>
    <t>Total</t>
  </si>
  <si>
    <t>Project cost</t>
  </si>
  <si>
    <t>Advance for contractor (20%)</t>
  </si>
  <si>
    <t>Invoice #1 contractor (12%)</t>
  </si>
  <si>
    <t>Invoice #2 contractor (12%)</t>
  </si>
  <si>
    <t>Invoice #3 contractor (6%)</t>
  </si>
  <si>
    <t>Contractor total cost</t>
  </si>
  <si>
    <t>Consultant total cost</t>
  </si>
  <si>
    <t xml:space="preserve">the spending including advance paid against contracted amount is at 34% which quite good compared to the physical progress. However, this rate does not take into consideration into account the contigence funds which still unallocated. </t>
  </si>
  <si>
    <t xml:space="preserve">The tax paid was to cover the paid invoices of consultant since the beginning. </t>
  </si>
  <si>
    <t>the stated expenditure excludes the payment made to the consultant (HERA)</t>
  </si>
  <si>
    <t>The paid amount is to cover taxes on paid invoices to the consultant</t>
  </si>
  <si>
    <t xml:space="preserve">The spending of this project is very low compared to the budget due to the fact that the tendering for laboratory equipment is not yet concluded. </t>
  </si>
  <si>
    <t xml:space="preserve">To be updated </t>
  </si>
  <si>
    <t>Add consultant invoice</t>
  </si>
  <si>
    <t xml:space="preserve">The curriculum of MSC in Bomedical engineering and MSc in E-health (Health informatics) are not yet accredited. Recommendations given by HEC have been addressed and the curricculum resubmitted to HEC for reasssessment. The Bachelor program in rehabilitation and mobility science is still under development. The supply of lab equipment is not yet done because the supplier provided a non-confirm bank guarantee which delayed the signature of contract. Currently, negotiations with the supplier are ongoing to comply with regulations.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</si>
</sst>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 #,##0_-;_-* &quot;-&quot;_-;_-@_-"/>
    <numFmt numFmtId="43" formatCode="_-* #,##0.00_-;\-* #,##0.00_-;_-* &quot;-&quot;??_-;_-@_-"/>
    <numFmt numFmtId="164" formatCode="_-&quot;£&quot;* #,##0.00_-;\-&quot;£&quot;* #,##0.00_-;_-&quot;£&quot;* &quot;-&quot;??_-;_-@_-"/>
    <numFmt numFmtId="165" formatCode="_-[$$-409]* #,##0.00_ ;_-[$$-409]* \-#,##0.00\ ;_-[$$-409]* &quot;-&quot;??_ ;_-@_ "/>
    <numFmt numFmtId="166" formatCode="_-[$RWF]\ * #,##0_-;\-[$RWF]\ * #,##0_-;_-[$RWF]\ * &quot;-&quot;??_-;_-@_-"/>
    <numFmt numFmtId="167" formatCode="_-[$RWF]\ * #,##0_-;\-[$RWF]\ * #,##0_-;_-[$RWF]\ * &quot;-&quot;_-;_-@_-"/>
    <numFmt numFmtId="168" formatCode="_-[$€-2]\ * #,##0.00_-;\-[$€-2]\ * #,##0.00_-;_-[$€-2]\ * &quot;-&quot;??_-;_-@_-"/>
    <numFmt numFmtId="169" formatCode="_(* #,##0_);_(* \(#,##0\);_(* &quot;-&quot;??_);_(@_)"/>
    <numFmt numFmtId="170" formatCode="_-[$$-409]* #,##0.0_ ;_-[$$-409]* \-#,##0.0\ ;_-[$$-409]* &quot;-&quot;??_ ;_-@_ "/>
    <numFmt numFmtId="171" formatCode="_-[$$-409]* #,##0_ ;_-[$$-409]* \-#,##0\ ;_-[$$-409]* &quot;-&quot;??_ ;_-@_ "/>
    <numFmt numFmtId="172" formatCode="_-[$€-2]\ * #,##0_-;\-[$€-2]\ * #,##0_-;_-[$€-2]\ * &quot;-&quot;??_-;_-@_-"/>
    <numFmt numFmtId="173" formatCode="0.0%"/>
  </numFmts>
  <fonts count="18" x14ac:knownFonts="1">
    <font>
      <sz val="11"/>
      <color theme="1"/>
      <name val="Calibri"/>
      <family val="2"/>
      <scheme val="minor"/>
    </font>
    <font>
      <sz val="11"/>
      <name val="Calibri"/>
      <family val="2"/>
      <scheme val="minor"/>
    </font>
    <font>
      <sz val="9"/>
      <name val="Arial"/>
      <family val="2"/>
    </font>
    <font>
      <sz val="11"/>
      <color theme="1"/>
      <name val="Calibri"/>
      <family val="2"/>
      <scheme val="minor"/>
    </font>
    <font>
      <b/>
      <sz val="11"/>
      <color theme="1"/>
      <name val="Calibri"/>
      <family val="2"/>
      <scheme val="minor"/>
    </font>
    <font>
      <sz val="10"/>
      <name val="Times New Roman"/>
      <family val="1"/>
    </font>
    <font>
      <b/>
      <sz val="10"/>
      <name val="Times New Roman"/>
      <family val="1"/>
    </font>
    <font>
      <b/>
      <sz val="12"/>
      <color theme="1"/>
      <name val="Times New Roman"/>
      <family val="1"/>
    </font>
    <font>
      <b/>
      <sz val="11"/>
      <color theme="1"/>
      <name val="Tahoma"/>
      <family val="2"/>
    </font>
    <font>
      <sz val="10"/>
      <color theme="1"/>
      <name val="Calibri"/>
      <family val="2"/>
      <scheme val="minor"/>
    </font>
    <font>
      <sz val="12"/>
      <name val="Times New Roman"/>
      <family val="1"/>
    </font>
    <font>
      <sz val="9"/>
      <color rgb="FF000000"/>
      <name val="Calibri"/>
      <family val="2"/>
      <scheme val="minor"/>
    </font>
    <font>
      <b/>
      <sz val="11"/>
      <color rgb="FF000000"/>
      <name val="Calibri"/>
      <family val="2"/>
      <scheme val="minor"/>
    </font>
    <font>
      <sz val="11"/>
      <color rgb="FF000000"/>
      <name val="Calibri"/>
      <family val="2"/>
      <scheme val="minor"/>
    </font>
    <font>
      <sz val="12"/>
      <color rgb="FF000000"/>
      <name val="Cambria"/>
      <family val="1"/>
    </font>
    <font>
      <sz val="5"/>
      <color rgb="FF636363"/>
      <name val="Helvetica"/>
      <family val="2"/>
    </font>
    <font>
      <b/>
      <u/>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rgb="FF0070C0"/>
        <bgColor indexed="64"/>
      </patternFill>
    </fill>
    <fill>
      <patternFill patternType="solid">
        <fgColor rgb="FF00B0F0"/>
        <bgColor indexed="64"/>
      </patternFill>
    </fill>
    <fill>
      <patternFill patternType="solid">
        <fgColor rgb="FF92D050"/>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rgb="FFC00000"/>
        <bgColor indexed="64"/>
      </patternFill>
    </fill>
    <fill>
      <patternFill patternType="solid">
        <fgColor theme="0"/>
        <bgColor indexed="64"/>
      </patternFill>
    </fill>
    <fill>
      <patternFill patternType="solid">
        <fgColor rgb="FFFFFFFF"/>
        <bgColor indexed="64"/>
      </patternFill>
    </fill>
    <fill>
      <patternFill patternType="solid">
        <fgColor rgb="FFFCE4D6"/>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bottom style="medium">
        <color indexed="64"/>
      </bottom>
      <diagonal/>
    </border>
  </borders>
  <cellStyleXfs count="6">
    <xf numFmtId="0" fontId="0" fillId="0" borderId="0"/>
    <xf numFmtId="43" fontId="3" fillId="0" borderId="0" applyFon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cellStyleXfs>
  <cellXfs count="118">
    <xf numFmtId="0" fontId="0" fillId="0" borderId="0" xfId="0"/>
    <xf numFmtId="0" fontId="1" fillId="0" borderId="1" xfId="0" applyFont="1" applyFill="1" applyBorder="1"/>
    <xf numFmtId="0" fontId="0" fillId="0" borderId="0" xfId="0" applyAlignment="1">
      <alignment wrapText="1"/>
    </xf>
    <xf numFmtId="0" fontId="5" fillId="0" borderId="1" xfId="0" applyFont="1" applyFill="1" applyBorder="1"/>
    <xf numFmtId="0" fontId="5" fillId="0" borderId="1" xfId="0" applyFont="1" applyFill="1" applyBorder="1" applyAlignment="1">
      <alignment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wrapText="1"/>
    </xf>
    <xf numFmtId="0" fontId="5" fillId="0" borderId="1" xfId="0" applyFont="1" applyFill="1" applyBorder="1" applyAlignment="1">
      <alignment horizontal="center" vertical="center" wrapText="1"/>
    </xf>
    <xf numFmtId="0" fontId="1" fillId="0" borderId="1" xfId="0" applyFont="1" applyBorder="1"/>
    <xf numFmtId="0" fontId="0" fillId="0" borderId="0" xfId="0" applyAlignment="1">
      <alignment vertical="center" wrapText="1"/>
    </xf>
    <xf numFmtId="0" fontId="0" fillId="0" borderId="1" xfId="0" applyBorder="1"/>
    <xf numFmtId="0" fontId="0" fillId="0" borderId="1" xfId="0" applyBorder="1" applyAlignment="1">
      <alignment wrapText="1"/>
    </xf>
    <xf numFmtId="0" fontId="6" fillId="3"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4" fillId="4" borderId="1" xfId="0" applyFont="1" applyFill="1" applyBorder="1" applyAlignment="1">
      <alignment vertical="center" wrapText="1"/>
    </xf>
    <xf numFmtId="0" fontId="4" fillId="2" borderId="1" xfId="0" applyFont="1" applyFill="1" applyBorder="1" applyAlignment="1">
      <alignment vertical="center" wrapText="1"/>
    </xf>
    <xf numFmtId="0" fontId="4" fillId="7" borderId="1" xfId="0" applyFont="1" applyFill="1" applyBorder="1" applyAlignment="1">
      <alignment vertical="center" wrapText="1"/>
    </xf>
    <xf numFmtId="0" fontId="4" fillId="8" borderId="1" xfId="0" applyFont="1" applyFill="1" applyBorder="1" applyAlignment="1">
      <alignment vertical="center" wrapText="1"/>
    </xf>
    <xf numFmtId="0" fontId="4" fillId="9" borderId="1" xfId="0" applyFont="1" applyFill="1" applyBorder="1" applyAlignment="1">
      <alignment vertical="center" wrapText="1"/>
    </xf>
    <xf numFmtId="0" fontId="5" fillId="0" borderId="1" xfId="0" applyFont="1" applyFill="1" applyBorder="1" applyAlignment="1">
      <alignment vertical="top" wrapText="1"/>
    </xf>
    <xf numFmtId="165" fontId="0" fillId="0" borderId="1" xfId="0" applyNumberFormat="1" applyBorder="1"/>
    <xf numFmtId="168" fontId="0" fillId="0" borderId="1" xfId="0" applyNumberFormat="1" applyBorder="1"/>
    <xf numFmtId="166" fontId="3" fillId="0" borderId="1" xfId="1" applyNumberFormat="1" applyFont="1" applyBorder="1"/>
    <xf numFmtId="0" fontId="0" fillId="0" borderId="1" xfId="0" applyFont="1" applyBorder="1"/>
    <xf numFmtId="167" fontId="9" fillId="0" borderId="1" xfId="1" applyNumberFormat="1" applyFont="1" applyBorder="1" applyAlignment="1">
      <alignment vertical="center"/>
    </xf>
    <xf numFmtId="165" fontId="2" fillId="0" borderId="1" xfId="2" applyNumberFormat="1" applyFont="1" applyFill="1" applyBorder="1" applyAlignment="1">
      <alignment horizontal="left" vertical="center" wrapText="1"/>
    </xf>
    <xf numFmtId="0" fontId="4" fillId="0" borderId="0" xfId="0" applyFont="1" applyBorder="1"/>
    <xf numFmtId="0" fontId="0" fillId="0" borderId="0" xfId="0" applyBorder="1"/>
    <xf numFmtId="0" fontId="0" fillId="0" borderId="0" xfId="0" applyBorder="1" applyAlignment="1">
      <alignment wrapText="1"/>
    </xf>
    <xf numFmtId="0" fontId="0" fillId="0" borderId="0" xfId="0" applyBorder="1" applyAlignment="1">
      <alignment horizontal="center" vertical="center"/>
    </xf>
    <xf numFmtId="0" fontId="4" fillId="3" borderId="1" xfId="0" applyFont="1" applyFill="1" applyBorder="1" applyAlignment="1">
      <alignment wrapText="1"/>
    </xf>
    <xf numFmtId="0" fontId="4" fillId="6" borderId="1" xfId="0" applyFont="1" applyFill="1" applyBorder="1"/>
    <xf numFmtId="0" fontId="4" fillId="5" borderId="1" xfId="0" applyFont="1" applyFill="1" applyBorder="1"/>
    <xf numFmtId="0" fontId="4" fillId="10" borderId="1" xfId="0" applyFont="1" applyFill="1" applyBorder="1"/>
    <xf numFmtId="0" fontId="2" fillId="0" borderId="1" xfId="0" applyFont="1" applyBorder="1" applyAlignment="1">
      <alignment wrapText="1"/>
    </xf>
    <xf numFmtId="0" fontId="1" fillId="0" borderId="1" xfId="0" applyFont="1" applyBorder="1" applyAlignment="1">
      <alignment wrapText="1"/>
    </xf>
    <xf numFmtId="9" fontId="0" fillId="0" borderId="1" xfId="0" applyNumberFormat="1" applyBorder="1"/>
    <xf numFmtId="9" fontId="5" fillId="0" borderId="1" xfId="0" applyNumberFormat="1" applyFont="1" applyFill="1" applyBorder="1" applyAlignment="1">
      <alignment vertical="center" wrapText="1"/>
    </xf>
    <xf numFmtId="169" fontId="10" fillId="11" borderId="1" xfId="1" applyNumberFormat="1" applyFont="1" applyFill="1" applyBorder="1" applyAlignment="1">
      <alignment horizontal="left" vertical="top" wrapText="1"/>
    </xf>
    <xf numFmtId="49" fontId="10" fillId="11" borderId="1" xfId="1" applyNumberFormat="1" applyFont="1" applyFill="1" applyBorder="1" applyAlignment="1">
      <alignment horizontal="left" vertical="top" wrapText="1"/>
    </xf>
    <xf numFmtId="49" fontId="10" fillId="11" borderId="1" xfId="1" applyNumberFormat="1" applyFont="1" applyFill="1" applyBorder="1" applyAlignment="1">
      <alignment horizontal="left" vertical="center" wrapText="1"/>
    </xf>
    <xf numFmtId="0" fontId="5" fillId="0" borderId="5" xfId="0" applyFont="1" applyFill="1" applyBorder="1" applyAlignment="1">
      <alignment horizontal="left" vertical="center" wrapText="1"/>
    </xf>
    <xf numFmtId="9" fontId="5" fillId="0" borderId="1" xfId="0" applyNumberFormat="1" applyFont="1" applyFill="1" applyBorder="1" applyAlignment="1">
      <alignment horizontal="left" vertical="center" wrapText="1"/>
    </xf>
    <xf numFmtId="9" fontId="0" fillId="0" borderId="1" xfId="0" applyNumberFormat="1" applyBorder="1" applyAlignment="1">
      <alignment wrapText="1"/>
    </xf>
    <xf numFmtId="167" fontId="0" fillId="0" borderId="1" xfId="0" applyNumberFormat="1" applyBorder="1"/>
    <xf numFmtId="171" fontId="2" fillId="0" borderId="1" xfId="2" applyNumberFormat="1" applyFont="1" applyFill="1" applyBorder="1" applyAlignment="1">
      <alignment horizontal="left" vertical="center" wrapText="1"/>
    </xf>
    <xf numFmtId="171" fontId="0" fillId="0" borderId="1" xfId="0" applyNumberFormat="1" applyBorder="1"/>
    <xf numFmtId="170" fontId="0" fillId="0" borderId="1" xfId="0" applyNumberFormat="1" applyBorder="1"/>
    <xf numFmtId="166" fontId="11" fillId="0" borderId="0" xfId="0" applyNumberFormat="1" applyFont="1"/>
    <xf numFmtId="3" fontId="0" fillId="0" borderId="1" xfId="0" applyNumberFormat="1" applyBorder="1"/>
    <xf numFmtId="9" fontId="5" fillId="0" borderId="1" xfId="0" applyNumberFormat="1" applyFont="1" applyFill="1" applyBorder="1" applyAlignment="1">
      <alignment vertical="center"/>
    </xf>
    <xf numFmtId="9" fontId="0" fillId="0" borderId="1" xfId="0" applyNumberFormat="1" applyBorder="1" applyAlignment="1">
      <alignment vertical="center"/>
    </xf>
    <xf numFmtId="0" fontId="0" fillId="0" borderId="1" xfId="0" applyBorder="1" applyAlignment="1">
      <alignment vertical="center"/>
    </xf>
    <xf numFmtId="0" fontId="12" fillId="0" borderId="1" xfId="0" applyFont="1" applyFill="1" applyBorder="1" applyAlignment="1">
      <alignment horizontal="left" vertical="center"/>
    </xf>
    <xf numFmtId="0" fontId="0" fillId="0" borderId="1" xfId="0" applyFill="1" applyBorder="1"/>
    <xf numFmtId="17" fontId="12" fillId="0" borderId="1" xfId="0" applyNumberFormat="1" applyFont="1" applyFill="1" applyBorder="1" applyAlignment="1">
      <alignment horizontal="center" vertical="center" wrapText="1"/>
    </xf>
    <xf numFmtId="17" fontId="0" fillId="0" borderId="1" xfId="0" applyNumberFormat="1" applyFill="1" applyBorder="1"/>
    <xf numFmtId="0" fontId="13" fillId="12" borderId="1" xfId="0" applyFont="1" applyFill="1" applyBorder="1" applyAlignment="1">
      <alignment horizontal="right" vertical="center"/>
    </xf>
    <xf numFmtId="0" fontId="13" fillId="12" borderId="1" xfId="0" applyFont="1" applyFill="1" applyBorder="1" applyAlignment="1">
      <alignment vertical="center" wrapText="1"/>
    </xf>
    <xf numFmtId="9" fontId="0" fillId="0" borderId="1" xfId="0" applyNumberFormat="1" applyBorder="1" applyAlignment="1">
      <alignment horizontal="right"/>
    </xf>
    <xf numFmtId="9" fontId="13" fillId="12" borderId="1" xfId="0" applyNumberFormat="1" applyFont="1" applyFill="1" applyBorder="1" applyAlignment="1">
      <alignment horizontal="right" vertical="center"/>
    </xf>
    <xf numFmtId="0" fontId="5" fillId="0" borderId="1" xfId="0" applyFont="1" applyFill="1" applyBorder="1" applyAlignment="1">
      <alignment horizontal="left" vertical="center" wrapText="1"/>
    </xf>
    <xf numFmtId="0" fontId="0" fillId="0" borderId="0" xfId="0" applyFill="1" applyBorder="1"/>
    <xf numFmtId="41" fontId="0" fillId="0" borderId="0" xfId="4" applyFont="1" applyBorder="1"/>
    <xf numFmtId="0" fontId="1" fillId="0" borderId="1" xfId="0" applyNumberFormat="1" applyFont="1" applyFill="1" applyBorder="1"/>
    <xf numFmtId="0" fontId="1" fillId="0" borderId="0" xfId="0" applyFont="1" applyFill="1"/>
    <xf numFmtId="3" fontId="14" fillId="0" borderId="6" xfId="0" applyNumberFormat="1" applyFont="1" applyBorder="1" applyAlignment="1">
      <alignment horizontal="right" vertical="center" wrapText="1"/>
    </xf>
    <xf numFmtId="172" fontId="0" fillId="0" borderId="1" xfId="0" applyNumberFormat="1" applyBorder="1"/>
    <xf numFmtId="9" fontId="0" fillId="0" borderId="0" xfId="0" applyNumberFormat="1"/>
    <xf numFmtId="10" fontId="0" fillId="0" borderId="0" xfId="0" applyNumberFormat="1"/>
    <xf numFmtId="17" fontId="0" fillId="0" borderId="0" xfId="0" applyNumberFormat="1"/>
    <xf numFmtId="43" fontId="0" fillId="0" borderId="1" xfId="1" applyFont="1" applyBorder="1"/>
    <xf numFmtId="9" fontId="0" fillId="0" borderId="1" xfId="3" applyFont="1" applyBorder="1" applyAlignment="1">
      <alignment vertical="center"/>
    </xf>
    <xf numFmtId="0" fontId="0" fillId="0" borderId="1" xfId="0" applyBorder="1" applyAlignment="1">
      <alignment vertical="center" wrapText="1"/>
    </xf>
    <xf numFmtId="173" fontId="0" fillId="0" borderId="1" xfId="0" applyNumberFormat="1" applyBorder="1" applyAlignment="1">
      <alignment vertical="center"/>
    </xf>
    <xf numFmtId="0" fontId="1" fillId="0" borderId="1" xfId="0" applyFont="1" applyFill="1" applyBorder="1" applyAlignment="1">
      <alignment vertical="center"/>
    </xf>
    <xf numFmtId="169" fontId="10" fillId="11" borderId="1" xfId="1" applyNumberFormat="1" applyFont="1" applyFill="1" applyBorder="1" applyAlignment="1">
      <alignment horizontal="left" vertical="center" wrapText="1"/>
    </xf>
    <xf numFmtId="9" fontId="0" fillId="0" borderId="1" xfId="0" applyNumberFormat="1" applyBorder="1" applyAlignment="1">
      <alignment vertical="center" wrapText="1"/>
    </xf>
    <xf numFmtId="0" fontId="0" fillId="0" borderId="0" xfId="0" applyAlignment="1">
      <alignment vertical="center"/>
    </xf>
    <xf numFmtId="41" fontId="0" fillId="0" borderId="0" xfId="4" applyFont="1"/>
    <xf numFmtId="43" fontId="0" fillId="0" borderId="0" xfId="0" applyNumberFormat="1"/>
    <xf numFmtId="0" fontId="16" fillId="0" borderId="0" xfId="0" applyFont="1"/>
    <xf numFmtId="14" fontId="0" fillId="0" borderId="1" xfId="0" applyNumberFormat="1" applyBorder="1" applyAlignment="1">
      <alignment horizontal="center" vertical="center"/>
    </xf>
    <xf numFmtId="14" fontId="0" fillId="0" borderId="1" xfId="0" applyNumberFormat="1" applyBorder="1" applyAlignment="1">
      <alignment wrapText="1"/>
    </xf>
    <xf numFmtId="41" fontId="0" fillId="0" borderId="1" xfId="4" applyFont="1" applyBorder="1"/>
    <xf numFmtId="0" fontId="0" fillId="0" borderId="5" xfId="0" applyFill="1" applyBorder="1" applyAlignment="1">
      <alignment wrapText="1"/>
    </xf>
    <xf numFmtId="41" fontId="13" fillId="0" borderId="0" xfId="4" applyFont="1" applyAlignment="1">
      <alignment vertical="center"/>
    </xf>
    <xf numFmtId="9" fontId="0" fillId="0" borderId="0" xfId="3" applyFont="1"/>
    <xf numFmtId="165" fontId="0" fillId="0" borderId="0" xfId="0" applyNumberFormat="1"/>
    <xf numFmtId="43" fontId="0" fillId="0" borderId="0" xfId="4" applyNumberFormat="1" applyFont="1"/>
    <xf numFmtId="169" fontId="0" fillId="0" borderId="1" xfId="5" applyNumberFormat="1" applyFont="1" applyBorder="1" applyAlignment="1">
      <alignment vertical="center"/>
    </xf>
    <xf numFmtId="169" fontId="0" fillId="0" borderId="0" xfId="0" applyNumberFormat="1"/>
    <xf numFmtId="0" fontId="0" fillId="0" borderId="0" xfId="0" applyNumberFormat="1"/>
    <xf numFmtId="3" fontId="15" fillId="0" borderId="0" xfId="0" applyNumberFormat="1" applyFont="1"/>
    <xf numFmtId="165" fontId="0" fillId="0" borderId="0" xfId="0" applyNumberFormat="1" applyBorder="1"/>
    <xf numFmtId="166" fontId="0" fillId="0" borderId="1" xfId="0" applyNumberFormat="1" applyBorder="1"/>
    <xf numFmtId="166" fontId="0" fillId="0" borderId="0" xfId="3" applyNumberFormat="1" applyFont="1" applyBorder="1"/>
    <xf numFmtId="0" fontId="4" fillId="9" borderId="1" xfId="0" applyFont="1" applyFill="1" applyBorder="1" applyAlignment="1">
      <alignment horizontal="center"/>
    </xf>
    <xf numFmtId="0" fontId="8" fillId="3" borderId="2" xfId="0" applyFont="1" applyFill="1" applyBorder="1" applyAlignment="1">
      <alignment horizont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7" fillId="5" borderId="1" xfId="0" applyFont="1" applyFill="1" applyBorder="1" applyAlignment="1">
      <alignment horizontal="center"/>
    </xf>
    <xf numFmtId="0" fontId="4" fillId="2" borderId="1" xfId="0" applyFont="1" applyFill="1" applyBorder="1" applyAlignment="1">
      <alignment horizontal="center"/>
    </xf>
    <xf numFmtId="0" fontId="4" fillId="7" borderId="1" xfId="0" applyFont="1" applyFill="1" applyBorder="1" applyAlignment="1">
      <alignment horizontal="center" vertical="center"/>
    </xf>
    <xf numFmtId="0" fontId="4" fillId="8" borderId="1" xfId="0" applyFont="1" applyFill="1" applyBorder="1" applyAlignment="1">
      <alignment horizontal="center"/>
    </xf>
    <xf numFmtId="0" fontId="4" fillId="4" borderId="1" xfId="0" applyFont="1" applyFill="1" applyBorder="1" applyAlignment="1">
      <alignment horizontal="center"/>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4" fillId="6"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3" borderId="1" xfId="0" applyFont="1" applyFill="1" applyBorder="1" applyAlignment="1">
      <alignment horizontal="center" vertical="center"/>
    </xf>
    <xf numFmtId="0" fontId="12" fillId="13" borderId="1" xfId="0" applyFont="1" applyFill="1" applyBorder="1" applyAlignment="1">
      <alignment horizontal="center" vertical="center" wrapText="1"/>
    </xf>
    <xf numFmtId="0" fontId="17" fillId="0" borderId="1" xfId="0" applyFont="1" applyBorder="1" applyAlignment="1">
      <alignment vertical="center" wrapText="1"/>
    </xf>
    <xf numFmtId="0" fontId="0" fillId="2" borderId="1" xfId="0" applyFill="1" applyBorder="1"/>
    <xf numFmtId="0" fontId="17" fillId="0" borderId="1" xfId="0" applyFont="1" applyBorder="1"/>
  </cellXfs>
  <cellStyles count="6">
    <cellStyle name="Comma" xfId="1" builtinId="3"/>
    <cellStyle name="Comma [0]" xfId="4" builtinId="6"/>
    <cellStyle name="Comma 2" xfId="5" xr:uid="{65977ADD-E6F4-4B4A-BB09-B1F92AE5C79E}"/>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2</xdr:col>
      <xdr:colOff>163230</xdr:colOff>
      <xdr:row>1</xdr:row>
      <xdr:rowOff>46905</xdr:rowOff>
    </xdr:from>
    <xdr:to>
      <xdr:col>2</xdr:col>
      <xdr:colOff>163590</xdr:colOff>
      <xdr:row>1</xdr:row>
      <xdr:rowOff>47265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0" name="Ink 19">
              <a:extLst>
                <a:ext uri="{FF2B5EF4-FFF2-40B4-BE49-F238E27FC236}">
                  <a16:creationId xmlns:a16="http://schemas.microsoft.com/office/drawing/2014/main" id="{C0F746D0-BEA7-46B5-8EFB-1B01D4A274A9}"/>
                </a:ext>
              </a:extLst>
            </xdr14:cNvPr>
            <xdr14:cNvContentPartPr/>
          </xdr14:nvContentPartPr>
          <xdr14:nvPr macro=""/>
          <xdr14:xfrm>
            <a:off x="4144680" y="227880"/>
            <a:ext cx="360" cy="360"/>
          </xdr14:xfrm>
        </xdr:contentPart>
      </mc:Choice>
      <mc:Fallback xmlns="">
        <xdr:pic>
          <xdr:nvPicPr>
            <xdr:cNvPr id="20" name="Ink 19">
              <a:extLst>
                <a:ext uri="{FF2B5EF4-FFF2-40B4-BE49-F238E27FC236}">
                  <a16:creationId xmlns:a16="http://schemas.microsoft.com/office/drawing/2014/main" id="{C0F746D0-BEA7-46B5-8EFB-1B01D4A274A9}"/>
                </a:ext>
              </a:extLst>
            </xdr:cNvPr>
            <xdr:cNvPicPr/>
          </xdr:nvPicPr>
          <xdr:blipFill>
            <a:blip xmlns:r="http://schemas.openxmlformats.org/officeDocument/2006/relationships" r:embed="rId2"/>
            <a:stretch>
              <a:fillRect/>
            </a:stretch>
          </xdr:blipFill>
          <xdr:spPr>
            <a:xfrm>
              <a:off x="4140360" y="223560"/>
              <a:ext cx="9000" cy="9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9-10-15T09:41:53.020"/>
    </inkml:context>
    <inkml:brush xml:id="br0">
      <inkml:brushProperty name="width" value="0.025" units="cm"/>
      <inkml:brushProperty name="height" value="0.025" units="cm"/>
      <inkml:brushProperty name="color" value="#E71224"/>
      <inkml:brushProperty name="ignorePressure" value="1"/>
    </inkml:brush>
  </inkml:definitions>
  <inkml:trace contextRef="#ctx0" brushRef="#br0">1 0,'0'0</inkml:trace>
</inkml:ink>
</file>

<file path=xl/persons/person.xml><?xml version="1.0" encoding="utf-8"?>
<personList xmlns="http://schemas.microsoft.com/office/spreadsheetml/2018/threadedcomments" xmlns:x="http://schemas.openxmlformats.org/spreadsheetml/2006/main">
  <person displayName="Enock NIYONDAMYA" id="{3B2B4246-BF3C-45A0-8A1D-C458A0609644}" userId="325efd7e8088895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3" dT="2019-10-15T16:13:15.57" personId="{3B2B4246-BF3C-45A0-8A1D-C458A0609644}" id="{259B8C27-54AB-4D40-B30F-A56D823181EB}">
    <text>subject to change upon correction of financial report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
  <sheetViews>
    <sheetView tabSelected="1" zoomScale="59" zoomScaleNormal="95" workbookViewId="0">
      <pane xSplit="6" ySplit="3" topLeftCell="G5" activePane="bottomRight" state="frozen"/>
      <selection pane="topRight" activeCell="G1" sqref="G1"/>
      <selection pane="bottomLeft" activeCell="A4" sqref="A4"/>
      <selection pane="bottomRight" activeCell="P5" sqref="P5"/>
    </sheetView>
  </sheetViews>
  <sheetFormatPr defaultRowHeight="14.25" x14ac:dyDescent="0.45"/>
  <cols>
    <col min="1" max="1" width="5.1328125" customWidth="1"/>
    <col min="2" max="2" width="19.265625" customWidth="1"/>
    <col min="3" max="3" width="20.265625" customWidth="1"/>
    <col min="4" max="4" width="20.86328125" customWidth="1"/>
    <col min="5" max="5" width="13.265625" customWidth="1"/>
    <col min="6" max="6" width="13.86328125" customWidth="1"/>
    <col min="7" max="7" width="13" customWidth="1"/>
    <col min="8" max="8" width="10.265625" customWidth="1"/>
    <col min="9" max="9" width="11.1328125" customWidth="1"/>
    <col min="10" max="10" width="13.59765625" customWidth="1"/>
    <col min="11" max="11" width="15.59765625" customWidth="1"/>
    <col min="12" max="12" width="12.59765625" customWidth="1"/>
    <col min="13" max="13" width="26.3984375" customWidth="1"/>
    <col min="14" max="14" width="15.3984375" style="78" customWidth="1"/>
    <col min="15" max="15" width="13.59765625" style="78" customWidth="1"/>
    <col min="16" max="16" width="23.1328125" style="78" customWidth="1"/>
    <col min="17" max="17" width="15.59765625" customWidth="1"/>
    <col min="18" max="18" width="14.59765625" customWidth="1"/>
    <col min="19" max="19" width="14.73046875" customWidth="1"/>
    <col min="20" max="20" width="14.265625" customWidth="1"/>
    <col min="21" max="21" width="13.265625" customWidth="1"/>
    <col min="22" max="22" width="10.59765625" bestFit="1" customWidth="1"/>
    <col min="23" max="23" width="12.86328125" customWidth="1"/>
    <col min="24" max="24" width="14.1328125" customWidth="1"/>
    <col min="25" max="25" width="12.59765625" customWidth="1"/>
  </cols>
  <sheetData>
    <row r="1" spans="1:25" ht="15.4" x14ac:dyDescent="0.45">
      <c r="A1" s="98" t="s">
        <v>68</v>
      </c>
      <c r="B1" s="99"/>
      <c r="C1" s="99"/>
      <c r="D1" s="99"/>
      <c r="E1" s="100"/>
      <c r="F1" s="101" t="s">
        <v>58</v>
      </c>
      <c r="G1" s="101"/>
      <c r="H1" s="101"/>
      <c r="I1" s="101"/>
      <c r="J1" s="101"/>
      <c r="K1" s="102" t="s">
        <v>59</v>
      </c>
      <c r="L1" s="102"/>
      <c r="M1" s="102"/>
      <c r="N1" s="103" t="s">
        <v>63</v>
      </c>
      <c r="O1" s="103"/>
      <c r="P1" s="103"/>
      <c r="Q1" s="104" t="s">
        <v>64</v>
      </c>
      <c r="R1" s="104"/>
      <c r="S1" s="104"/>
      <c r="T1" s="105" t="s">
        <v>65</v>
      </c>
      <c r="U1" s="105"/>
      <c r="V1" s="105"/>
      <c r="W1" s="97" t="s">
        <v>66</v>
      </c>
      <c r="X1" s="97"/>
      <c r="Y1" s="97"/>
    </row>
    <row r="2" spans="1:25" s="9" customFormat="1" x14ac:dyDescent="0.45">
      <c r="A2" s="12" t="s">
        <v>48</v>
      </c>
      <c r="B2" s="12" t="s">
        <v>15</v>
      </c>
      <c r="C2" s="12" t="s">
        <v>1</v>
      </c>
      <c r="D2" s="12" t="s">
        <v>2</v>
      </c>
      <c r="E2" s="12" t="s">
        <v>3</v>
      </c>
      <c r="F2" s="13" t="s">
        <v>5</v>
      </c>
      <c r="G2" s="13" t="s">
        <v>6</v>
      </c>
      <c r="H2" s="13" t="s">
        <v>7</v>
      </c>
      <c r="I2" s="13" t="s">
        <v>8</v>
      </c>
      <c r="J2" s="13" t="s">
        <v>4</v>
      </c>
      <c r="K2" s="15" t="s">
        <v>60</v>
      </c>
      <c r="L2" s="15" t="s">
        <v>61</v>
      </c>
      <c r="M2" s="15" t="s">
        <v>67</v>
      </c>
      <c r="N2" s="16" t="s">
        <v>60</v>
      </c>
      <c r="O2" s="16" t="s">
        <v>61</v>
      </c>
      <c r="P2" s="16" t="s">
        <v>62</v>
      </c>
      <c r="Q2" s="17" t="s">
        <v>60</v>
      </c>
      <c r="R2" s="17" t="s">
        <v>61</v>
      </c>
      <c r="S2" s="17" t="s">
        <v>62</v>
      </c>
      <c r="T2" s="14" t="s">
        <v>60</v>
      </c>
      <c r="U2" s="14" t="s">
        <v>61</v>
      </c>
      <c r="V2" s="14" t="s">
        <v>62</v>
      </c>
      <c r="W2" s="18" t="s">
        <v>60</v>
      </c>
      <c r="X2" s="18" t="s">
        <v>61</v>
      </c>
      <c r="Y2" s="18" t="s">
        <v>62</v>
      </c>
    </row>
    <row r="3" spans="1:25" ht="270.75" x14ac:dyDescent="0.45">
      <c r="A3" s="106">
        <v>1</v>
      </c>
      <c r="B3" s="106" t="s">
        <v>0</v>
      </c>
      <c r="C3" s="4" t="s">
        <v>13</v>
      </c>
      <c r="D3" s="4" t="s">
        <v>9</v>
      </c>
      <c r="E3" s="4">
        <v>200</v>
      </c>
      <c r="F3" s="4">
        <v>20</v>
      </c>
      <c r="G3" s="4">
        <v>20</v>
      </c>
      <c r="H3" s="4">
        <v>20</v>
      </c>
      <c r="I3" s="4">
        <v>20</v>
      </c>
      <c r="J3" s="4">
        <v>80</v>
      </c>
      <c r="K3" s="10">
        <v>0</v>
      </c>
      <c r="L3" s="36">
        <v>0</v>
      </c>
      <c r="M3" s="11" t="s">
        <v>119</v>
      </c>
      <c r="N3" s="52">
        <v>91</v>
      </c>
      <c r="O3" s="72">
        <f>91/40</f>
        <v>2.2749999999999999</v>
      </c>
      <c r="P3" s="73" t="s">
        <v>127</v>
      </c>
      <c r="Q3" s="10"/>
      <c r="R3" s="10"/>
      <c r="S3" s="10"/>
      <c r="T3" s="10"/>
      <c r="U3" s="10"/>
      <c r="V3" s="10"/>
      <c r="W3" s="10"/>
      <c r="X3" s="10"/>
      <c r="Y3" s="10"/>
    </row>
    <row r="4" spans="1:25" ht="327.75" x14ac:dyDescent="0.45">
      <c r="A4" s="106"/>
      <c r="B4" s="106"/>
      <c r="C4" s="4" t="s">
        <v>14</v>
      </c>
      <c r="D4" s="4" t="s">
        <v>10</v>
      </c>
      <c r="E4" s="4">
        <v>0</v>
      </c>
      <c r="F4" s="4"/>
      <c r="G4" s="4" t="s">
        <v>11</v>
      </c>
      <c r="H4" s="4"/>
      <c r="I4" s="4"/>
      <c r="J4" s="4" t="s">
        <v>11</v>
      </c>
      <c r="K4" s="10">
        <v>0</v>
      </c>
      <c r="L4" s="10">
        <v>0</v>
      </c>
      <c r="M4" s="11" t="s">
        <v>120</v>
      </c>
      <c r="N4" s="52">
        <v>0</v>
      </c>
      <c r="O4" s="52">
        <v>0</v>
      </c>
      <c r="P4" s="115" t="s">
        <v>169</v>
      </c>
      <c r="Q4" s="116" t="s">
        <v>167</v>
      </c>
      <c r="R4" s="10"/>
      <c r="S4" s="10"/>
      <c r="T4" s="10"/>
      <c r="U4" s="10"/>
      <c r="V4" s="10"/>
      <c r="W4" s="10"/>
      <c r="X4" s="10"/>
      <c r="Y4" s="10"/>
    </row>
    <row r="5" spans="1:25" ht="85.5" x14ac:dyDescent="0.45">
      <c r="A5" s="106"/>
      <c r="B5" s="106"/>
      <c r="C5" s="4" t="s">
        <v>71</v>
      </c>
      <c r="D5" s="4" t="s">
        <v>12</v>
      </c>
      <c r="E5" s="4">
        <v>0</v>
      </c>
      <c r="F5" s="37">
        <v>0.1</v>
      </c>
      <c r="G5" s="37">
        <v>0.2</v>
      </c>
      <c r="H5" s="37">
        <v>0.35</v>
      </c>
      <c r="I5" s="37">
        <v>0.55000000000000004</v>
      </c>
      <c r="J5" s="37">
        <v>0.55000000000000004</v>
      </c>
      <c r="K5" s="36">
        <v>0</v>
      </c>
      <c r="L5" s="36">
        <v>0</v>
      </c>
      <c r="M5" s="11" t="s">
        <v>121</v>
      </c>
      <c r="N5" s="51">
        <v>0.02</v>
      </c>
      <c r="O5" s="74">
        <f>N5/G5</f>
        <v>9.9999999999999992E-2</v>
      </c>
      <c r="P5" s="73" t="s">
        <v>126</v>
      </c>
      <c r="Q5" s="10"/>
      <c r="R5" s="10"/>
      <c r="S5" s="10"/>
      <c r="T5" s="10"/>
      <c r="U5" s="10"/>
      <c r="V5" s="10"/>
      <c r="W5" s="10"/>
      <c r="X5" s="10"/>
      <c r="Y5" s="10"/>
    </row>
    <row r="6" spans="1:25" ht="256.5" x14ac:dyDescent="0.45">
      <c r="A6" s="4">
        <v>2</v>
      </c>
      <c r="B6" s="4" t="s">
        <v>16</v>
      </c>
      <c r="C6" s="4" t="s">
        <v>12</v>
      </c>
      <c r="D6" s="4" t="s">
        <v>17</v>
      </c>
      <c r="E6" s="37">
        <v>0.12</v>
      </c>
      <c r="F6" s="50">
        <v>0.4</v>
      </c>
      <c r="G6" s="50">
        <v>0.55000000000000004</v>
      </c>
      <c r="H6" s="50">
        <v>0.65</v>
      </c>
      <c r="I6" s="50">
        <v>0.75</v>
      </c>
      <c r="J6" s="50">
        <v>0.75</v>
      </c>
      <c r="K6" s="51">
        <v>0.15</v>
      </c>
      <c r="L6" s="51">
        <v>0.15</v>
      </c>
      <c r="M6" s="11" t="s">
        <v>98</v>
      </c>
      <c r="N6" s="72">
        <v>0.30499999999999999</v>
      </c>
      <c r="O6" s="72">
        <f>N6/G6</f>
        <v>0.55454545454545445</v>
      </c>
      <c r="P6" s="73" t="s">
        <v>128</v>
      </c>
      <c r="Q6" s="10"/>
      <c r="R6" s="10"/>
      <c r="S6" s="10"/>
      <c r="T6" s="10"/>
      <c r="U6" s="10"/>
      <c r="V6" s="10"/>
      <c r="W6" s="10"/>
      <c r="X6" s="10"/>
      <c r="Y6" s="10"/>
    </row>
    <row r="7" spans="1:25" s="65" customFormat="1" ht="123" x14ac:dyDescent="0.45">
      <c r="A7" s="106">
        <v>3</v>
      </c>
      <c r="B7" s="106" t="s">
        <v>22</v>
      </c>
      <c r="C7" s="4" t="s">
        <v>70</v>
      </c>
      <c r="D7" s="61" t="s">
        <v>18</v>
      </c>
      <c r="E7" s="61">
        <v>0</v>
      </c>
      <c r="F7" s="61">
        <v>3</v>
      </c>
      <c r="G7" s="61">
        <v>0</v>
      </c>
      <c r="H7" s="61">
        <v>3</v>
      </c>
      <c r="I7" s="61">
        <v>0</v>
      </c>
      <c r="J7" s="61">
        <v>6</v>
      </c>
      <c r="K7" s="64">
        <v>0</v>
      </c>
      <c r="L7" s="1">
        <v>0</v>
      </c>
      <c r="M7" s="38" t="s">
        <v>118</v>
      </c>
      <c r="N7" s="75">
        <v>0</v>
      </c>
      <c r="O7" s="75">
        <v>0</v>
      </c>
      <c r="P7" s="73" t="s">
        <v>129</v>
      </c>
      <c r="Q7" s="1"/>
      <c r="R7" s="1"/>
      <c r="S7" s="1"/>
      <c r="T7" s="1"/>
      <c r="U7" s="1"/>
      <c r="V7" s="1"/>
      <c r="W7" s="1"/>
      <c r="X7" s="1"/>
      <c r="Y7" s="1"/>
    </row>
    <row r="8" spans="1:25" ht="128.25" x14ac:dyDescent="0.45">
      <c r="A8" s="106"/>
      <c r="B8" s="106"/>
      <c r="C8" s="106" t="s">
        <v>57</v>
      </c>
      <c r="D8" s="5" t="s">
        <v>19</v>
      </c>
      <c r="E8" s="5">
        <v>460</v>
      </c>
      <c r="F8" s="5">
        <v>20</v>
      </c>
      <c r="G8" s="5">
        <v>20</v>
      </c>
      <c r="H8" s="5">
        <v>20</v>
      </c>
      <c r="I8" s="5">
        <v>20</v>
      </c>
      <c r="J8" s="5">
        <v>80</v>
      </c>
      <c r="K8" s="10">
        <v>24</v>
      </c>
      <c r="L8" s="10"/>
      <c r="M8" s="38" t="s">
        <v>89</v>
      </c>
      <c r="N8" s="52">
        <v>62</v>
      </c>
      <c r="O8" s="72">
        <f>N8/(G8+F8)</f>
        <v>1.55</v>
      </c>
      <c r="P8" s="73" t="s">
        <v>130</v>
      </c>
      <c r="Q8" s="10"/>
      <c r="R8" s="10"/>
      <c r="S8" s="10"/>
      <c r="T8" s="10"/>
      <c r="U8" s="10"/>
      <c r="V8" s="10"/>
      <c r="W8" s="10"/>
      <c r="X8" s="10"/>
      <c r="Y8" s="10"/>
    </row>
    <row r="9" spans="1:25" ht="199.5" x14ac:dyDescent="0.45">
      <c r="A9" s="106"/>
      <c r="B9" s="106"/>
      <c r="C9" s="106"/>
      <c r="D9" s="5" t="s">
        <v>20</v>
      </c>
      <c r="E9" s="5">
        <v>29</v>
      </c>
      <c r="F9" s="5">
        <v>30</v>
      </c>
      <c r="G9" s="5">
        <v>0</v>
      </c>
      <c r="H9" s="5">
        <v>30</v>
      </c>
      <c r="I9" s="5">
        <v>0</v>
      </c>
      <c r="J9" s="5">
        <v>60</v>
      </c>
      <c r="K9" s="10">
        <v>40</v>
      </c>
      <c r="L9" s="10"/>
      <c r="M9" s="38" t="s">
        <v>101</v>
      </c>
      <c r="N9" s="52">
        <v>40</v>
      </c>
      <c r="O9" s="72">
        <f>N9/(G9+F9)</f>
        <v>1.3333333333333333</v>
      </c>
      <c r="P9" s="73" t="s">
        <v>131</v>
      </c>
      <c r="Q9" s="10"/>
      <c r="R9" s="10"/>
      <c r="S9" s="10"/>
      <c r="T9" s="10"/>
      <c r="U9" s="10"/>
      <c r="V9" s="10"/>
      <c r="W9" s="10"/>
      <c r="X9" s="10"/>
      <c r="Y9" s="10"/>
    </row>
    <row r="10" spans="1:25" ht="128.25" x14ac:dyDescent="0.45">
      <c r="A10" s="106"/>
      <c r="B10" s="106"/>
      <c r="C10" s="106" t="s">
        <v>56</v>
      </c>
      <c r="D10" s="5" t="s">
        <v>12</v>
      </c>
      <c r="E10" s="5">
        <v>0</v>
      </c>
      <c r="F10" s="5">
        <v>5</v>
      </c>
      <c r="G10" s="5">
        <v>15</v>
      </c>
      <c r="H10" s="5">
        <v>25</v>
      </c>
      <c r="I10" s="5">
        <v>30</v>
      </c>
      <c r="J10" s="5">
        <v>30</v>
      </c>
      <c r="K10" s="10">
        <v>0</v>
      </c>
      <c r="L10" s="36">
        <v>0</v>
      </c>
      <c r="M10" s="38" t="s">
        <v>122</v>
      </c>
      <c r="N10" s="52">
        <v>0</v>
      </c>
      <c r="O10" s="51">
        <v>0</v>
      </c>
      <c r="P10" s="73" t="s">
        <v>132</v>
      </c>
      <c r="Q10" s="10"/>
      <c r="R10" s="10"/>
      <c r="S10" s="10"/>
      <c r="T10" s="10"/>
      <c r="U10" s="10"/>
      <c r="V10" s="10"/>
      <c r="W10" s="10"/>
      <c r="X10" s="10"/>
      <c r="Y10" s="10"/>
    </row>
    <row r="11" spans="1:25" ht="46.15" x14ac:dyDescent="0.45">
      <c r="A11" s="106"/>
      <c r="B11" s="106"/>
      <c r="C11" s="106"/>
      <c r="D11" s="5" t="s">
        <v>21</v>
      </c>
      <c r="E11" s="4"/>
      <c r="F11" s="5">
        <v>0</v>
      </c>
      <c r="G11" s="5">
        <v>0</v>
      </c>
      <c r="H11" s="5">
        <v>0</v>
      </c>
      <c r="I11" s="5">
        <v>0</v>
      </c>
      <c r="J11" s="5">
        <v>0</v>
      </c>
      <c r="K11" s="10">
        <v>0</v>
      </c>
      <c r="L11" s="10">
        <v>0</v>
      </c>
      <c r="M11" s="38" t="s">
        <v>90</v>
      </c>
      <c r="N11" s="52">
        <v>0</v>
      </c>
      <c r="O11" s="52">
        <v>0</v>
      </c>
      <c r="P11" s="76" t="s">
        <v>90</v>
      </c>
      <c r="Q11" s="10"/>
      <c r="R11" s="10"/>
      <c r="S11" s="10"/>
      <c r="T11" s="10"/>
      <c r="U11" s="10"/>
      <c r="V11" s="10"/>
      <c r="W11" s="10"/>
      <c r="X11" s="10"/>
      <c r="Y11" s="10"/>
    </row>
    <row r="12" spans="1:25" ht="169.15" x14ac:dyDescent="0.45">
      <c r="A12" s="107">
        <v>4</v>
      </c>
      <c r="B12" s="107" t="s">
        <v>23</v>
      </c>
      <c r="C12" s="4" t="s">
        <v>29</v>
      </c>
      <c r="D12" s="5" t="s">
        <v>24</v>
      </c>
      <c r="E12" s="5">
        <v>0</v>
      </c>
      <c r="F12" s="5">
        <v>4</v>
      </c>
      <c r="G12" s="4"/>
      <c r="H12" s="4"/>
      <c r="I12" s="4"/>
      <c r="J12" s="5">
        <v>4</v>
      </c>
      <c r="K12" s="52">
        <v>4</v>
      </c>
      <c r="L12" s="51">
        <v>0.5</v>
      </c>
      <c r="M12" s="39" t="s">
        <v>92</v>
      </c>
      <c r="N12" s="52">
        <v>4</v>
      </c>
      <c r="O12" s="51">
        <v>1</v>
      </c>
      <c r="P12" s="73" t="s">
        <v>133</v>
      </c>
      <c r="Q12" s="10"/>
      <c r="R12" s="10"/>
      <c r="S12" s="10"/>
      <c r="T12" s="10"/>
      <c r="U12" s="10"/>
      <c r="V12" s="10"/>
      <c r="W12" s="10"/>
      <c r="X12" s="10"/>
      <c r="Y12" s="10"/>
    </row>
    <row r="13" spans="1:25" ht="171" x14ac:dyDescent="0.45">
      <c r="A13" s="107"/>
      <c r="B13" s="107"/>
      <c r="C13" s="4" t="s">
        <v>28</v>
      </c>
      <c r="D13" s="5" t="s">
        <v>25</v>
      </c>
      <c r="E13" s="5" t="s">
        <v>26</v>
      </c>
      <c r="F13" s="4"/>
      <c r="G13" s="5" t="s">
        <v>27</v>
      </c>
      <c r="H13" s="4"/>
      <c r="I13" s="4"/>
      <c r="J13" s="5" t="s">
        <v>27</v>
      </c>
      <c r="K13" s="10">
        <v>0</v>
      </c>
      <c r="L13" s="43">
        <v>0.5</v>
      </c>
      <c r="M13" s="11" t="s">
        <v>91</v>
      </c>
      <c r="N13" s="73" t="s">
        <v>134</v>
      </c>
      <c r="O13" s="51">
        <v>2.2999999999999998</v>
      </c>
      <c r="P13" s="73" t="s">
        <v>135</v>
      </c>
      <c r="Q13" s="10"/>
      <c r="R13" s="10"/>
      <c r="S13" s="10"/>
      <c r="T13" s="10"/>
      <c r="U13" s="10"/>
      <c r="V13" s="10"/>
      <c r="W13" s="10"/>
      <c r="X13" s="10"/>
      <c r="Y13" s="10"/>
    </row>
    <row r="14" spans="1:25" s="2" customFormat="1" ht="199.5" x14ac:dyDescent="0.45">
      <c r="A14" s="6">
        <v>5</v>
      </c>
      <c r="B14" s="6" t="s">
        <v>30</v>
      </c>
      <c r="C14" s="6" t="s">
        <v>31</v>
      </c>
      <c r="D14" s="5" t="s">
        <v>25</v>
      </c>
      <c r="E14" s="5" t="s">
        <v>32</v>
      </c>
      <c r="F14" s="6"/>
      <c r="G14" s="5" t="s">
        <v>33</v>
      </c>
      <c r="H14" s="6"/>
      <c r="I14" s="6"/>
      <c r="J14" s="5" t="s">
        <v>33</v>
      </c>
      <c r="K14" s="11">
        <v>0</v>
      </c>
      <c r="L14" s="43">
        <v>0.5</v>
      </c>
      <c r="M14" s="11" t="s">
        <v>93</v>
      </c>
      <c r="N14" s="73" t="s">
        <v>137</v>
      </c>
      <c r="O14" s="77">
        <v>0.7</v>
      </c>
      <c r="P14" s="73" t="s">
        <v>136</v>
      </c>
      <c r="Q14" s="11"/>
      <c r="R14" s="11"/>
      <c r="S14" s="11"/>
      <c r="T14" s="11"/>
      <c r="U14" s="11"/>
      <c r="V14" s="11"/>
      <c r="W14" s="11"/>
      <c r="X14" s="11"/>
      <c r="Y14" s="11"/>
    </row>
    <row r="15" spans="1:25" s="2" customFormat="1" ht="213.75" x14ac:dyDescent="0.45">
      <c r="A15" s="6">
        <v>6</v>
      </c>
      <c r="B15" s="6" t="s">
        <v>34</v>
      </c>
      <c r="C15" s="6" t="s">
        <v>35</v>
      </c>
      <c r="D15" s="5" t="s">
        <v>36</v>
      </c>
      <c r="E15" s="5" t="s">
        <v>37</v>
      </c>
      <c r="F15" s="6"/>
      <c r="G15" s="5" t="s">
        <v>38</v>
      </c>
      <c r="H15" s="6"/>
      <c r="I15" s="6"/>
      <c r="J15" s="5" t="s">
        <v>38</v>
      </c>
      <c r="K15" s="10"/>
      <c r="L15" s="43">
        <v>0.5</v>
      </c>
      <c r="M15" s="11" t="s">
        <v>104</v>
      </c>
      <c r="N15" s="73" t="s">
        <v>139</v>
      </c>
      <c r="O15" s="73">
        <v>0.8</v>
      </c>
      <c r="P15" s="73" t="s">
        <v>138</v>
      </c>
      <c r="Q15" s="11"/>
      <c r="R15" s="11"/>
      <c r="S15" s="11"/>
      <c r="T15" s="11"/>
      <c r="U15" s="11"/>
      <c r="V15" s="11"/>
      <c r="W15" s="11"/>
      <c r="X15" s="11"/>
      <c r="Y15" s="11"/>
    </row>
    <row r="16" spans="1:25" ht="114" x14ac:dyDescent="0.45">
      <c r="A16" s="5">
        <v>7</v>
      </c>
      <c r="B16" s="5" t="s">
        <v>39</v>
      </c>
      <c r="C16" s="4" t="s">
        <v>69</v>
      </c>
      <c r="D16" s="5" t="s">
        <v>40</v>
      </c>
      <c r="E16" s="5" t="s">
        <v>41</v>
      </c>
      <c r="F16" s="3"/>
      <c r="G16" s="5" t="s">
        <v>42</v>
      </c>
      <c r="H16" s="4"/>
      <c r="I16" s="4"/>
      <c r="J16" s="5" t="s">
        <v>42</v>
      </c>
      <c r="K16" s="11">
        <v>0</v>
      </c>
      <c r="L16" s="43">
        <v>0.5</v>
      </c>
      <c r="M16" s="11" t="s">
        <v>102</v>
      </c>
      <c r="N16" s="73" t="s">
        <v>140</v>
      </c>
      <c r="O16" s="73">
        <v>0.77</v>
      </c>
      <c r="P16" s="73" t="s">
        <v>141</v>
      </c>
      <c r="Q16" s="10"/>
      <c r="R16" s="10"/>
      <c r="S16" s="10"/>
      <c r="T16" s="10"/>
      <c r="U16" s="10"/>
      <c r="V16" s="10"/>
      <c r="W16" s="10"/>
      <c r="X16" s="10"/>
      <c r="Y16" s="10"/>
    </row>
    <row r="17" spans="1:25" ht="299.25" x14ac:dyDescent="0.45">
      <c r="A17" s="108">
        <v>8</v>
      </c>
      <c r="B17" s="108" t="s">
        <v>47</v>
      </c>
      <c r="C17" s="109" t="s">
        <v>72</v>
      </c>
      <c r="D17" s="5" t="s">
        <v>43</v>
      </c>
      <c r="E17" s="5" t="s">
        <v>44</v>
      </c>
      <c r="F17" s="4"/>
      <c r="G17" s="4"/>
      <c r="H17" s="4"/>
      <c r="I17" s="5" t="s">
        <v>45</v>
      </c>
      <c r="J17" s="5" t="s">
        <v>45</v>
      </c>
      <c r="K17" s="11" t="s">
        <v>103</v>
      </c>
      <c r="L17" s="36">
        <v>0.8</v>
      </c>
      <c r="M17" s="11" t="s">
        <v>99</v>
      </c>
      <c r="N17" s="73" t="s">
        <v>143</v>
      </c>
      <c r="O17" s="51">
        <v>1</v>
      </c>
      <c r="P17" s="73" t="s">
        <v>145</v>
      </c>
      <c r="Q17" s="10"/>
      <c r="R17" s="10"/>
      <c r="S17" s="10"/>
      <c r="T17" s="10"/>
      <c r="U17" s="10"/>
      <c r="V17" s="10"/>
      <c r="W17" s="10"/>
      <c r="X17" s="10"/>
      <c r="Y17" s="10"/>
    </row>
    <row r="18" spans="1:25" ht="261.39999999999998" x14ac:dyDescent="0.45">
      <c r="A18" s="108"/>
      <c r="B18" s="108"/>
      <c r="C18" s="109"/>
      <c r="D18" s="5" t="s">
        <v>46</v>
      </c>
      <c r="E18" s="4"/>
      <c r="F18" s="4"/>
      <c r="G18" s="4"/>
      <c r="H18" s="4"/>
      <c r="I18" s="5" t="s">
        <v>45</v>
      </c>
      <c r="J18" s="5" t="s">
        <v>45</v>
      </c>
      <c r="K18" s="11" t="s">
        <v>94</v>
      </c>
      <c r="L18" s="36">
        <v>0.8</v>
      </c>
      <c r="M18" s="40" t="s">
        <v>100</v>
      </c>
      <c r="N18" s="73" t="s">
        <v>142</v>
      </c>
      <c r="O18" s="51">
        <v>1</v>
      </c>
      <c r="P18" s="73" t="s">
        <v>144</v>
      </c>
      <c r="Q18" s="10"/>
      <c r="R18" s="10"/>
      <c r="S18" s="10"/>
      <c r="T18" s="10"/>
      <c r="U18" s="10"/>
      <c r="V18" s="10"/>
      <c r="W18" s="10"/>
      <c r="X18" s="10"/>
      <c r="Y18" s="10"/>
    </row>
    <row r="19" spans="1:25" ht="299.25" x14ac:dyDescent="0.45">
      <c r="A19" s="8">
        <v>9</v>
      </c>
      <c r="B19" s="5" t="s">
        <v>49</v>
      </c>
      <c r="C19" s="5" t="s">
        <v>50</v>
      </c>
      <c r="D19" s="5" t="s">
        <v>25</v>
      </c>
      <c r="E19" s="5" t="s">
        <v>51</v>
      </c>
      <c r="F19" s="5" t="s">
        <v>52</v>
      </c>
      <c r="G19" s="5" t="s">
        <v>53</v>
      </c>
      <c r="H19" s="5"/>
      <c r="I19" s="5"/>
      <c r="J19" s="5" t="s">
        <v>50</v>
      </c>
      <c r="K19" s="41" t="s">
        <v>95</v>
      </c>
      <c r="L19" s="36">
        <v>0.5</v>
      </c>
      <c r="M19" s="73" t="s">
        <v>96</v>
      </c>
      <c r="N19" s="73" t="s">
        <v>146</v>
      </c>
      <c r="O19" s="51">
        <v>0.5</v>
      </c>
      <c r="P19" s="73" t="s">
        <v>147</v>
      </c>
      <c r="Q19" s="10"/>
      <c r="R19" s="10"/>
      <c r="S19" s="10"/>
      <c r="T19" s="10"/>
      <c r="U19" s="10"/>
      <c r="V19" s="10"/>
      <c r="W19" s="10"/>
      <c r="X19" s="10"/>
      <c r="Y19" s="10"/>
    </row>
    <row r="20" spans="1:25" ht="71.25" x14ac:dyDescent="0.45">
      <c r="A20" s="8">
        <v>10</v>
      </c>
      <c r="B20" s="5" t="s">
        <v>54</v>
      </c>
      <c r="C20" s="5" t="s">
        <v>55</v>
      </c>
      <c r="D20" s="5" t="s">
        <v>12</v>
      </c>
      <c r="E20" s="42">
        <v>0.11</v>
      </c>
      <c r="F20" s="42">
        <v>0.2</v>
      </c>
      <c r="G20" s="42">
        <v>0.3</v>
      </c>
      <c r="H20" s="42">
        <v>0.4</v>
      </c>
      <c r="I20" s="42">
        <v>0.5</v>
      </c>
      <c r="J20" s="42">
        <v>0.5</v>
      </c>
      <c r="K20" s="36">
        <v>0.11</v>
      </c>
      <c r="L20" s="36">
        <v>0.11</v>
      </c>
      <c r="M20" s="11" t="s">
        <v>97</v>
      </c>
      <c r="N20" s="36">
        <v>0.11</v>
      </c>
      <c r="O20" s="51">
        <v>0</v>
      </c>
      <c r="P20" s="11" t="s">
        <v>97</v>
      </c>
      <c r="Q20" s="10"/>
      <c r="R20" s="10"/>
      <c r="S20" s="10"/>
      <c r="T20" s="10"/>
      <c r="U20" s="10"/>
      <c r="V20" s="10"/>
      <c r="W20" s="10"/>
      <c r="X20" s="10"/>
      <c r="Y20" s="10"/>
    </row>
    <row r="21" spans="1:25" x14ac:dyDescent="0.45">
      <c r="B21" s="41" t="s">
        <v>123</v>
      </c>
    </row>
    <row r="22" spans="1:25" x14ac:dyDescent="0.45">
      <c r="B22" s="41" t="s">
        <v>124</v>
      </c>
    </row>
    <row r="23" spans="1:25" x14ac:dyDescent="0.45">
      <c r="B23" s="41" t="s">
        <v>125</v>
      </c>
    </row>
  </sheetData>
  <mergeCells count="18">
    <mergeCell ref="A3:A5"/>
    <mergeCell ref="A7:A11"/>
    <mergeCell ref="A12:A13"/>
    <mergeCell ref="A17:A18"/>
    <mergeCell ref="C10:C11"/>
    <mergeCell ref="C8:C9"/>
    <mergeCell ref="C17:C18"/>
    <mergeCell ref="B12:B13"/>
    <mergeCell ref="B17:B18"/>
    <mergeCell ref="B7:B11"/>
    <mergeCell ref="B3:B5"/>
    <mergeCell ref="W1:Y1"/>
    <mergeCell ref="A1:E1"/>
    <mergeCell ref="F1:J1"/>
    <mergeCell ref="K1:M1"/>
    <mergeCell ref="N1:P1"/>
    <mergeCell ref="Q1:S1"/>
    <mergeCell ref="T1:V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7"/>
  <sheetViews>
    <sheetView topLeftCell="E1" zoomScale="83" zoomScaleNormal="100" workbookViewId="0">
      <selection activeCell="S5" sqref="S5"/>
    </sheetView>
  </sheetViews>
  <sheetFormatPr defaultColWidth="9.1328125" defaultRowHeight="14.25" x14ac:dyDescent="0.45"/>
  <cols>
    <col min="1" max="1" width="4.1328125" style="29" customWidth="1"/>
    <col min="2" max="2" width="22.265625" style="27" customWidth="1"/>
    <col min="3" max="3" width="21.73046875" style="28" customWidth="1"/>
    <col min="4" max="4" width="17.73046875" style="27" customWidth="1"/>
    <col min="5" max="5" width="13.53125" style="27" customWidth="1"/>
    <col min="6" max="6" width="14.6640625" style="27" customWidth="1"/>
    <col min="7" max="8" width="9.1328125" style="27"/>
    <col min="9" max="9" width="11.3984375" style="27" customWidth="1"/>
    <col min="10" max="10" width="16.73046875" style="27" customWidth="1"/>
    <col min="11" max="11" width="15.46484375" style="27" customWidth="1"/>
    <col min="12" max="12" width="17.1328125" style="27" bestFit="1" customWidth="1"/>
    <col min="13" max="13" width="12.33203125" style="27" bestFit="1" customWidth="1"/>
    <col min="14" max="14" width="9.1328125" style="27"/>
    <col min="15" max="15" width="15.9296875" style="27" customWidth="1"/>
    <col min="16" max="16" width="22.59765625" style="27" customWidth="1"/>
    <col min="17" max="17" width="9.1328125" style="27"/>
    <col min="18" max="18" width="18.53125" style="27" customWidth="1"/>
    <col min="19" max="16384" width="9.1328125" style="27"/>
  </cols>
  <sheetData>
    <row r="1" spans="1:21" s="26" customFormat="1" x14ac:dyDescent="0.45">
      <c r="A1" s="113" t="s">
        <v>88</v>
      </c>
      <c r="B1" s="113"/>
      <c r="C1" s="113"/>
      <c r="D1" s="110" t="s">
        <v>76</v>
      </c>
      <c r="E1" s="110"/>
      <c r="F1" s="110"/>
      <c r="G1" s="110"/>
      <c r="H1" s="110"/>
      <c r="I1" s="110"/>
      <c r="J1" s="111" t="s">
        <v>83</v>
      </c>
      <c r="K1" s="111"/>
      <c r="L1" s="111"/>
      <c r="M1" s="111"/>
      <c r="N1" s="111"/>
      <c r="O1" s="111"/>
      <c r="P1" s="112" t="s">
        <v>84</v>
      </c>
      <c r="Q1" s="112"/>
      <c r="R1" s="112"/>
      <c r="S1" s="112"/>
      <c r="T1" s="112"/>
      <c r="U1" s="112"/>
    </row>
    <row r="2" spans="1:21" s="26" customFormat="1" x14ac:dyDescent="0.45">
      <c r="A2" s="12" t="s">
        <v>48</v>
      </c>
      <c r="B2" s="12" t="s">
        <v>15</v>
      </c>
      <c r="C2" s="30" t="s">
        <v>75</v>
      </c>
      <c r="D2" s="31" t="s">
        <v>82</v>
      </c>
      <c r="E2" s="31" t="s">
        <v>77</v>
      </c>
      <c r="F2" s="31" t="s">
        <v>78</v>
      </c>
      <c r="G2" s="31" t="s">
        <v>79</v>
      </c>
      <c r="H2" s="31" t="s">
        <v>80</v>
      </c>
      <c r="I2" s="31" t="s">
        <v>81</v>
      </c>
      <c r="J2" s="32" t="s">
        <v>82</v>
      </c>
      <c r="K2" s="32" t="s">
        <v>77</v>
      </c>
      <c r="L2" s="32" t="s">
        <v>78</v>
      </c>
      <c r="M2" s="32" t="s">
        <v>79</v>
      </c>
      <c r="N2" s="32" t="s">
        <v>80</v>
      </c>
      <c r="O2" s="32" t="s">
        <v>81</v>
      </c>
      <c r="P2" s="33" t="s">
        <v>82</v>
      </c>
      <c r="Q2" s="33" t="s">
        <v>77</v>
      </c>
      <c r="R2" s="33" t="s">
        <v>78</v>
      </c>
      <c r="S2" s="33" t="s">
        <v>79</v>
      </c>
      <c r="T2" s="33" t="s">
        <v>80</v>
      </c>
      <c r="U2" s="33" t="s">
        <v>81</v>
      </c>
    </row>
    <row r="3" spans="1:21" ht="24" x14ac:dyDescent="0.45">
      <c r="A3" s="106">
        <v>1</v>
      </c>
      <c r="B3" s="106" t="s">
        <v>0</v>
      </c>
      <c r="C3" s="34" t="s">
        <v>73</v>
      </c>
      <c r="D3" s="20">
        <v>1783707.8699999996</v>
      </c>
      <c r="F3" s="20">
        <v>1327155.98</v>
      </c>
      <c r="G3" s="10"/>
      <c r="H3" s="10"/>
      <c r="I3" s="23">
        <f>SUM(F3:H3)</f>
        <v>1327155.98</v>
      </c>
      <c r="J3" s="20">
        <v>958449.41999999993</v>
      </c>
      <c r="K3" s="20">
        <v>170483.36</v>
      </c>
      <c r="L3" s="20">
        <v>1444129.98</v>
      </c>
      <c r="M3" s="20">
        <f>SUM(J3:L3)</f>
        <v>2573062.7599999998</v>
      </c>
      <c r="N3" s="10"/>
      <c r="O3" s="20">
        <f>SUM(K3:N3)</f>
        <v>4187676.0999999996</v>
      </c>
      <c r="P3" s="10"/>
      <c r="Q3" s="10"/>
      <c r="R3" s="10"/>
      <c r="S3" s="10"/>
      <c r="T3" s="10"/>
      <c r="U3" s="10"/>
    </row>
    <row r="4" spans="1:21" x14ac:dyDescent="0.45">
      <c r="A4" s="106"/>
      <c r="B4" s="106"/>
      <c r="C4" s="34" t="s">
        <v>74</v>
      </c>
      <c r="D4" s="44">
        <v>22039356</v>
      </c>
      <c r="E4" s="20"/>
      <c r="F4" s="10"/>
      <c r="G4" s="10"/>
      <c r="H4" s="10"/>
      <c r="I4" s="23">
        <f t="shared" ref="I4:I14" si="0">SUM(E4:H4)</f>
        <v>0</v>
      </c>
      <c r="J4" s="44">
        <v>22039356</v>
      </c>
      <c r="K4" s="10">
        <v>0</v>
      </c>
      <c r="L4" s="47"/>
      <c r="M4" s="10"/>
      <c r="N4" s="10"/>
      <c r="O4" s="20">
        <f t="shared" ref="O4:O15" si="1">SUM(K4:N4)</f>
        <v>0</v>
      </c>
      <c r="P4" s="10"/>
      <c r="Q4" s="10"/>
      <c r="R4" s="10"/>
      <c r="S4" s="10"/>
      <c r="T4" s="10"/>
      <c r="U4" s="10"/>
    </row>
    <row r="5" spans="1:21" ht="199.5" x14ac:dyDescent="0.45">
      <c r="A5" s="106">
        <v>2</v>
      </c>
      <c r="B5" s="106" t="s">
        <v>16</v>
      </c>
      <c r="C5" s="35" t="s">
        <v>85</v>
      </c>
      <c r="D5" s="20">
        <v>10416889.280610709</v>
      </c>
      <c r="E5" s="46">
        <f>133313+1641614.32</f>
        <v>1774927.32</v>
      </c>
      <c r="F5" s="46">
        <f>1698305.96+822825.41</f>
        <v>2521131.37</v>
      </c>
      <c r="G5" s="10"/>
      <c r="H5" s="10"/>
      <c r="I5" s="46">
        <f t="shared" si="0"/>
        <v>4296058.6900000004</v>
      </c>
      <c r="J5" s="46">
        <v>10416889.280610709</v>
      </c>
      <c r="K5" s="20">
        <f>133313+1641614.32</f>
        <v>1774927.32</v>
      </c>
      <c r="L5" s="46">
        <f>1698305.96+822825.41</f>
        <v>2521131.37</v>
      </c>
      <c r="M5" s="86"/>
      <c r="N5" s="10"/>
      <c r="O5" s="20">
        <f t="shared" si="1"/>
        <v>4296058.6900000004</v>
      </c>
      <c r="P5" s="11" t="s">
        <v>105</v>
      </c>
      <c r="Q5" s="10"/>
      <c r="R5" s="11" t="s">
        <v>162</v>
      </c>
      <c r="S5" s="117" t="s">
        <v>168</v>
      </c>
      <c r="T5" s="10"/>
      <c r="U5" s="10"/>
    </row>
    <row r="6" spans="1:21" ht="85.5" x14ac:dyDescent="0.45">
      <c r="A6" s="106"/>
      <c r="B6" s="106"/>
      <c r="C6" s="34" t="s">
        <v>74</v>
      </c>
      <c r="D6" s="10">
        <v>0</v>
      </c>
      <c r="E6" s="10">
        <v>0</v>
      </c>
      <c r="F6" s="49">
        <v>781084906</v>
      </c>
      <c r="G6" s="10"/>
      <c r="H6" s="10"/>
      <c r="I6" s="23">
        <f t="shared" si="0"/>
        <v>781084906</v>
      </c>
      <c r="J6" s="10">
        <v>0</v>
      </c>
      <c r="K6" s="10"/>
      <c r="L6" s="49">
        <v>781084906</v>
      </c>
      <c r="M6" s="10"/>
      <c r="N6" s="10"/>
      <c r="O6" s="48">
        <f t="shared" si="1"/>
        <v>781084906</v>
      </c>
      <c r="P6" s="11" t="s">
        <v>106</v>
      </c>
      <c r="Q6" s="10"/>
      <c r="R6" s="11" t="s">
        <v>163</v>
      </c>
      <c r="S6" s="10"/>
      <c r="T6" s="10"/>
      <c r="U6" s="10"/>
    </row>
    <row r="7" spans="1:21" ht="57" x14ac:dyDescent="0.45">
      <c r="A7" s="106">
        <v>3</v>
      </c>
      <c r="B7" s="106" t="s">
        <v>22</v>
      </c>
      <c r="C7" s="34" t="s">
        <v>86</v>
      </c>
      <c r="D7" s="21">
        <v>1656571.17</v>
      </c>
      <c r="E7" s="10">
        <v>0</v>
      </c>
      <c r="F7" s="67">
        <f>556673040/1008</f>
        <v>552255</v>
      </c>
      <c r="G7" s="10"/>
      <c r="H7" s="10"/>
      <c r="I7" s="67">
        <f t="shared" si="0"/>
        <v>552255</v>
      </c>
      <c r="J7" s="21">
        <v>1286444.5273643164</v>
      </c>
      <c r="K7" s="21">
        <f>278497163/995.675495</f>
        <v>279706.75626600615</v>
      </c>
      <c r="L7" s="21">
        <v>241039.88089345826</v>
      </c>
      <c r="M7" s="21"/>
      <c r="N7" s="10"/>
      <c r="O7" s="21">
        <f t="shared" si="1"/>
        <v>520746.63715946442</v>
      </c>
      <c r="P7" s="10"/>
      <c r="Q7" s="10"/>
      <c r="R7" s="11" t="s">
        <v>164</v>
      </c>
      <c r="S7" s="10"/>
      <c r="T7" s="10"/>
      <c r="U7" s="10"/>
    </row>
    <row r="8" spans="1:21" ht="57" x14ac:dyDescent="0.45">
      <c r="A8" s="106"/>
      <c r="B8" s="106"/>
      <c r="C8" s="34" t="s">
        <v>74</v>
      </c>
      <c r="D8" s="1"/>
      <c r="E8" s="48">
        <v>3711073</v>
      </c>
      <c r="F8" s="48">
        <f>1740351</f>
        <v>1740351</v>
      </c>
      <c r="G8" s="1"/>
      <c r="H8" s="1"/>
      <c r="I8" s="48">
        <f>SUM(E8:H8)</f>
        <v>5451424</v>
      </c>
      <c r="J8" s="1"/>
      <c r="K8" s="48">
        <v>3711073</v>
      </c>
      <c r="L8" s="48">
        <v>1740351</v>
      </c>
      <c r="M8" s="10"/>
      <c r="N8" s="10"/>
      <c r="O8" s="48">
        <f t="shared" si="1"/>
        <v>5451424</v>
      </c>
      <c r="P8" s="10"/>
      <c r="Q8" s="10"/>
      <c r="R8" s="11" t="s">
        <v>165</v>
      </c>
      <c r="S8" s="10"/>
      <c r="T8" s="10"/>
      <c r="U8" s="10"/>
    </row>
    <row r="9" spans="1:21" ht="52.5" x14ac:dyDescent="0.45">
      <c r="A9" s="7">
        <v>4</v>
      </c>
      <c r="B9" s="4" t="s">
        <v>23</v>
      </c>
      <c r="C9" s="34" t="s">
        <v>87</v>
      </c>
      <c r="D9" s="25">
        <v>1611773.6</v>
      </c>
      <c r="E9" s="45">
        <v>167589.15</v>
      </c>
      <c r="F9" s="71">
        <v>0</v>
      </c>
      <c r="G9"/>
      <c r="H9" s="1"/>
      <c r="I9" s="45">
        <f t="shared" si="0"/>
        <v>167589.15</v>
      </c>
      <c r="J9" s="25">
        <v>789951.95</v>
      </c>
      <c r="K9" s="45">
        <v>153069</v>
      </c>
      <c r="L9" s="45">
        <v>194553.96</v>
      </c>
      <c r="M9" s="10"/>
      <c r="N9" s="10"/>
      <c r="O9" s="20">
        <f t="shared" si="1"/>
        <v>347622.95999999996</v>
      </c>
      <c r="P9" s="21"/>
      <c r="Q9" s="10"/>
      <c r="R9" s="10"/>
      <c r="S9" s="10"/>
      <c r="T9" s="10"/>
      <c r="U9" s="10"/>
    </row>
    <row r="10" spans="1:21" ht="47.25" x14ac:dyDescent="0.45">
      <c r="A10" s="7">
        <v>5</v>
      </c>
      <c r="B10" s="6" t="s">
        <v>30</v>
      </c>
      <c r="C10" s="34" t="s">
        <v>87</v>
      </c>
      <c r="D10" s="25">
        <v>1539751.77</v>
      </c>
      <c r="E10" s="45">
        <v>535221</v>
      </c>
      <c r="F10" s="71">
        <v>0</v>
      </c>
      <c r="G10" s="1"/>
      <c r="H10" s="1"/>
      <c r="I10" s="45">
        <f t="shared" si="0"/>
        <v>535221</v>
      </c>
      <c r="J10" s="25">
        <v>872157.51664593909</v>
      </c>
      <c r="K10" s="45">
        <v>115222</v>
      </c>
      <c r="L10" s="45">
        <v>169914.88</v>
      </c>
      <c r="M10" s="10"/>
      <c r="N10" s="10"/>
      <c r="O10" s="20">
        <f t="shared" si="1"/>
        <v>285136.88</v>
      </c>
      <c r="P10" s="10"/>
      <c r="Q10" s="10"/>
      <c r="R10" s="10"/>
      <c r="S10" s="10"/>
      <c r="T10" s="10"/>
      <c r="U10" s="10"/>
    </row>
    <row r="11" spans="1:21" ht="47.25" x14ac:dyDescent="0.45">
      <c r="A11" s="7">
        <v>6</v>
      </c>
      <c r="B11" s="6" t="s">
        <v>34</v>
      </c>
      <c r="C11" s="34" t="s">
        <v>87</v>
      </c>
      <c r="D11" s="25">
        <v>1968361.51</v>
      </c>
      <c r="E11" s="45">
        <v>506289</v>
      </c>
      <c r="F11" s="1">
        <v>0</v>
      </c>
      <c r="G11" s="1"/>
      <c r="H11" s="1"/>
      <c r="I11" s="45">
        <f t="shared" si="0"/>
        <v>506289</v>
      </c>
      <c r="J11" s="25">
        <v>1031405.0999999999</v>
      </c>
      <c r="K11" s="25">
        <v>152253.6</v>
      </c>
      <c r="L11" s="45">
        <v>516476.97</v>
      </c>
      <c r="M11" s="10"/>
      <c r="N11" s="10"/>
      <c r="O11" s="20">
        <f t="shared" si="1"/>
        <v>668730.56999999995</v>
      </c>
      <c r="P11" s="10"/>
      <c r="Q11" s="10"/>
      <c r="R11" s="10"/>
      <c r="S11" s="10"/>
      <c r="T11" s="10"/>
      <c r="U11" s="10"/>
    </row>
    <row r="12" spans="1:21" ht="47.25" x14ac:dyDescent="0.45">
      <c r="A12" s="7">
        <v>7</v>
      </c>
      <c r="B12" s="5" t="s">
        <v>39</v>
      </c>
      <c r="C12" s="34" t="s">
        <v>87</v>
      </c>
      <c r="D12" s="25">
        <v>1787947.51</v>
      </c>
      <c r="E12" s="45">
        <v>643779.31000000006</v>
      </c>
      <c r="F12" s="1">
        <v>0</v>
      </c>
      <c r="G12" s="1"/>
      <c r="H12" s="1"/>
      <c r="I12" s="45">
        <f t="shared" si="0"/>
        <v>643779.31000000006</v>
      </c>
      <c r="J12" s="25">
        <v>717239.93</v>
      </c>
      <c r="K12" s="25">
        <v>91958.34</v>
      </c>
      <c r="L12" s="20">
        <v>116410</v>
      </c>
      <c r="M12" s="10"/>
      <c r="N12" s="10"/>
      <c r="O12" s="20">
        <f t="shared" si="1"/>
        <v>208368.34</v>
      </c>
      <c r="P12" s="10"/>
      <c r="Q12" s="10"/>
      <c r="R12" s="10"/>
      <c r="S12" s="10"/>
      <c r="T12" s="10"/>
      <c r="U12" s="10"/>
    </row>
    <row r="13" spans="1:21" ht="156.75" x14ac:dyDescent="0.45">
      <c r="A13" s="7">
        <v>8</v>
      </c>
      <c r="B13" s="19" t="s">
        <v>47</v>
      </c>
      <c r="C13" s="34" t="s">
        <v>87</v>
      </c>
      <c r="D13" s="22">
        <v>272226880</v>
      </c>
      <c r="E13" s="23">
        <v>0</v>
      </c>
      <c r="F13" s="23"/>
      <c r="G13" s="23"/>
      <c r="H13" s="23"/>
      <c r="I13" s="23">
        <f t="shared" si="0"/>
        <v>0</v>
      </c>
      <c r="J13" s="22">
        <v>89453760</v>
      </c>
      <c r="K13" s="24">
        <v>19341630</v>
      </c>
      <c r="L13" s="84">
        <v>0</v>
      </c>
      <c r="M13" s="10"/>
      <c r="N13" s="10"/>
      <c r="O13" s="24">
        <f t="shared" si="1"/>
        <v>19341630</v>
      </c>
      <c r="P13" s="11" t="s">
        <v>107</v>
      </c>
      <c r="Q13" s="10"/>
      <c r="R13" s="11" t="s">
        <v>166</v>
      </c>
      <c r="S13" s="10"/>
      <c r="T13" s="10"/>
      <c r="U13" s="10"/>
    </row>
    <row r="14" spans="1:21" ht="39.4" x14ac:dyDescent="0.45">
      <c r="A14" s="7">
        <v>9</v>
      </c>
      <c r="B14" s="5" t="s">
        <v>49</v>
      </c>
      <c r="C14" s="34" t="s">
        <v>74</v>
      </c>
      <c r="D14" s="22">
        <v>627149246</v>
      </c>
      <c r="E14" s="23">
        <v>0</v>
      </c>
      <c r="F14" s="23"/>
      <c r="G14" s="23"/>
      <c r="H14" s="23"/>
      <c r="I14" s="23">
        <f t="shared" si="0"/>
        <v>0</v>
      </c>
      <c r="J14" s="22">
        <v>374594184</v>
      </c>
      <c r="K14" s="22">
        <v>74867644</v>
      </c>
      <c r="L14" s="95">
        <v>139537685</v>
      </c>
      <c r="M14" s="95"/>
      <c r="N14" s="10"/>
      <c r="O14" s="22">
        <f t="shared" si="1"/>
        <v>214405329</v>
      </c>
      <c r="P14" s="10"/>
      <c r="Q14" s="10"/>
      <c r="R14" s="10"/>
      <c r="S14" s="10"/>
      <c r="T14" s="10"/>
      <c r="U14" s="10"/>
    </row>
    <row r="15" spans="1:21" ht="26.25" x14ac:dyDescent="0.45">
      <c r="A15" s="7">
        <v>10</v>
      </c>
      <c r="B15" s="5" t="s">
        <v>54</v>
      </c>
      <c r="C15" s="34" t="s">
        <v>74</v>
      </c>
      <c r="D15" s="24">
        <v>980603567</v>
      </c>
      <c r="E15" s="23">
        <v>0</v>
      </c>
      <c r="F15" s="23"/>
      <c r="G15" s="23"/>
      <c r="H15" s="23"/>
      <c r="I15" s="23">
        <f>SUM(E15:H15)</f>
        <v>0</v>
      </c>
      <c r="J15" s="24">
        <v>980603567</v>
      </c>
      <c r="K15" s="24">
        <v>0</v>
      </c>
      <c r="L15" s="10">
        <v>0</v>
      </c>
      <c r="M15" s="10"/>
      <c r="N15" s="10"/>
      <c r="O15" s="24">
        <f t="shared" si="1"/>
        <v>0</v>
      </c>
      <c r="P15" s="10"/>
      <c r="Q15" s="10"/>
      <c r="R15" s="10"/>
      <c r="S15" s="10"/>
      <c r="T15" s="10"/>
      <c r="U15" s="10"/>
    </row>
    <row r="16" spans="1:21" x14ac:dyDescent="0.45">
      <c r="L16" s="94"/>
    </row>
    <row r="17" spans="11:12" x14ac:dyDescent="0.45">
      <c r="K17" s="93">
        <v>374594184</v>
      </c>
      <c r="L17" s="96"/>
    </row>
    <row r="19" spans="11:12" x14ac:dyDescent="0.45">
      <c r="K19" s="62"/>
    </row>
    <row r="20" spans="11:12" x14ac:dyDescent="0.45">
      <c r="K20" s="62"/>
    </row>
    <row r="21" spans="11:12" x14ac:dyDescent="0.45">
      <c r="K21" s="62"/>
    </row>
    <row r="22" spans="11:12" x14ac:dyDescent="0.45">
      <c r="K22" s="62"/>
    </row>
    <row r="23" spans="11:12" x14ac:dyDescent="0.45">
      <c r="K23" s="62"/>
    </row>
    <row r="26" spans="11:12" x14ac:dyDescent="0.45">
      <c r="K26" s="62"/>
    </row>
    <row r="27" spans="11:12" x14ac:dyDescent="0.45">
      <c r="K27" s="63"/>
    </row>
  </sheetData>
  <mergeCells count="10">
    <mergeCell ref="B5:B6"/>
    <mergeCell ref="A5:A6"/>
    <mergeCell ref="A1:C1"/>
    <mergeCell ref="B7:B8"/>
    <mergeCell ref="A7:A8"/>
    <mergeCell ref="D1:I1"/>
    <mergeCell ref="J1:O1"/>
    <mergeCell ref="P1:U1"/>
    <mergeCell ref="B3:B4"/>
    <mergeCell ref="A3:A4"/>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3556-59FC-4910-91D5-BBA2638E297A}">
  <dimension ref="A1:F12"/>
  <sheetViews>
    <sheetView workbookViewId="0">
      <selection activeCell="E3" sqref="E3"/>
    </sheetView>
  </sheetViews>
  <sheetFormatPr defaultRowHeight="14.25" x14ac:dyDescent="0.45"/>
  <cols>
    <col min="1" max="1" width="3.73046875" bestFit="1" customWidth="1"/>
    <col min="2" max="2" width="52" style="2" customWidth="1"/>
  </cols>
  <sheetData>
    <row r="1" spans="1:6" x14ac:dyDescent="0.45">
      <c r="A1" s="114" t="s">
        <v>108</v>
      </c>
      <c r="B1" s="114" t="s">
        <v>109</v>
      </c>
      <c r="C1" s="53" t="s">
        <v>110</v>
      </c>
      <c r="D1" s="54"/>
    </row>
    <row r="2" spans="1:6" x14ac:dyDescent="0.45">
      <c r="A2" s="114"/>
      <c r="B2" s="114"/>
      <c r="C2" s="55">
        <v>43617</v>
      </c>
      <c r="D2" s="56">
        <v>43709</v>
      </c>
      <c r="E2" s="70">
        <v>43800</v>
      </c>
    </row>
    <row r="3" spans="1:6" ht="28.5" x14ac:dyDescent="0.45">
      <c r="A3" s="57">
        <v>1</v>
      </c>
      <c r="B3" s="58" t="s">
        <v>116</v>
      </c>
      <c r="C3" s="57" t="s">
        <v>111</v>
      </c>
      <c r="D3" s="59">
        <v>0.12</v>
      </c>
      <c r="E3" s="68">
        <v>0.18</v>
      </c>
    </row>
    <row r="4" spans="1:6" x14ac:dyDescent="0.45">
      <c r="A4" s="57">
        <v>2</v>
      </c>
      <c r="B4" s="58" t="s">
        <v>117</v>
      </c>
      <c r="C4" s="57" t="s">
        <v>114</v>
      </c>
      <c r="D4" s="59">
        <v>0.15</v>
      </c>
      <c r="E4" s="69">
        <v>0.30499999999999999</v>
      </c>
    </row>
    <row r="5" spans="1:6" ht="28.5" x14ac:dyDescent="0.45">
      <c r="A5" s="57">
        <v>3</v>
      </c>
      <c r="B5" s="58" t="s">
        <v>22</v>
      </c>
      <c r="C5" s="57" t="s">
        <v>113</v>
      </c>
      <c r="D5" s="59">
        <v>0.36</v>
      </c>
      <c r="E5" s="68">
        <v>0.4</v>
      </c>
    </row>
    <row r="6" spans="1:6" ht="28.5" x14ac:dyDescent="0.45">
      <c r="A6" s="57">
        <v>4</v>
      </c>
      <c r="B6" s="58" t="s">
        <v>23</v>
      </c>
      <c r="C6" s="60">
        <v>0.6</v>
      </c>
      <c r="D6" s="59">
        <v>0.67</v>
      </c>
      <c r="E6" s="68">
        <v>0.7</v>
      </c>
    </row>
    <row r="7" spans="1:6" x14ac:dyDescent="0.45">
      <c r="A7" s="57">
        <v>5</v>
      </c>
      <c r="B7" s="58" t="s">
        <v>30</v>
      </c>
      <c r="C7" s="60">
        <v>0.6482</v>
      </c>
      <c r="D7" s="59">
        <v>0.67</v>
      </c>
      <c r="E7" s="68">
        <v>0.7</v>
      </c>
    </row>
    <row r="8" spans="1:6" ht="28.5" x14ac:dyDescent="0.45">
      <c r="A8" s="57">
        <v>6</v>
      </c>
      <c r="B8" s="58" t="s">
        <v>34</v>
      </c>
      <c r="C8" s="60">
        <v>0.64139999999999997</v>
      </c>
      <c r="D8" s="59">
        <v>0.66</v>
      </c>
      <c r="E8" s="68">
        <v>0.7</v>
      </c>
    </row>
    <row r="9" spans="1:6" x14ac:dyDescent="0.45">
      <c r="A9" s="57">
        <v>7</v>
      </c>
      <c r="B9" s="58" t="s">
        <v>39</v>
      </c>
      <c r="C9" s="60">
        <v>0.60419999999999996</v>
      </c>
      <c r="D9" s="59">
        <v>0.65</v>
      </c>
      <c r="E9" s="68">
        <v>0.7</v>
      </c>
    </row>
    <row r="10" spans="1:6" x14ac:dyDescent="0.45">
      <c r="A10" s="57">
        <v>8</v>
      </c>
      <c r="B10" s="58" t="s">
        <v>47</v>
      </c>
      <c r="C10" s="60">
        <v>0.1</v>
      </c>
      <c r="D10" s="59">
        <v>0.5</v>
      </c>
      <c r="E10" s="68">
        <v>0.8</v>
      </c>
    </row>
    <row r="11" spans="1:6" x14ac:dyDescent="0.45">
      <c r="A11" s="57">
        <v>9</v>
      </c>
      <c r="B11" s="58" t="s">
        <v>115</v>
      </c>
      <c r="C11" s="60">
        <v>0.15</v>
      </c>
      <c r="D11" s="59">
        <v>0.2</v>
      </c>
      <c r="E11" s="68">
        <v>0.22</v>
      </c>
    </row>
    <row r="12" spans="1:6" ht="15.4" thickBot="1" x14ac:dyDescent="0.5">
      <c r="A12" s="57">
        <v>10</v>
      </c>
      <c r="B12" s="58" t="s">
        <v>112</v>
      </c>
      <c r="C12" s="59">
        <v>0.113</v>
      </c>
      <c r="D12" s="59">
        <v>0.113</v>
      </c>
      <c r="E12" s="68">
        <v>0.11</v>
      </c>
      <c r="F12" s="66"/>
    </row>
  </sheetData>
  <mergeCells count="2">
    <mergeCell ref="A1:A2"/>
    <mergeCell ref="B1:B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E92B4-717B-409D-B123-70F7ACD04594}">
  <dimension ref="A2:J22"/>
  <sheetViews>
    <sheetView workbookViewId="0">
      <selection activeCell="D22" sqref="D22"/>
    </sheetView>
  </sheetViews>
  <sheetFormatPr defaultRowHeight="14.25" x14ac:dyDescent="0.45"/>
  <cols>
    <col min="1" max="1" width="13.46484375" customWidth="1"/>
    <col min="2" max="2" width="31.06640625" customWidth="1"/>
    <col min="3" max="3" width="16.9296875" style="79" bestFit="1" customWidth="1"/>
    <col min="7" max="7" width="9.86328125" bestFit="1" customWidth="1"/>
    <col min="8" max="8" width="16.9296875" bestFit="1" customWidth="1"/>
  </cols>
  <sheetData>
    <row r="2" spans="1:10" x14ac:dyDescent="0.45">
      <c r="B2" t="s">
        <v>155</v>
      </c>
      <c r="C2" s="79">
        <v>56257680117</v>
      </c>
    </row>
    <row r="3" spans="1:10" x14ac:dyDescent="0.45">
      <c r="B3" t="s">
        <v>160</v>
      </c>
      <c r="C3" s="79">
        <v>39589914.259999998</v>
      </c>
      <c r="H3" s="93">
        <v>56257680117</v>
      </c>
    </row>
    <row r="4" spans="1:10" x14ac:dyDescent="0.45">
      <c r="B4" t="s">
        <v>161</v>
      </c>
      <c r="C4" s="79">
        <f>3907546600/1063.68</f>
        <v>3673611.0484356196</v>
      </c>
      <c r="G4" s="79"/>
    </row>
    <row r="5" spans="1:10" x14ac:dyDescent="0.45">
      <c r="C5" s="89"/>
      <c r="G5" s="79"/>
    </row>
    <row r="6" spans="1:10" x14ac:dyDescent="0.45">
      <c r="B6" s="81"/>
      <c r="G6" s="79"/>
    </row>
    <row r="7" spans="1:10" x14ac:dyDescent="0.45">
      <c r="A7" s="82">
        <v>42228</v>
      </c>
      <c r="B7" s="83" t="s">
        <v>148</v>
      </c>
      <c r="C7" s="84">
        <v>711710.9939079422</v>
      </c>
    </row>
    <row r="8" spans="1:10" x14ac:dyDescent="0.45">
      <c r="A8" s="82">
        <v>42629</v>
      </c>
      <c r="B8" s="11" t="s">
        <v>149</v>
      </c>
      <c r="C8" s="84">
        <v>533783.24308062578</v>
      </c>
      <c r="H8" s="79">
        <v>56257680117</v>
      </c>
    </row>
    <row r="9" spans="1:10" x14ac:dyDescent="0.45">
      <c r="A9" s="82">
        <v>42832</v>
      </c>
      <c r="B9" s="11" t="s">
        <v>150</v>
      </c>
      <c r="C9" s="84">
        <v>533783.2242779783</v>
      </c>
      <c r="H9" s="79"/>
    </row>
    <row r="10" spans="1:10" x14ac:dyDescent="0.45">
      <c r="A10" s="82">
        <v>43454</v>
      </c>
      <c r="B10" s="11" t="s">
        <v>156</v>
      </c>
      <c r="C10" s="84">
        <v>7925900.8348375447</v>
      </c>
      <c r="H10" s="90">
        <v>60962000</v>
      </c>
      <c r="I10" s="90">
        <v>9714000</v>
      </c>
    </row>
    <row r="11" spans="1:10" x14ac:dyDescent="0.45">
      <c r="A11" s="82">
        <v>43455</v>
      </c>
      <c r="B11" s="11" t="s">
        <v>151</v>
      </c>
      <c r="C11" s="84">
        <v>355855.49225330923</v>
      </c>
      <c r="H11" s="91">
        <f>H10-I10</f>
        <v>51248000</v>
      </c>
    </row>
    <row r="12" spans="1:10" ht="28.5" x14ac:dyDescent="0.45">
      <c r="A12" s="82">
        <v>43584</v>
      </c>
      <c r="B12" s="11" t="s">
        <v>152</v>
      </c>
      <c r="C12" s="84">
        <v>355855.49225330923</v>
      </c>
      <c r="H12" s="92">
        <f>H8/H10</f>
        <v>922.83193000557719</v>
      </c>
    </row>
    <row r="13" spans="1:10" x14ac:dyDescent="0.45">
      <c r="B13" s="85" t="s">
        <v>157</v>
      </c>
      <c r="C13" s="79">
        <v>1641614.32</v>
      </c>
      <c r="J13" s="88"/>
    </row>
    <row r="14" spans="1:10" x14ac:dyDescent="0.45">
      <c r="B14" s="85" t="s">
        <v>158</v>
      </c>
      <c r="C14" s="79">
        <f>1698305.96</f>
        <v>1698305.96</v>
      </c>
    </row>
    <row r="15" spans="1:10" x14ac:dyDescent="0.45">
      <c r="B15" s="85" t="s">
        <v>159</v>
      </c>
      <c r="C15" s="86">
        <v>822825.41</v>
      </c>
      <c r="H15" s="79">
        <v>1122882300</v>
      </c>
    </row>
    <row r="16" spans="1:10" ht="28.5" x14ac:dyDescent="0.45">
      <c r="B16" s="85" t="s">
        <v>153</v>
      </c>
      <c r="C16" s="79">
        <v>133313</v>
      </c>
    </row>
    <row r="20" spans="2:8" x14ac:dyDescent="0.45">
      <c r="H20" s="80">
        <f>C22-H15</f>
        <v>12118770873.549637</v>
      </c>
    </row>
    <row r="21" spans="2:8" x14ac:dyDescent="0.45">
      <c r="B21" t="s">
        <v>154</v>
      </c>
      <c r="C21" s="79">
        <f>SUM(C7:C20)</f>
        <v>14712947.970610708</v>
      </c>
      <c r="D21" s="87">
        <f>C21/(C3+C4)</f>
        <v>0.3400774177721006</v>
      </c>
    </row>
    <row r="22" spans="2:8" x14ac:dyDescent="0.45">
      <c r="C22" s="89">
        <f>C21*900</f>
        <v>13241653173.549637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Activity</vt:lpstr>
      <vt:lpstr>Finance</vt:lpstr>
      <vt:lpstr>performance</vt:lpstr>
      <vt:lpstr>IDP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Monitoring GSK</cp:lastModifiedBy>
  <dcterms:created xsi:type="dcterms:W3CDTF">2019-08-14T07:47:58Z</dcterms:created>
  <dcterms:modified xsi:type="dcterms:W3CDTF">2020-01-16T10:07:35Z</dcterms:modified>
</cp:coreProperties>
</file>