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osabino/Desktop/UoT Data Bootcamp/Assessments/Kickstarter Analysis/"/>
    </mc:Choice>
  </mc:AlternateContent>
  <xr:revisionPtr revIDLastSave="0" documentId="13_ncr:1_{9BEE1D18-7864-FD44-B73E-AAC763806449}" xr6:coauthVersionLast="47" xr6:coauthVersionMax="47" xr10:uidLastSave="{00000000-0000-0000-0000-000000000000}"/>
  <bookViews>
    <workbookView xWindow="0" yWindow="500" windowWidth="28800" windowHeight="16260" activeTab="2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  <sheet name="Category Statistics" sheetId="2" state="hidden" r:id="rId4"/>
    <sheet name="Subcategory Statistics" sheetId="4" state="hidden" r:id="rId5"/>
    <sheet name="Outcomes Based on Launch Date" sheetId="5" state="hidden" r:id="rId6"/>
    <sheet name="Edinburgh Research" sheetId="7" state="hidden" r:id="rId7"/>
    <sheet name="Descriptive Statistics" sheetId="10" state="hidden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D13" i="13"/>
  <c r="D12" i="13"/>
  <c r="D11" i="13"/>
  <c r="D10" i="13"/>
  <c r="D9" i="13"/>
  <c r="D8" i="13"/>
  <c r="D7" i="13"/>
  <c r="D6" i="13"/>
  <c r="C6" i="13"/>
  <c r="C13" i="13"/>
  <c r="C12" i="13"/>
  <c r="C11" i="13"/>
  <c r="C10" i="13"/>
  <c r="C9" i="13"/>
  <c r="C8" i="13"/>
  <c r="C7" i="13"/>
  <c r="C5" i="13"/>
  <c r="C4" i="13"/>
  <c r="B13" i="13"/>
  <c r="B12" i="13"/>
  <c r="B11" i="13"/>
  <c r="B10" i="13"/>
  <c r="B9" i="13"/>
  <c r="B8" i="13"/>
  <c r="B7" i="13"/>
  <c r="D5" i="13"/>
  <c r="D4" i="13"/>
  <c r="B4" i="13"/>
  <c r="D2" i="13"/>
  <c r="D3" i="13"/>
  <c r="C3" i="13"/>
  <c r="C2" i="13"/>
  <c r="B2" i="13"/>
  <c r="B6" i="13"/>
  <c r="B5" i="13"/>
  <c r="B3" i="13"/>
  <c r="C13" i="10"/>
  <c r="C12" i="10"/>
  <c r="C11" i="10"/>
  <c r="B11" i="10"/>
  <c r="B13" i="10"/>
  <c r="B12" i="10"/>
  <c r="C6" i="10"/>
  <c r="C5" i="10"/>
  <c r="C7" i="10" s="1"/>
  <c r="C14" i="10"/>
  <c r="C4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2245" i="1"/>
  <c r="O1255" i="1"/>
  <c r="O1014" i="1"/>
  <c r="O2016" i="1"/>
  <c r="O3842" i="1"/>
  <c r="O2613" i="1"/>
  <c r="O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E3" i="13"/>
  <c r="H3" i="13" s="1"/>
  <c r="E13" i="13"/>
  <c r="F13" i="13" s="1"/>
  <c r="E12" i="13"/>
  <c r="F12" i="13" s="1"/>
  <c r="E11" i="13"/>
  <c r="G11" i="13" s="1"/>
  <c r="E10" i="13"/>
  <c r="G10" i="13" s="1"/>
  <c r="E9" i="13"/>
  <c r="E8" i="13"/>
  <c r="H8" i="13" s="1"/>
  <c r="E7" i="13"/>
  <c r="G7" i="13" s="1"/>
  <c r="E6" i="13"/>
  <c r="H6" i="13" s="1"/>
  <c r="E5" i="13"/>
  <c r="H5" i="13" s="1"/>
  <c r="E4" i="13"/>
  <c r="G4" i="13" s="1"/>
  <c r="G3" i="13"/>
  <c r="E2" i="13"/>
  <c r="F2" i="13" s="1"/>
  <c r="B14" i="10"/>
  <c r="F3" i="13" l="1"/>
  <c r="H7" i="13"/>
  <c r="G13" i="13"/>
  <c r="H13" i="13"/>
  <c r="H12" i="13"/>
  <c r="G12" i="13"/>
  <c r="H11" i="13"/>
  <c r="F11" i="13"/>
  <c r="F10" i="13"/>
  <c r="H10" i="13"/>
  <c r="G9" i="13"/>
  <c r="H9" i="13"/>
  <c r="F9" i="13"/>
  <c r="F8" i="13"/>
  <c r="G8" i="13"/>
  <c r="F7" i="13"/>
  <c r="F6" i="13"/>
  <c r="G6" i="13"/>
  <c r="G5" i="13"/>
  <c r="F5" i="13"/>
  <c r="H4" i="13"/>
  <c r="F4" i="13"/>
  <c r="H2" i="13"/>
  <c r="G2" i="13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<sst xmlns="http://schemas.openxmlformats.org/spreadsheetml/2006/main" count="33046" uniqueCount="8418">
  <si>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</si>
  <si>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</si>
  <si>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</si>
  <si>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</si>
  <si>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</si>
  <si>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</si>
  <si>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</si>
  <si>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</si>
  <si>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</si>
  <si>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</si>
  <si>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</si>
  <si>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</si>
  <si>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</si>
  <si>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</si>
  <si>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</si>
  <si>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</si>
  <si>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</si>
  <si>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</si>
  <si>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</si>
  <si>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</si>
  <si>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</si>
  <si>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</si>
  <si>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</si>
  <si>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</si>
  <si>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</si>
  <si>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</si>
  <si>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</si>
  <si>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</si>
  <si>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</si>
  <si>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</si>
  <si>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</si>
  <si>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</si>
  <si>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</si>
  <si>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</si>
  <si>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</si>
  <si>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</si>
  <si>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</si>
  <si>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</si>
  <si>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</si>
  <si>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</si>
  <si>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</si>
  <si>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</si>
  <si>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</si>
  <si>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</si>
  <si>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</si>
  <si>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</si>
  <si>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</si>
  <si>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</si>
  <si>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</si>
  <si>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</si>
  <si>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</si>
  <si>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</si>
  <si>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</si>
  <si>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</si>
  <si>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</si>
  <si>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</si>
  <si>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</si>
  <si>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</si>
  <si>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</si>
  <si>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</si>
  <si>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</si>
  <si>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</si>
  <si>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</si>
  <si>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</si>
  <si>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</si>
  <si>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</si>
  <si>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</si>
  <si>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</si>
  <si>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</si>
  <si>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</si>
  <si>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</si>
  <si>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</si>
  <si>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</si>
  <si>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</si>
  <si>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</si>
  <si>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</si>
  <si>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</si>
  <si>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</si>
  <si>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</si>
  <si>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</si>
  <si>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</si>
  <si>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</si>
  <si>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</si>
  <si>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</si>
  <si>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</si>
  <si>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</si>
  <si>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</si>
  <si>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</si>
  <si>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</si>
  <si>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</si>
  <si>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</si>
  <si>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</si>
  <si>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</si>
  <si>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</si>
  <si>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</si>
  <si>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</si>
  <si>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</si>
  <si>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</si>
  <si>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</si>
  <si>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</si>
  <si>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</si>
  <si>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</si>
  <si>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</si>
  <si>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</si>
  <si>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</si>
  <si>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</si>
  <si>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</si>
  <si>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</si>
  <si>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</si>
  <si>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</si>
  <si>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</si>
  <si>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</si>
  <si>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</si>
  <si>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</si>
  <si>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</si>
  <si>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</si>
  <si>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</si>
  <si>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</si>
  <si>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</si>
  <si>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</si>
  <si>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</si>
  <si>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</si>
  <si>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</si>
  <si>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</si>
  <si>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</si>
  <si>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</si>
  <si>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</si>
  <si>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</si>
  <si>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</si>
  <si>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</si>
  <si>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</si>
  <si>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</si>
  <si>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</si>
  <si>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</si>
  <si>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</si>
  <si>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</si>
  <si>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</si>
  <si>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</si>
  <si>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</si>
  <si>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</si>
  <si>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</si>
  <si>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</si>
  <si>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</si>
  <si>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</si>
  <si>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</si>
  <si>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</si>
  <si>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</si>
  <si>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</si>
  <si>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</si>
  <si>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</si>
  <si>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</si>
  <si>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</si>
  <si>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</si>
  <si>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</si>
  <si>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</si>
  <si>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</si>
  <si>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</si>
  <si>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</si>
  <si>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</si>
  <si>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</si>
  <si>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</si>
  <si>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</si>
  <si>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</si>
  <si>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</si>
  <si>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</si>
  <si>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</si>
  <si>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</si>
  <si>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</si>
  <si>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</si>
  <si>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</si>
  <si>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</si>
  <si>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</si>
  <si>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</si>
  <si>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</si>
  <si>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</si>
  <si>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</si>
  <si>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</si>
  <si>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</si>
  <si>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</si>
  <si>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</si>
  <si>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</si>
  <si>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</si>
  <si>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</si>
  <si>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</si>
  <si>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</si>
  <si>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</si>
  <si>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</si>
  <si>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</si>
  <si>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</si>
  <si>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</si>
  <si>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</si>
  <si>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</si>
  <si>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</si>
  <si>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</si>
  <si>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</si>
  <si>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</si>
  <si>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</si>
  <si>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</si>
  <si>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</si>
  <si>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</si>
  <si>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</si>
  <si>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</si>
  <si>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</si>
  <si>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</si>
  <si>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</si>
  <si>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</si>
  <si>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</si>
  <si>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</si>
  <si>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</si>
  <si>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</si>
  <si>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</si>
  <si>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</si>
  <si>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</si>
  <si>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</si>
  <si>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</si>
  <si>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</si>
  <si>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</si>
  <si>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</si>
  <si>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</si>
  <si>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</si>
  <si>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</si>
  <si>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</si>
  <si>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</si>
  <si>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</si>
  <si>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</si>
  <si>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</si>
  <si>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</si>
  <si>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</si>
  <si>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</si>
  <si>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</si>
  <si>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</si>
  <si>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</si>
  <si>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</si>
  <si>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</si>
  <si>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</si>
  <si>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</si>
  <si>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</si>
  <si>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</si>
  <si>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</si>
  <si>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</si>
  <si>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</si>
  <si>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</si>
  <si>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</si>
  <si>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</si>
  <si>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</si>
  <si>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</si>
  <si>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</si>
  <si>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</si>
  <si>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</si>
  <si>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</si>
  <si>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</si>
  <si>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</si>
  <si>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</si>
  <si>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</si>
  <si>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</si>
  <si>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</si>
  <si>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</si>
  <si>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</si>
  <si>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</si>
  <si>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</si>
  <si>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</si>
  <si>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</si>
  <si>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</si>
  <si>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</si>
  <si>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</si>
  <si>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</si>
  <si>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</si>
  <si>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</si>
  <si>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</si>
  <si>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</si>
  <si>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</si>
  <si>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</si>
  <si>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</si>
  <si>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</si>
  <si>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</si>
  <si>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</si>
  <si>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</si>
  <si>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</si>
  <si>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</si>
  <si>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</si>
  <si>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</si>
  <si>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</si>
  <si>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</si>
  <si>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</si>
  <si>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</si>
  <si>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</si>
  <si>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</si>
  <si>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</si>
  <si>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</si>
  <si>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</si>
  <si>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</si>
  <si>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</si>
  <si>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</si>
  <si>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</si>
  <si>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</si>
  <si>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</si>
  <si>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</si>
  <si>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</si>
  <si>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</si>
  <si>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</si>
  <si>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</si>
  <si>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</si>
  <si>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</si>
  <si>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</si>
  <si>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</si>
  <si>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</si>
  <si>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</si>
  <si>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</si>
  <si>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</si>
  <si>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</si>
  <si>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</si>
  <si>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</si>
  <si>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</si>
  <si>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</si>
  <si>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</si>
  <si>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</si>
  <si>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</si>
  <si>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</si>
  <si>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</si>
  <si>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</si>
  <si>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</si>
  <si>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</si>
  <si>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</si>
  <si>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</si>
  <si>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</si>
  <si>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</si>
  <si>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</si>
  <si>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</si>
  <si>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</si>
  <si>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</si>
  <si>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</si>
  <si>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</si>
  <si>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</si>
  <si>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</si>
  <si>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</si>
  <si>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</si>
  <si>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</si>
  <si>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</si>
  <si>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</si>
  <si>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</si>
  <si>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</si>
  <si>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</si>
  <si>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</si>
  <si>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</si>
  <si>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</si>
  <si>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</si>
  <si>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</si>
  <si>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</si>
  <si>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</si>
  <si>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</si>
  <si>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</si>
  <si>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</si>
  <si>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</si>
  <si>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</si>
  <si>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</si>
  <si>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</si>
  <si>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</si>
  <si>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</si>
  <si>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</si>
  <si>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</si>
  <si>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</si>
  <si>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</si>
  <si>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</si>
  <si>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</si>
  <si>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</si>
  <si>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</si>
  <si>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</si>
  <si>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</si>
  <si>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</si>
  <si>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</si>
  <si>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</si>
  <si>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</si>
  <si>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</si>
  <si>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</si>
  <si>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</si>
  <si>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</si>
  <si>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</si>
  <si>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</si>
  <si>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</si>
  <si>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</si>
  <si>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</si>
  <si>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</si>
  <si>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</si>
  <si>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</si>
  <si>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</si>
  <si>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</si>
  <si>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</si>
  <si>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</si>
  <si>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</si>
  <si>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</si>
  <si>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</si>
  <si>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</si>
  <si>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</si>
  <si>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</si>
  <si>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</si>
  <si>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</si>
  <si>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</si>
  <si>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</si>
  <si>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</si>
  <si>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</si>
  <si>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</si>
  <si>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</si>
  <si>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</si>
  <si>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</si>
  <si>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</si>
  <si>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</si>
  <si>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</si>
  <si>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</si>
  <si>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</si>
  <si>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</si>
  <si>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</si>
  <si>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</si>
  <si>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</si>
  <si>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</si>
  <si>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</si>
  <si>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</si>
  <si>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</si>
  <si>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</si>
  <si>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</si>
  <si>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</si>
  <si>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</si>
  <si>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</si>
  <si>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</si>
  <si>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</si>
  <si>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</si>
  <si>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</si>
  <si>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</si>
  <si>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</si>
  <si>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</si>
  <si>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</si>
  <si>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</si>
  <si>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</si>
  <si>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</si>
  <si>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</si>
  <si>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</si>
  <si>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</si>
  <si>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</si>
  <si>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</si>
  <si>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</si>
  <si>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</si>
  <si>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</si>
  <si>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</si>
  <si>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</si>
  <si>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</si>
  <si>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</si>
  <si>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</si>
  <si>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</si>
  <si>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</si>
  <si>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</si>
  <si>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</si>
  <si>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</si>
  <si>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</si>
  <si>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</si>
  <si>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</si>
  <si>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</si>
  <si>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</si>
  <si>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</si>
  <si>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</si>
  <si>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</si>
  <si>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</si>
  <si>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</si>
  <si>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</si>
  <si>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</si>
  <si>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</si>
  <si>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</si>
  <si>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</si>
  <si>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</si>
  <si>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</si>
  <si>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</si>
  <si>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</si>
  <si>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</si>
  <si>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</si>
  <si>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</si>
  <si>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</si>
  <si>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</si>
  <si>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</si>
  <si>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</si>
  <si>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</si>
  <si>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</si>
  <si>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</si>
  <si>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</si>
  <si>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</si>
  <si>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</si>
  <si>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</si>
  <si>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</si>
  <si>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</si>
  <si>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</si>
  <si>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</si>
  <si>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</si>
  <si>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</si>
  <si>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</si>
  <si>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</si>
  <si>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</si>
  <si>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</si>
  <si>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</si>
  <si>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</si>
  <si>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</si>
  <si>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</si>
  <si>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</si>
  <si>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</si>
  <si>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</si>
  <si>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</si>
  <si>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</si>
  <si>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</si>
  <si>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</si>
  <si>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</si>
  <si>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</si>
  <si>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</si>
  <si>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</si>
  <si>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</si>
  <si>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</si>
  <si>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</si>
  <si>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</si>
  <si>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</si>
  <si>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</si>
  <si>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</si>
  <si>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</si>
  <si>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</si>
  <si>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</si>
  <si>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</si>
  <si>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</si>
  <si>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</si>
  <si>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</si>
  <si>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</si>
  <si>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</si>
  <si>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</si>
  <si>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</si>
  <si>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</si>
  <si>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</si>
  <si>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</si>
  <si>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</si>
  <si>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</si>
  <si>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</si>
  <si>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</si>
  <si>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</si>
  <si>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</si>
  <si>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</si>
  <si>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</si>
  <si>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</si>
  <si>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</si>
  <si>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</si>
  <si>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</si>
  <si>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</si>
  <si>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</si>
  <si>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</si>
  <si>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</si>
  <si>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</si>
  <si>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</si>
  <si>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</si>
  <si>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</si>
  <si>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</si>
  <si>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</si>
  <si>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</si>
  <si>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</si>
  <si>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</si>
  <si>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</si>
  <si>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</si>
  <si>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</si>
  <si>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</si>
  <si>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</si>
  <si>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</si>
  <si>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</si>
  <si>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</si>
  <si>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</si>
  <si>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</si>
  <si>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</si>
  <si>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</si>
  <si>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</si>
  <si>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</si>
  <si>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</si>
  <si>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</si>
  <si>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</si>
  <si>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</si>
  <si>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</si>
  <si>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</si>
  <si>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</si>
  <si>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</si>
  <si>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</si>
  <si>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</si>
  <si>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</si>
  <si>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</si>
  <si>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</si>
  <si>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</si>
  <si>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</si>
  <si>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</si>
  <si>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</si>
  <si>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</si>
  <si>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</si>
  <si>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</si>
  <si>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</si>
  <si>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</si>
  <si>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</si>
  <si>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</si>
  <si>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</si>
  <si>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</si>
  <si>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</si>
  <si>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</si>
  <si>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</si>
  <si>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</si>
  <si>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</si>
  <si>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</si>
  <si>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</si>
  <si>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</si>
  <si>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</si>
  <si>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</si>
  <si>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</si>
  <si>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</si>
  <si>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</si>
  <si>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</si>
  <si>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</si>
  <si>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</si>
  <si>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</si>
  <si>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</si>
  <si>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</si>
  <si>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</si>
  <si>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</si>
  <si>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</si>
  <si>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</si>
  <si>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</si>
  <si>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</si>
  <si>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</si>
  <si>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</si>
  <si>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</si>
  <si>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</si>
  <si>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</si>
  <si>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</si>
  <si>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</si>
  <si>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</si>
  <si>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</si>
  <si>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</si>
  <si>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</si>
  <si>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</si>
  <si>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</si>
  <si>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</si>
  <si>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</si>
  <si>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</si>
  <si>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</si>
  <si>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</si>
  <si>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</si>
  <si>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</si>
  <si>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</si>
  <si>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</si>
  <si>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</si>
  <si>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</si>
  <si>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</si>
  <si>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</si>
  <si>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</si>
  <si>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</si>
  <si>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</si>
  <si>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</si>
  <si>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</si>
  <si>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</si>
  <si>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</si>
  <si>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</si>
  <si>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</si>
  <si>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</si>
  <si>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</si>
  <si>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</si>
  <si>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</si>
  <si>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</si>
  <si>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</si>
  <si>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</si>
  <si>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</si>
  <si>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</si>
  <si>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</si>
  <si>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</si>
  <si>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</si>
  <si>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</si>
  <si>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</si>
  <si>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</si>
  <si>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</si>
  <si>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</si>
  <si>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</si>
  <si>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</si>
  <si>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</si>
  <si>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</si>
  <si>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</si>
  <si>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</si>
  <si>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</si>
  <si>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</si>
  <si>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</si>
  <si>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</si>
  <si>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</si>
  <si>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</si>
  <si>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</si>
  <si>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</si>
  <si>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</si>
  <si>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</si>
  <si>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</si>
  <si>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</si>
  <si>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</si>
  <si>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</si>
  <si>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</si>
  <si>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</si>
  <si>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</si>
  <si>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</si>
  <si>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</si>
  <si>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</si>
  <si>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</si>
  <si>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</si>
  <si>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</si>
  <si>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</si>
  <si>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</si>
  <si>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</si>
  <si>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</si>
  <si>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</si>
  <si>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</si>
  <si>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</si>
  <si>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</si>
  <si>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</si>
  <si>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</si>
  <si>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</si>
  <si>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</si>
  <si>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</si>
  <si>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</si>
  <si>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</si>
  <si>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</si>
  <si>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</si>
  <si>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</si>
  <si>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</si>
  <si>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</si>
  <si>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</si>
  <si>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</si>
  <si>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</si>
  <si>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</si>
  <si>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</si>
  <si>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</si>
  <si>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</si>
  <si>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</si>
  <si>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</si>
  <si>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</si>
  <si>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</si>
  <si>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</si>
  <si>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</si>
  <si>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</si>
  <si>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</si>
  <si>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</si>
  <si>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</si>
  <si>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</si>
  <si>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</si>
  <si>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</si>
  <si>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</si>
  <si>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</si>
  <si>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</si>
  <si>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</si>
  <si>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</si>
  <si>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</si>
  <si>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</si>
  <si>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</si>
  <si>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</si>
  <si>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</si>
  <si>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</si>
  <si>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</si>
  <si>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</si>
  <si>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</si>
  <si>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</si>
  <si>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</si>
  <si>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</si>
  <si>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</si>
  <si>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</si>
  <si>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</si>
  <si>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</si>
  <si>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</si>
  <si>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</si>
  <si>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</si>
  <si>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</si>
  <si>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</si>
  <si>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</si>
  <si>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</si>
  <si>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</si>
  <si>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</si>
  <si>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</si>
  <si>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</si>
  <si>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</si>
  <si>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</si>
  <si>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</si>
  <si>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</si>
  <si>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</si>
  <si>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</si>
  <si>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</si>
  <si>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</si>
  <si>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</si>
  <si>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</si>
  <si>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</si>
  <si>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</si>
  <si>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</si>
  <si>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</si>
  <si>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</si>
  <si>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</si>
  <si>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</si>
  <si>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</si>
  <si>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</si>
  <si>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</si>
  <si>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</si>
  <si>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</si>
  <si>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</si>
  <si>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</si>
  <si>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</si>
  <si>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</si>
  <si>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</si>
  <si>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</si>
  <si>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</si>
  <si>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</si>
  <si>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</si>
  <si>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</si>
  <si>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</si>
  <si>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</si>
  <si>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</si>
  <si>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</si>
  <si>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</si>
  <si>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</si>
  <si>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</si>
  <si>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</si>
  <si>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</si>
  <si>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</si>
  <si>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</si>
  <si>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</si>
  <si>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</si>
  <si>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</si>
  <si>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</si>
  <si>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</si>
  <si>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</si>
  <si>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</si>
  <si>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</si>
  <si>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</si>
  <si>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</si>
  <si>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</si>
  <si>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</si>
  <si>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</si>
  <si>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</si>
  <si>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</si>
  <si>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</si>
  <si>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</si>
  <si>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</si>
  <si>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</si>
  <si>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</si>
  <si>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</si>
  <si>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</si>
  <si>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</si>
  <si>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</si>
  <si>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</si>
  <si>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</si>
  <si>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</si>
  <si>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</si>
  <si>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</si>
  <si>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</si>
  <si>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</si>
  <si>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</si>
  <si>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</si>
  <si>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</si>
  <si>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</si>
  <si>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</si>
  <si>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</si>
  <si>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</si>
  <si>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</si>
  <si>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</si>
  <si>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</si>
  <si>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</si>
  <si>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</si>
  <si>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</si>
  <si>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</si>
  <si>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</si>
  <si>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</si>
  <si>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</si>
  <si>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</si>
  <si>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</si>
  <si>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</si>
  <si>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</si>
  <si>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</si>
  <si>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</si>
  <si>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</si>
  <si>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</si>
  <si>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</si>
  <si>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</si>
  <si>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</si>
  <si>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</si>
  <si>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</si>
  <si>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</si>
  <si>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</si>
  <si>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</si>
  <si>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</si>
  <si>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</si>
  <si>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</si>
  <si>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</si>
  <si>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</si>
  <si>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</si>
  <si>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</si>
  <si>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</si>
  <si>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</si>
  <si>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</si>
  <si>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</si>
  <si>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</si>
  <si>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</si>
  <si>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</si>
  <si>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</si>
  <si>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</si>
  <si>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</si>
  <si>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</si>
  <si>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</si>
  <si>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</si>
  <si>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</si>
  <si>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</si>
  <si>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</si>
  <si>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</si>
  <si>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</si>
  <si>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</si>
  <si>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</si>
  <si>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</si>
  <si>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</si>
  <si>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</si>
  <si>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</si>
  <si>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</si>
  <si>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</si>
  <si>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</si>
  <si>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</si>
  <si>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</si>
  <si>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</si>
  <si>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</si>
  <si>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</si>
  <si>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</si>
  <si>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</si>
  <si>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</si>
  <si>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</si>
  <si>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</si>
  <si>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</si>
  <si>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</si>
  <si>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</si>
  <si>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</si>
  <si>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</si>
  <si>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</si>
  <si>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</si>
  <si>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</si>
  <si>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</si>
  <si>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</si>
  <si>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</si>
  <si>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</si>
  <si>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</si>
  <si>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</si>
  <si>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</si>
  <si>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</si>
  <si>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</si>
  <si>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</si>
  <si>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</si>
  <si>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</si>
  <si>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</si>
  <si>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</si>
  <si>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</si>
  <si>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</si>
  <si>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</si>
  <si>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</si>
  <si>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</si>
  <si>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</si>
  <si>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</si>
  <si>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</si>
  <si>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</si>
  <si>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</si>
  <si>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</si>
  <si>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</si>
  <si>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</si>
  <si>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</si>
  <si>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</si>
  <si>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</si>
  <si>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</si>
  <si>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</si>
  <si>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</si>
  <si>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</si>
  <si>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</si>
  <si>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</si>
  <si>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</si>
  <si>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</si>
  <si>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</si>
  <si>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</si>
  <si>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</si>
  <si>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</si>
  <si>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</si>
  <si>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</si>
  <si>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</si>
  <si>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</si>
  <si>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</si>
  <si>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</si>
  <si>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</si>
  <si>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</si>
  <si>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</si>
  <si>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</si>
  <si>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</si>
  <si>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</si>
  <si>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</si>
  <si>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</si>
  <si>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</si>
  <si>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</si>
  <si>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</si>
  <si>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</si>
  <si>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</si>
  <si>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</si>
  <si>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</si>
  <si>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</si>
  <si>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</si>
  <si>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</si>
  <si>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</si>
  <si>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</si>
  <si>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</si>
  <si>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</si>
  <si>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</si>
  <si>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</si>
  <si>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</si>
  <si>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</si>
  <si>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</si>
  <si>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</si>
  <si>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</si>
  <si>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</si>
  <si>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</si>
  <si>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</si>
  <si>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</si>
  <si>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</si>
  <si>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</si>
  <si>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</si>
  <si>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</si>
  <si>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</si>
  <si>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</si>
  <si>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</si>
  <si>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</si>
  <si>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</si>
  <si>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</si>
  <si>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</si>
  <si>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</si>
  <si>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</si>
  <si>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</si>
  <si>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</si>
  <si>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</si>
  <si>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</si>
  <si>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</si>
  <si>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</si>
  <si>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</si>
  <si>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</si>
  <si>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</si>
  <si>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</si>
  <si>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</si>
  <si>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</si>
  <si>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</si>
  <si>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</si>
  <si>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</si>
  <si>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</si>
  <si>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</si>
  <si>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</si>
  <si>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</si>
  <si>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</si>
  <si>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</si>
  <si>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</si>
  <si>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</si>
  <si>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</si>
  <si>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</si>
  <si>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</si>
  <si>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</si>
  <si>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</si>
  <si>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</si>
  <si>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</si>
  <si>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</si>
  <si>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</si>
  <si>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</si>
  <si>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</si>
  <si>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</si>
  <si>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</si>
  <si>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</si>
  <si>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</si>
  <si>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</si>
  <si>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</si>
  <si>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</si>
  <si>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</si>
  <si>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</si>
  <si>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</si>
  <si>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</si>
  <si>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</si>
  <si>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</si>
  <si>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</si>
  <si>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</si>
  <si>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</si>
  <si>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</si>
  <si>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</si>
  <si>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</si>
  <si>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</si>
  <si>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</si>
  <si>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</si>
  <si>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</si>
  <si>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</si>
  <si>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</si>
  <si>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</si>
  <si>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</si>
  <si>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</si>
  <si>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</si>
  <si>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</si>
  <si>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</si>
  <si>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</si>
  <si>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</si>
  <si>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</si>
  <si>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</si>
  <si>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</si>
  <si>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</si>
  <si>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</si>
  <si>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</si>
  <si>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</si>
  <si>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</si>
  <si>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</si>
  <si>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</si>
  <si>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</si>
  <si>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</si>
  <si>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</si>
  <si>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</si>
  <si>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</si>
  <si>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</si>
  <si>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</si>
  <si>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</si>
  <si>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</si>
  <si>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</si>
  <si>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</si>
  <si>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</si>
  <si>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</si>
  <si>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</si>
  <si>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</si>
  <si>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</si>
  <si>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</si>
  <si>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</si>
  <si>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</si>
  <si>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</si>
  <si>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</si>
  <si>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</si>
  <si>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</si>
  <si>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</si>
  <si>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</si>
  <si>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</si>
  <si>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</si>
  <si>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</si>
  <si>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</si>
  <si>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</si>
  <si>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</si>
  <si>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</si>
  <si>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</si>
  <si>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</si>
  <si>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</si>
  <si>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</si>
  <si>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</si>
  <si>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</si>
  <si>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</si>
  <si>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</si>
  <si>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</si>
  <si>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</si>
  <si>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</si>
  <si>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</si>
  <si>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</si>
  <si>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</si>
  <si>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</si>
  <si>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</si>
  <si>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</si>
  <si>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</si>
  <si>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</si>
  <si>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</si>
  <si>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</si>
  <si>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</si>
  <si>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</si>
  <si>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</si>
  <si>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</si>
  <si>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</si>
  <si>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</si>
  <si>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</si>
  <si>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</si>
  <si>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</si>
  <si>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</si>
  <si>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</si>
  <si>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</si>
  <si>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</si>
  <si>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</si>
  <si>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</si>
  <si>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</si>
  <si>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</si>
  <si>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</si>
  <si>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</si>
  <si>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</si>
  <si>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</si>
  <si>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</si>
  <si>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</si>
  <si>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</si>
  <si>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</si>
  <si>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</si>
  <si>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</si>
  <si>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</si>
  <si>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</si>
  <si>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</si>
  <si>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</si>
  <si>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</si>
  <si>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</si>
  <si>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</si>
  <si>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</si>
  <si>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</si>
  <si>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</si>
  <si>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</si>
  <si>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</si>
  <si>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</si>
  <si>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</si>
  <si>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</si>
  <si>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</si>
  <si>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</si>
  <si>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</si>
  <si>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</si>
  <si>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</si>
  <si>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</si>
  <si>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</si>
  <si>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</si>
  <si>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</si>
  <si>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</si>
  <si>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</si>
  <si>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</si>
  <si>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</si>
  <si>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</si>
  <si>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</si>
  <si>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</si>
  <si>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</si>
  <si>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</si>
  <si>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</si>
  <si>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</si>
  <si>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</si>
  <si>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</si>
  <si>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</si>
  <si>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</si>
  <si>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</si>
  <si>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</si>
  <si>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</si>
  <si>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</si>
  <si>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</si>
  <si>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</si>
  <si>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</si>
  <si>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</si>
  <si>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</si>
  <si>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</si>
  <si>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</si>
  <si>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</si>
  <si>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</si>
  <si>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</si>
  <si>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</si>
  <si>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</si>
  <si>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</si>
  <si>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</si>
  <si>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</si>
  <si>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</si>
  <si>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</si>
  <si>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</si>
  <si>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</si>
  <si>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</si>
  <si>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</si>
  <si>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</si>
  <si>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</si>
  <si>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</si>
  <si>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</si>
  <si>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</si>
  <si>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</si>
  <si>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</si>
  <si>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</si>
  <si>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</si>
  <si>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</si>
  <si>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</si>
  <si>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</si>
  <si>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</si>
  <si>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</si>
  <si>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</si>
  <si>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</si>
  <si>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</si>
  <si>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</si>
  <si>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</si>
  <si>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</si>
  <si>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</si>
  <si>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</si>
  <si>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</si>
  <si>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</si>
  <si>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</si>
  <si>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</si>
  <si>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</si>
  <si>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</si>
  <si>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</si>
  <si>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</si>
  <si>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</si>
  <si>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</si>
  <si>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</si>
  <si>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</si>
  <si>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</si>
  <si>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</si>
  <si>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</si>
  <si>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</si>
  <si>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</si>
  <si>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</si>
  <si>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</si>
  <si>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</si>
  <si>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</si>
  <si>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</si>
  <si>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</si>
  <si>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</si>
  <si>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</si>
  <si>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</si>
  <si>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</si>
  <si>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</si>
  <si>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</si>
  <si>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</si>
  <si>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</si>
  <si>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</si>
  <si>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</si>
  <si>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</si>
  <si>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</si>
  <si>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</si>
  <si>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</si>
  <si>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</si>
  <si>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</si>
  <si>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</si>
  <si>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</si>
  <si>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</si>
  <si>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</si>
  <si>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</si>
  <si>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</si>
  <si>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</si>
  <si>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</si>
  <si>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</si>
  <si>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</si>
  <si>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</si>
  <si>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</si>
  <si>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</si>
  <si>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</si>
  <si>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</si>
  <si>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</si>
  <si>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</si>
  <si>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</si>
  <si>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</si>
  <si>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</si>
  <si>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</si>
  <si>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</si>
  <si>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</si>
  <si>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</si>
  <si>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</si>
  <si>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</si>
  <si>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</si>
  <si>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</si>
  <si>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</si>
  <si>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</si>
  <si>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</si>
  <si>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</si>
  <si>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</si>
  <si>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</si>
  <si>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</si>
  <si>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</si>
  <si>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</si>
  <si>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</si>
  <si>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</si>
  <si>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</si>
  <si>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</si>
  <si>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</si>
  <si>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</si>
  <si>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</si>
  <si>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</si>
  <si>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</si>
  <si>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</si>
  <si>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</si>
  <si>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</si>
  <si>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</si>
  <si>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</si>
  <si>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</si>
  <si>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</si>
  <si>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</si>
  <si>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</si>
  <si>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</si>
  <si>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</si>
  <si>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</si>
  <si>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</si>
  <si>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</si>
  <si>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</si>
  <si>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</si>
  <si>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</si>
  <si>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</si>
  <si>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</si>
  <si>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</si>
  <si>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</si>
  <si>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</si>
  <si>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</si>
  <si>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</si>
  <si>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</si>
  <si>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</si>
  <si>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</si>
  <si>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</si>
  <si>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</si>
  <si>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</si>
  <si>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</si>
  <si>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</si>
  <si>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</si>
  <si>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</si>
  <si>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</si>
  <si>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</si>
  <si>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</si>
  <si>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</si>
  <si>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</si>
  <si>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</si>
  <si>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</si>
  <si>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</si>
  <si>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</si>
  <si>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</si>
  <si>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</si>
  <si>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</si>
  <si>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</si>
  <si>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</si>
  <si>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</si>
  <si>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</si>
  <si>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</si>
  <si>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</si>
  <si>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</si>
  <si>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</si>
  <si>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</si>
  <si>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</si>
  <si>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</si>
  <si>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</si>
  <si>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</si>
  <si>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</si>
  <si>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</si>
  <si>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</si>
  <si>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</si>
  <si>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</si>
  <si>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</si>
  <si>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</si>
  <si>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</si>
  <si>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</si>
  <si>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</si>
  <si>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</si>
  <si>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</si>
  <si>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</si>
  <si>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</si>
  <si>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</si>
  <si>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</si>
  <si>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</si>
  <si>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</si>
  <si>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</si>
  <si>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</si>
  <si>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</si>
  <si>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</si>
  <si>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</si>
  <si>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</si>
  <si>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</si>
  <si>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</si>
  <si>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</si>
  <si>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</si>
  <si>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</si>
  <si>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</si>
  <si>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</si>
  <si>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</si>
  <si>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</si>
  <si>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</si>
  <si>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</si>
  <si>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</si>
  <si>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</si>
  <si>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</si>
  <si>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</si>
  <si>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</si>
  <si>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</si>
  <si>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</si>
  <si>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</si>
  <si>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</si>
  <si>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</si>
  <si>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</si>
  <si>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</si>
  <si>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</si>
  <si>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</si>
  <si>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</si>
  <si>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</si>
  <si>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</si>
  <si>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</si>
  <si>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</si>
  <si>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</si>
  <si>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</si>
  <si>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</si>
  <si>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</si>
  <si>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</si>
  <si>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</si>
  <si>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</si>
  <si>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</si>
  <si>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</si>
  <si>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</si>
  <si>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</si>
  <si>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</si>
  <si>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</si>
  <si>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</si>
  <si>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</si>
  <si>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</si>
  <si>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</si>
  <si>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</si>
  <si>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</si>
  <si>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</si>
  <si>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</si>
  <si>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</si>
  <si>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</si>
  <si>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</si>
  <si>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</si>
  <si>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</si>
  <si>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</si>
  <si>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</si>
  <si>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</si>
  <si>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</si>
  <si>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</si>
  <si>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</si>
  <si>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</si>
  <si>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</si>
  <si>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</si>
  <si>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</si>
  <si>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</si>
  <si>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</si>
  <si>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</si>
  <si>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</si>
  <si>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</si>
  <si>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</si>
  <si>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</si>
  <si>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</si>
  <si>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</si>
  <si>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</si>
  <si>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</si>
  <si>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</si>
  <si>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</si>
  <si>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</si>
  <si>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</si>
  <si>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</si>
  <si>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</si>
  <si>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</si>
  <si>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</si>
  <si>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</si>
  <si>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</si>
  <si>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</si>
  <si>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</si>
  <si>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</si>
  <si>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</si>
  <si>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</si>
  <si>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</si>
  <si>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</si>
  <si>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</si>
  <si>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</si>
  <si>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</si>
  <si>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</si>
  <si>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</si>
  <si>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</si>
  <si>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</si>
  <si>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</si>
  <si>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</si>
  <si>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</si>
  <si>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</si>
  <si>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</si>
  <si>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</si>
  <si>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</si>
  <si>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</si>
  <si>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</si>
  <si>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</si>
  <si>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</si>
  <si>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</si>
  <si>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</si>
  <si>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</si>
  <si>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</si>
  <si>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</si>
  <si>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</si>
  <si>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</si>
  <si>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</si>
  <si>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</si>
  <si>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</si>
  <si>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</si>
  <si>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</si>
  <si>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</si>
  <si>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</si>
  <si>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</si>
  <si>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</si>
  <si>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</si>
  <si>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</si>
  <si>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</si>
  <si>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</si>
  <si>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</si>
  <si>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</si>
  <si>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</si>
  <si>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</si>
  <si>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</si>
  <si>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</si>
  <si>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</si>
  <si>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</si>
  <si>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</si>
  <si>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</si>
  <si>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</si>
  <si>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</si>
  <si>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</si>
  <si>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</si>
  <si>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</si>
  <si>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</si>
  <si>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</si>
  <si>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</si>
  <si>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</si>
  <si>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</si>
  <si>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</si>
  <si>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</si>
  <si>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</si>
  <si>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</si>
  <si>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</si>
  <si>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</si>
  <si>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</si>
  <si>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</si>
  <si>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</si>
  <si>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</si>
  <si>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</si>
  <si>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</si>
  <si>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</si>
  <si>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</si>
  <si>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</si>
  <si>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</si>
  <si>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</si>
  <si>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</si>
  <si>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</si>
  <si>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</si>
  <si>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</si>
  <si>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</si>
  <si>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</si>
  <si>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</si>
  <si>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</si>
  <si>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</si>
  <si>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</si>
  <si>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</si>
  <si>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</si>
  <si>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</si>
  <si>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</si>
  <si>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</si>
  <si>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</si>
  <si>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</si>
  <si>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</si>
  <si>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</si>
  <si>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</si>
  <si>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</si>
  <si>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</si>
  <si>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</si>
  <si>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</si>
  <si>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</si>
  <si>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</si>
  <si>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</si>
  <si>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</si>
  <si>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</si>
  <si>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</si>
  <si>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</si>
  <si>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</si>
  <si>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</si>
  <si>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</si>
  <si>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</si>
  <si>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</si>
  <si>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</si>
  <si>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</si>
  <si>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</si>
  <si>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</si>
  <si>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</si>
  <si>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</si>
  <si>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</si>
  <si>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</si>
  <si>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</si>
  <si>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</si>
  <si>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</si>
  <si>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</si>
  <si>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</si>
  <si>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</si>
  <si>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</si>
  <si>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</si>
  <si>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</si>
  <si>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</si>
  <si>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</si>
  <si>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</si>
  <si>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</si>
  <si>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</si>
  <si>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</si>
  <si>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</si>
  <si>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</si>
  <si>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</si>
  <si>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</si>
  <si>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</si>
  <si>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</si>
  <si>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</si>
  <si>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</si>
  <si>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</si>
  <si>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</si>
  <si>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</si>
  <si>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</si>
  <si>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</si>
  <si>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</si>
  <si>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</si>
  <si>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</si>
  <si>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</si>
  <si>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</si>
  <si>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</si>
  <si>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</si>
  <si>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</si>
  <si>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</si>
  <si>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</si>
  <si>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</si>
  <si>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</si>
  <si>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</si>
  <si>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</si>
  <si>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</si>
  <si>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</si>
  <si>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</si>
  <si>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</si>
  <si>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</si>
  <si>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</si>
  <si>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</si>
  <si>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</si>
  <si>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</si>
  <si>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</si>
  <si>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</si>
  <si>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</si>
  <si>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</si>
  <si>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</si>
  <si>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</si>
  <si>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</si>
  <si>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</si>
  <si>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</si>
  <si>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</si>
  <si>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</si>
  <si>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</si>
  <si>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</si>
  <si>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</si>
  <si>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</si>
  <si>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</si>
  <si>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</si>
  <si>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</si>
  <si>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</si>
  <si>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</si>
  <si>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</si>
  <si>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</si>
  <si>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</si>
  <si>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</si>
  <si>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</si>
  <si>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</si>
  <si>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</si>
  <si>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</si>
  <si>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</si>
  <si>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</si>
  <si>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</si>
  <si>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</si>
  <si>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</si>
  <si>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</si>
  <si>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</si>
  <si>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</si>
  <si>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</si>
  <si>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</si>
  <si>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</si>
  <si>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</si>
  <si>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</si>
  <si>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</si>
  <si>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</si>
  <si>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</si>
  <si>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</si>
  <si>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</si>
  <si>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</si>
  <si>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</si>
  <si>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</si>
  <si>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</si>
  <si>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</si>
  <si>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</si>
  <si>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</si>
  <si>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</si>
  <si>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</si>
  <si>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</si>
  <si>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</si>
  <si>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</si>
  <si>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</si>
  <si>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</si>
  <si>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</si>
  <si>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</si>
  <si>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</si>
  <si>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</si>
  <si>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</si>
  <si>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</si>
  <si>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</si>
  <si>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</si>
  <si>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</si>
  <si>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</si>
  <si>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</si>
  <si>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</si>
  <si>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</si>
  <si>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</si>
  <si>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</si>
  <si>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</si>
  <si>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</si>
  <si>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</si>
  <si>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</si>
  <si>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</si>
  <si>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</si>
  <si>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</si>
  <si>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</si>
  <si>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</si>
  <si>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</si>
  <si>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</si>
  <si>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</si>
  <si>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</si>
  <si>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</si>
  <si>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</si>
  <si>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</si>
  <si>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</si>
  <si>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</si>
  <si>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</si>
  <si>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</si>
  <si>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</si>
  <si>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</si>
  <si>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</si>
  <si>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</si>
  <si>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</si>
  <si>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</si>
  <si>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</si>
  <si>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</si>
  <si>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</si>
  <si>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</si>
  <si>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</si>
  <si>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</si>
  <si>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</si>
  <si>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</si>
  <si>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</si>
  <si>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</si>
  <si>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</si>
  <si>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</si>
  <si>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</si>
  <si>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</si>
  <si>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</si>
  <si>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</si>
  <si>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</si>
  <si>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</si>
  <si>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</si>
  <si>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</si>
  <si>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</si>
  <si>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</si>
  <si>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</si>
  <si>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</si>
  <si>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</si>
  <si>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</si>
  <si>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</si>
  <si>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</si>
  <si>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</si>
  <si>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</si>
  <si>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</si>
  <si>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</si>
  <si>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</si>
  <si>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</si>
  <si>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</si>
  <si>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</si>
  <si>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</si>
  <si>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</si>
  <si>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</si>
  <si>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</si>
  <si>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</si>
  <si>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</si>
  <si>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</si>
  <si>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</si>
  <si>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</si>
  <si>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</si>
  <si>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</si>
  <si>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</si>
  <si>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</si>
  <si>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</si>
  <si>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</si>
  <si>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</si>
  <si>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</si>
  <si>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</si>
  <si>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</si>
  <si>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</si>
  <si>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</si>
  <si>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</si>
  <si>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</si>
  <si>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</si>
  <si>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</si>
  <si>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</si>
  <si>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</si>
  <si>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</si>
  <si>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</si>
  <si>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</si>
  <si>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</si>
  <si>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</si>
  <si>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</si>
  <si>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</si>
  <si>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</si>
  <si>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</si>
  <si>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</si>
  <si>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</si>
  <si>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</si>
  <si>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</si>
  <si>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</si>
  <si>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</si>
  <si>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</si>
  <si>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</si>
  <si>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</si>
  <si>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</si>
  <si>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</si>
  <si>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</si>
  <si>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</si>
  <si>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</si>
  <si>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</si>
  <si>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</si>
  <si>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</si>
  <si>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</si>
  <si>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</si>
  <si>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</si>
  <si>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</si>
  <si>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</si>
  <si>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</si>
  <si>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</si>
  <si>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</si>
  <si>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</si>
  <si>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</si>
  <si>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</si>
  <si>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</si>
  <si>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</si>
  <si>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</si>
  <si>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</si>
  <si>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</si>
  <si>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</si>
  <si>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</si>
  <si>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</si>
  <si>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</si>
  <si>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</si>
  <si>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</si>
  <si>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</si>
  <si>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</si>
  <si>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</si>
  <si>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</si>
  <si>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</si>
  <si>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</si>
  <si>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</si>
  <si>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</si>
  <si>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</si>
  <si>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</si>
  <si>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</si>
  <si>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</si>
  <si>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</si>
  <si>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</si>
  <si>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</si>
  <si>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</si>
  <si>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</si>
  <si>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</si>
  <si>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</si>
  <si>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</si>
  <si>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</si>
  <si>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</si>
  <si>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</si>
  <si>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</si>
  <si>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</si>
  <si>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</si>
  <si>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</si>
  <si>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</si>
  <si>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</si>
  <si>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</si>
  <si>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</si>
  <si>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</si>
  <si>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</si>
  <si>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</si>
  <si>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</si>
  <si>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</si>
  <si>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</si>
  <si>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</si>
  <si>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</si>
  <si>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</si>
  <si>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</si>
  <si>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</si>
  <si>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</si>
  <si>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</si>
  <si>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</si>
  <si>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</si>
  <si>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</si>
  <si>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</si>
  <si>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</si>
  <si>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</si>
  <si>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</si>
  <si>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</si>
  <si>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</si>
  <si>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</si>
  <si>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</si>
  <si>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</si>
  <si>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</si>
  <si>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</si>
  <si>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</si>
  <si>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</si>
  <si>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</si>
  <si>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</si>
  <si>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</si>
  <si>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</si>
  <si>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</si>
  <si>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</si>
  <si>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</si>
  <si>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</si>
  <si>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</si>
  <si>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</si>
  <si>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</si>
  <si>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</si>
  <si>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</si>
  <si>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</si>
  <si>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</si>
  <si>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</si>
  <si>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</si>
  <si>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</si>
  <si>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</si>
  <si>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</si>
  <si>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</si>
  <si>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</si>
  <si>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</si>
  <si>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</si>
  <si>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</si>
  <si>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</si>
  <si>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</si>
  <si>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</si>
  <si>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</si>
  <si>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</si>
  <si>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</si>
  <si>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</si>
  <si>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</si>
  <si>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</si>
  <si>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</si>
  <si>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</si>
  <si>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</si>
  <si>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</si>
  <si>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</si>
  <si>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</si>
  <si>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</si>
  <si>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</si>
  <si>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</si>
  <si>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</si>
  <si>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</si>
  <si>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</si>
  <si>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</si>
  <si>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</si>
  <si>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</si>
  <si>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</si>
  <si>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</si>
  <si>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</si>
  <si>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</si>
  <si>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</si>
  <si>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</si>
  <si>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</si>
  <si>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</si>
  <si>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</si>
  <si>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</si>
  <si>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</si>
  <si>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</si>
  <si>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</si>
  <si>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</si>
  <si>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</si>
  <si>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</si>
  <si>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</si>
  <si>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</si>
  <si>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</si>
  <si>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</si>
  <si>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</si>
  <si>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</si>
  <si>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</si>
  <si>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</si>
  <si>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</si>
  <si>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</si>
  <si>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</si>
  <si>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</si>
  <si>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</si>
  <si>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</si>
  <si>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</si>
  <si>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</si>
  <si>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</si>
  <si>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</si>
  <si>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</si>
  <si>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</si>
  <si>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</si>
  <si>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</si>
  <si>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</si>
  <si>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</si>
  <si>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</si>
  <si>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</si>
  <si>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</si>
  <si>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</si>
  <si>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</si>
  <si>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</si>
  <si>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</si>
  <si>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</si>
  <si>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</si>
  <si>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</si>
  <si>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</si>
  <si>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</si>
  <si>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</si>
  <si>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</si>
  <si>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</si>
  <si>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</si>
  <si>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</si>
  <si>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</si>
  <si>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</si>
  <si>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</si>
  <si>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</si>
  <si>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</si>
  <si>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</si>
  <si>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</si>
  <si>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</si>
  <si>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</si>
  <si>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</si>
  <si>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</si>
  <si>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</si>
  <si>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</si>
  <si>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</si>
  <si>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</si>
  <si>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</si>
  <si>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</si>
  <si>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</si>
  <si>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</si>
  <si>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</si>
  <si>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</si>
  <si>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</si>
  <si>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</si>
  <si>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</si>
  <si>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</si>
  <si>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</si>
  <si>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</si>
  <si>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</si>
  <si>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</si>
  <si>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</si>
  <si>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</si>
  <si>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</si>
  <si>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</si>
  <si>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</si>
  <si>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</si>
  <si>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</si>
  <si>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</si>
  <si>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</si>
  <si>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</si>
  <si>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</si>
  <si>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</si>
  <si>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</si>
  <si>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</si>
  <si>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</si>
  <si>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</si>
  <si>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</si>
  <si>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</si>
  <si>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</si>
  <si>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</si>
  <si>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</si>
  <si>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</si>
  <si>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</si>
  <si>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</si>
  <si>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</si>
  <si>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</si>
  <si>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</si>
  <si>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</si>
  <si>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</si>
  <si>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</si>
  <si>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</si>
  <si>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</si>
  <si>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</si>
  <si>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</si>
  <si>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</si>
  <si>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</si>
  <si>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</si>
  <si>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</si>
  <si>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</si>
  <si>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</si>
  <si>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</si>
  <si>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</si>
  <si>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</si>
  <si>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</si>
  <si>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</si>
  <si>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</si>
  <si>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</si>
  <si>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</si>
  <si>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</si>
  <si>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</si>
  <si>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</si>
  <si>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</si>
  <si>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</si>
  <si>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</si>
  <si>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</si>
  <si>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</si>
  <si>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</si>
  <si>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</si>
  <si>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</si>
  <si>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</si>
  <si>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</si>
  <si>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</si>
  <si>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</si>
  <si>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</si>
  <si>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</si>
  <si>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</si>
  <si>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</si>
  <si>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</si>
  <si>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</si>
  <si>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</si>
  <si>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</si>
  <si>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</si>
  <si>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</si>
  <si>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</si>
  <si>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</si>
  <si>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</si>
  <si>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</si>
  <si>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</si>
  <si>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</si>
  <si>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</si>
  <si>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</si>
  <si>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</si>
  <si>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</si>
  <si>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</si>
  <si>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</si>
  <si>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</si>
  <si>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</si>
  <si>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</si>
  <si>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</si>
  <si>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</si>
  <si>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</si>
  <si>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</si>
  <si>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</si>
  <si>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</si>
  <si>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</si>
  <si>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</si>
  <si>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</si>
  <si>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</si>
  <si>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</si>
  <si>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</si>
  <si>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</si>
  <si>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</si>
  <si>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</si>
  <si>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</si>
  <si>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</si>
  <si>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</si>
  <si>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</si>
  <si>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</si>
  <si>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</si>
  <si>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</si>
  <si>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</si>
  <si>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</si>
  <si>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</si>
  <si>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</si>
  <si>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</si>
  <si>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</si>
  <si>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</si>
  <si>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</si>
  <si>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</si>
  <si>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</si>
  <si>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</si>
  <si>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</si>
  <si>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</si>
  <si>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</si>
  <si>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</si>
  <si>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</si>
  <si>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</si>
  <si>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</si>
  <si>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</si>
  <si>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</si>
  <si>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</si>
  <si>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</si>
  <si>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</si>
  <si>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</si>
  <si>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</si>
  <si>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</si>
  <si>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</si>
  <si>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</si>
  <si>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</si>
  <si>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</si>
  <si>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</si>
  <si>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</si>
  <si>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</si>
  <si>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</si>
  <si>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</si>
  <si>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</si>
  <si>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</si>
  <si>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</si>
  <si>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</si>
  <si>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</si>
  <si>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</si>
  <si>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</si>
  <si>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</si>
  <si>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</si>
  <si>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</si>
  <si>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</si>
  <si>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</si>
  <si>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</si>
  <si>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</si>
  <si>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</si>
  <si>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</si>
  <si>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</si>
  <si>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</si>
  <si>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</si>
  <si>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</si>
  <si>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</si>
  <si>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</si>
  <si>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</si>
  <si>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</si>
  <si>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</si>
  <si>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</si>
  <si>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</si>
  <si>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</si>
  <si>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</si>
  <si>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</si>
  <si>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</si>
  <si>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</si>
  <si>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</si>
  <si>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</si>
  <si>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</si>
  <si>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</si>
  <si>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</si>
  <si>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</si>
  <si>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</si>
  <si>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</si>
  <si>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</si>
  <si>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</si>
  <si>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</si>
  <si>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</si>
  <si>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</si>
  <si>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</si>
  <si>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</si>
  <si>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</si>
  <si>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</si>
  <si>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</si>
  <si>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</si>
  <si>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</si>
  <si>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</si>
  <si>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</si>
  <si>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</si>
  <si>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</si>
  <si>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</si>
  <si>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</si>
  <si>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</si>
  <si>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</si>
  <si>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</si>
  <si>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</si>
  <si>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</si>
  <si>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</si>
  <si>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</si>
  <si>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</si>
  <si>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</si>
  <si>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</si>
  <si>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</si>
  <si>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</si>
  <si>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</si>
  <si>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</si>
  <si>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</si>
  <si>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</si>
  <si>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</si>
  <si>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</si>
  <si>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</si>
  <si>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</si>
  <si>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</si>
  <si>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</si>
  <si>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</si>
  <si>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</si>
  <si>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</si>
  <si>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</si>
  <si>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</si>
  <si>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</si>
  <si>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</si>
  <si>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</si>
  <si>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</si>
  <si>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</si>
  <si>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</si>
  <si>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</si>
  <si>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</si>
  <si>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</si>
  <si>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</si>
  <si>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</si>
  <si>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</si>
  <si>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</si>
  <si>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</si>
  <si>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</si>
  <si>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</si>
  <si>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</si>
  <si>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</si>
  <si>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</si>
  <si>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</si>
  <si>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</si>
  <si>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</si>
  <si>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</si>
  <si>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</si>
  <si>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</si>
  <si>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</si>
  <si>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</si>
  <si>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</si>
  <si>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</si>
  <si>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</si>
  <si>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</si>
  <si>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</si>
  <si>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</si>
  <si>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</si>
  <si>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</si>
  <si>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</si>
  <si>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</si>
  <si>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</si>
  <si>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</si>
  <si>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</si>
  <si>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</si>
  <si>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</si>
  <si>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</si>
  <si>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</si>
  <si>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</si>
  <si>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</si>
  <si>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</si>
  <si>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</si>
  <si>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</si>
  <si>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</si>
  <si>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</si>
  <si>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</si>
  <si>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</si>
  <si>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</si>
  <si>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</si>
  <si>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</si>
  <si>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</si>
  <si>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</si>
  <si>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</si>
  <si>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</si>
  <si>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</si>
  <si>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</si>
  <si>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</si>
  <si>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</si>
  <si>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</si>
  <si>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</si>
  <si>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</si>
  <si>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</si>
  <si>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</si>
  <si>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</si>
  <si>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</si>
  <si>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</si>
  <si>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</si>
  <si>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</si>
  <si>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</si>
  <si>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</si>
  <si>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</si>
  <si>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</si>
  <si>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</si>
  <si>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</si>
  <si>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</si>
  <si>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</si>
  <si>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</si>
  <si>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</si>
  <si>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</si>
  <si>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</si>
  <si>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</si>
  <si>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</si>
  <si>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</si>
  <si>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</si>
  <si>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</si>
  <si>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</si>
  <si>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</si>
  <si>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</si>
  <si>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</si>
  <si>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</si>
  <si>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</si>
  <si>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</si>
  <si>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</si>
  <si>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</si>
  <si>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</si>
  <si>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</si>
  <si>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</si>
  <si>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</si>
  <si>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</si>
  <si>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</si>
  <si>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</si>
  <si>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</si>
  <si>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</si>
  <si>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</si>
  <si>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</si>
  <si>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</si>
  <si>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</si>
  <si>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</si>
  <si>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</si>
  <si>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</si>
  <si>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</si>
  <si>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</si>
  <si>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</si>
  <si>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</si>
  <si>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</si>
  <si>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</si>
  <si>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</si>
  <si>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</si>
  <si>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</si>
  <si>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</si>
  <si>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</si>
  <si>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</si>
  <si>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</si>
  <si>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</si>
  <si>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</si>
  <si>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</si>
  <si>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</si>
  <si>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</si>
  <si>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</si>
  <si>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</si>
  <si>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</si>
  <si>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</si>
  <si>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</si>
  <si>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</si>
  <si>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</si>
  <si>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</si>
  <si>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</si>
  <si>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</si>
  <si>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</si>
  <si>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</si>
  <si>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</si>
  <si>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</si>
  <si>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</si>
  <si>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</si>
  <si>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</si>
  <si>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</si>
  <si>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</si>
  <si>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</si>
  <si>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</si>
  <si>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</si>
  <si>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</si>
  <si>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</si>
  <si>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</si>
  <si>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</si>
  <si>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</si>
  <si>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</si>
  <si>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</si>
  <si>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</si>
  <si>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</si>
  <si>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</si>
  <si>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</si>
  <si>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</si>
  <si>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</si>
  <si>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</si>
  <si>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</si>
  <si>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</si>
  <si>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</si>
  <si>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</si>
  <si>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</si>
  <si>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</si>
  <si>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</si>
  <si>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</si>
  <si>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</si>
  <si>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</si>
  <si>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</si>
  <si>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</si>
  <si>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</si>
  <si>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</si>
  <si>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</si>
  <si>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</si>
  <si>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</si>
  <si>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</si>
  <si>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</si>
  <si>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</si>
  <si>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</si>
  <si>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</si>
  <si>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</si>
  <si>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</si>
  <si>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</si>
  <si>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</si>
  <si>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</si>
  <si>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</si>
  <si>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</si>
  <si>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</si>
  <si>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</si>
  <si>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</si>
  <si>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</si>
  <si>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</si>
  <si>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</si>
  <si>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</si>
  <si>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</si>
  <si>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</si>
  <si>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</si>
  <si>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</si>
  <si>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</si>
  <si>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</si>
  <si>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</si>
  <si>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</si>
  <si>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</si>
  <si>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</si>
  <si>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</si>
  <si>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</si>
  <si>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</si>
  <si>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</si>
  <si>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</si>
  <si>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</si>
  <si>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</si>
  <si>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</si>
  <si>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</si>
  <si>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</si>
  <si>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</si>
  <si>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</si>
  <si>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</si>
  <si>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</si>
  <si>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</si>
  <si>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</si>
  <si>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</si>
  <si>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</si>
  <si>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</si>
  <si>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</si>
  <si>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</si>
  <si>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</si>
  <si>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</si>
  <si>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</si>
  <si>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</si>
  <si>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</si>
  <si>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</si>
  <si>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</si>
  <si>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</si>
  <si>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</si>
  <si>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</si>
  <si>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</si>
  <si>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</si>
  <si>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</si>
  <si>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</si>
  <si>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</si>
  <si>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</si>
  <si>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</si>
  <si>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</si>
  <si>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</si>
  <si>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</si>
  <si>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</si>
  <si>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</si>
  <si>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</si>
  <si>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</si>
  <si>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</si>
  <si>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</si>
  <si>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</si>
  <si>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</si>
  <si>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</si>
  <si>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</si>
  <si>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</si>
  <si>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</si>
  <si>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</si>
  <si>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</si>
  <si>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</si>
  <si>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</si>
  <si>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</si>
  <si>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</si>
  <si>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</si>
  <si>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</si>
  <si>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</si>
  <si>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</si>
  <si>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</si>
  <si>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</si>
  <si>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</si>
  <si>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</si>
  <si>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</si>
  <si>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</si>
  <si>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</si>
  <si>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</si>
  <si>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</si>
  <si>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</si>
  <si>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</si>
  <si>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</si>
  <si>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</si>
  <si>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</si>
  <si>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</si>
  <si>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</si>
  <si>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</si>
  <si>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</si>
  <si>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</si>
  <si>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</si>
  <si>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</si>
  <si>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</si>
  <si>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</si>
  <si>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</si>
  <si>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</si>
  <si>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</si>
  <si>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</si>
  <si>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</si>
  <si>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</si>
  <si>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</si>
  <si>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</si>
  <si>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</si>
  <si>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</si>
  <si>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</si>
  <si>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</si>
  <si>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</si>
  <si>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</si>
  <si>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</si>
  <si>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</si>
  <si>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</si>
  <si>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</si>
  <si>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</si>
  <si>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</si>
  <si>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</si>
  <si>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</si>
  <si>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</si>
  <si>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</si>
  <si>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</si>
  <si>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</si>
  <si>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</si>
  <si>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</si>
  <si>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</si>
  <si>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</si>
  <si>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</si>
  <si>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</si>
  <si>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</si>
  <si>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</si>
  <si>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</si>
  <si>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</si>
  <si>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</si>
  <si>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</si>
  <si>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</si>
  <si>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</si>
  <si>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</si>
  <si>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</si>
  <si>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</si>
  <si>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</si>
  <si>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</si>
  <si>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</si>
  <si>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</si>
  <si>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</si>
  <si>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</si>
  <si>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</si>
  <si>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</si>
  <si>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</si>
  <si>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</si>
  <si>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</si>
  <si>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</si>
  <si>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</si>
  <si>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</si>
  <si>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</si>
  <si>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</si>
  <si>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</si>
  <si>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</si>
  <si>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</si>
  <si>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</si>
  <si>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</si>
  <si>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</si>
  <si>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</si>
  <si>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</si>
  <si>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</si>
  <si>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</si>
  <si>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</si>
  <si>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</si>
  <si>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</si>
  <si>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</si>
  <si>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</si>
  <si>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</si>
  <si>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</si>
  <si>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</si>
  <si>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</si>
  <si>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</si>
  <si>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</si>
  <si>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</si>
  <si>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</si>
  <si>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</si>
  <si>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</si>
  <si>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</si>
  <si>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</si>
  <si>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</si>
  <si>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</si>
  <si>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</si>
  <si>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</si>
  <si>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</si>
  <si>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</si>
  <si>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</si>
  <si>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</si>
  <si>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</si>
  <si>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</si>
  <si>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</si>
  <si>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</si>
  <si>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</si>
  <si>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</si>
  <si>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</si>
  <si>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</si>
  <si>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</si>
  <si>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</si>
  <si>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</si>
  <si>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</si>
  <si>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</si>
  <si>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</si>
  <si>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</si>
  <si>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</si>
  <si>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</si>
  <si>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</si>
  <si>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</si>
  <si>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</si>
  <si>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</si>
  <si>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</si>
  <si>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</si>
  <si>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</si>
  <si>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</si>
  <si>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</si>
  <si>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</si>
  <si>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</si>
  <si>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</si>
  <si>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</si>
  <si>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</si>
  <si>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</si>
  <si>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</si>
  <si>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</si>
  <si>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</si>
  <si>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</si>
  <si>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</si>
  <si>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</si>
  <si>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</si>
  <si>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</si>
  <si>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</si>
  <si>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</si>
  <si>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</si>
  <si>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</si>
  <si>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</si>
  <si>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</si>
  <si>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</si>
  <si>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</si>
  <si>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</si>
  <si>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</si>
  <si>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</si>
  <si>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</si>
  <si>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</si>
  <si>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</si>
  <si>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</si>
  <si>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</si>
  <si>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</si>
  <si>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</si>
  <si>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</si>
  <si>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</si>
  <si>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</si>
  <si>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</si>
  <si>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</si>
  <si>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</si>
  <si>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</si>
  <si>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</si>
  <si>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</si>
  <si>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</si>
  <si>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</si>
  <si>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</si>
  <si>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</si>
  <si>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</si>
  <si>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</si>
  <si>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</si>
  <si>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</si>
  <si>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</si>
  <si>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</si>
  <si>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</si>
  <si>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</si>
  <si>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</si>
  <si>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</si>
  <si>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</si>
  <si>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</si>
  <si>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</si>
  <si>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</si>
  <si>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</si>
  <si>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</si>
  <si>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</si>
  <si>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</si>
  <si>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</si>
  <si>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</si>
  <si>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</si>
  <si>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</si>
  <si>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</si>
  <si>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</si>
  <si>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</si>
  <si>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</si>
  <si>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</si>
  <si>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</si>
  <si>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</si>
  <si>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</si>
  <si>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</si>
  <si>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</si>
  <si>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</si>
  <si>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</si>
  <si>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</si>
  <si>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</si>
  <si>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</si>
  <si>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</si>
  <si>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</si>
  <si>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</si>
  <si>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</si>
  <si>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</si>
  <si>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</si>
  <si>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</si>
  <si>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</si>
  <si>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</si>
  <si>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</si>
  <si>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</si>
  <si>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</si>
  <si>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</si>
  <si>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</si>
  <si>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</si>
  <si>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</si>
  <si>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</si>
  <si>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</si>
  <si>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</si>
  <si>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</si>
  <si>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</si>
  <si>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</si>
  <si>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</si>
  <si>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</si>
  <si>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</si>
  <si>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</si>
  <si>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</si>
  <si>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</si>
  <si>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</si>
  <si>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</si>
  <si>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</si>
  <si>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</si>
  <si>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</si>
  <si>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</si>
  <si>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</si>
  <si>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</si>
  <si>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</si>
  <si>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</si>
  <si>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</si>
  <si>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</si>
  <si>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</si>
  <si>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</si>
  <si>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</si>
  <si>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</si>
  <si>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</si>
  <si>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</si>
  <si>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</si>
  <si>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</si>
  <si>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</si>
  <si>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</si>
  <si>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</si>
  <si>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</si>
  <si>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</si>
  <si>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</si>
  <si>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</si>
  <si>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</si>
  <si>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</si>
  <si>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</si>
  <si>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</si>
  <si>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</si>
  <si>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</si>
  <si>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</si>
  <si>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</si>
  <si>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</si>
  <si>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</si>
  <si>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</si>
  <si>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</si>
  <si>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</si>
  <si>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</si>
  <si>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</si>
  <si>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</si>
  <si>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</si>
  <si>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</si>
  <si>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</si>
  <si>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</si>
  <si>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</si>
  <si>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</si>
  <si>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</si>
  <si>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</si>
  <si>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</si>
  <si>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</si>
  <si>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</si>
  <si>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</si>
  <si>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</si>
  <si>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</si>
  <si>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</si>
  <si>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</si>
  <si>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</si>
  <si>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</si>
  <si>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</si>
  <si>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</si>
  <si>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</si>
  <si>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</si>
  <si>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</si>
  <si>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</si>
  <si>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</si>
  <si>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</si>
  <si>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</si>
  <si>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</si>
  <si>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</si>
  <si>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</si>
  <si>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</si>
  <si>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</si>
  <si>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</si>
  <si>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</si>
  <si>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</si>
  <si>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</si>
  <si>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</si>
  <si>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</si>
  <si>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</si>
  <si>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</si>
  <si>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</si>
  <si>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</si>
  <si>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</si>
  <si>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</si>
  <si>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</si>
  <si>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</si>
  <si>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</si>
  <si>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</si>
  <si>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</si>
  <si>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</si>
  <si>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</si>
  <si>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</si>
  <si>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</si>
  <si>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</si>
  <si>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</si>
  <si>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</si>
  <si>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</si>
  <si>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</si>
  <si>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</si>
  <si>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</si>
  <si>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</si>
  <si>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</si>
  <si>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</si>
  <si>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</si>
  <si>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</si>
  <si>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</si>
  <si>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</si>
  <si>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</si>
  <si>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</si>
  <si>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</si>
  <si>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</si>
  <si>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</si>
  <si>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</si>
  <si>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</si>
  <si>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</si>
  <si>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</si>
  <si>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</si>
  <si>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</si>
  <si>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</si>
  <si>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</si>
  <si>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</si>
  <si>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</si>
  <si>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</si>
  <si>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</si>
  <si>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</si>
  <si>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</si>
  <si>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</si>
  <si>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</si>
  <si>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</si>
  <si>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</si>
  <si>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</si>
  <si>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</si>
  <si>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</si>
  <si>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</si>
  <si>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</si>
  <si>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</si>
  <si>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</si>
  <si>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</si>
  <si>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</si>
  <si>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</si>
  <si>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</si>
  <si>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</si>
  <si>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</si>
  <si>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</si>
  <si>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</si>
  <si>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</si>
  <si>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</si>
  <si>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</si>
  <si>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</si>
  <si>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</si>
  <si>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</si>
  <si>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</si>
  <si>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</si>
  <si>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</si>
  <si>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</si>
  <si>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</si>
  <si>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</si>
  <si>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</si>
  <si>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</si>
  <si>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</si>
  <si>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</si>
  <si>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</si>
  <si>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</si>
  <si>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</si>
  <si>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</si>
  <si>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</si>
  <si>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</si>
  <si>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</si>
  <si>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</si>
  <si>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</si>
  <si>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</si>
  <si>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</si>
  <si>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</si>
  <si>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</si>
  <si>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</si>
  <si>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</si>
  <si>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</si>
  <si>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</si>
  <si>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</si>
  <si>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</si>
  <si>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</si>
  <si>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</si>
  <si>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</si>
  <si>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</si>
  <si>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</si>
  <si>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</si>
  <si>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</si>
  <si>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</si>
  <si>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</si>
  <si>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</si>
  <si>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</si>
  <si>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</si>
  <si>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</si>
  <si>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</si>
  <si>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</si>
  <si>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</si>
  <si>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</si>
  <si>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</si>
  <si>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</si>
  <si>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</si>
  <si>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</si>
  <si>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</si>
  <si>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</si>
  <si>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</si>
  <si>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</si>
  <si>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</si>
  <si>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</si>
  <si>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</si>
  <si>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</si>
  <si>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</si>
  <si>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</si>
  <si>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</si>
  <si>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</si>
  <si>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</si>
  <si>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</si>
  <si>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</si>
  <si>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</si>
  <si>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</si>
  <si>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</si>
  <si>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</si>
  <si>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</si>
  <si>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</si>
  <si>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</si>
  <si>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</si>
  <si>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</si>
  <si>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</si>
  <si>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</si>
  <si>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</si>
  <si>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</si>
  <si>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</si>
  <si>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</si>
  <si>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</si>
  <si>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</si>
  <si>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</si>
  <si>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</si>
  <si>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</si>
  <si>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</si>
  <si>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</si>
  <si>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</si>
  <si>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</si>
  <si>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</si>
  <si>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</si>
  <si>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</si>
  <si>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</si>
  <si>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</si>
  <si>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</si>
  <si>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</si>
  <si>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</si>
  <si>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</si>
  <si>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</si>
  <si>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</si>
  <si>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</si>
  <si>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</si>
  <si>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</si>
  <si>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</si>
  <si>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</si>
  <si>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</si>
  <si>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</si>
  <si>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</si>
  <si>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</si>
  <si>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</si>
  <si>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</si>
  <si>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</si>
  <si>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</si>
  <si>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</si>
  <si>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</si>
  <si>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</si>
  <si>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</si>
  <si>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</si>
  <si>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</si>
  <si>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</si>
  <si>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</si>
  <si>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</si>
  <si>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</si>
  <si>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</si>
  <si>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</si>
  <si>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</si>
  <si>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</si>
  <si>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</si>
  <si>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</si>
  <si>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</si>
  <si>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</si>
  <si>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</si>
  <si>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</si>
  <si>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</si>
  <si>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</si>
  <si>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</si>
  <si>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</si>
  <si>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</si>
  <si>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</si>
  <si>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</si>
  <si>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</si>
  <si>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</si>
  <si>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</si>
  <si>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</si>
  <si>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</si>
  <si>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</si>
  <si>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</si>
  <si>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</si>
  <si>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</si>
  <si>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</si>
  <si>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</si>
  <si>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</si>
  <si>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</si>
  <si>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</si>
  <si>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</si>
  <si>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</si>
  <si>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</si>
  <si>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</si>
  <si>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</si>
  <si>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</si>
  <si>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</si>
  <si>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</si>
  <si>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</si>
  <si>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</si>
  <si>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</si>
  <si>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</si>
  <si>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</si>
  <si>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</si>
  <si>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</si>
  <si>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</si>
  <si>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</si>
  <si>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</si>
  <si>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</si>
  <si>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</si>
  <si>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</si>
  <si>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</si>
  <si>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</si>
  <si>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</si>
  <si>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</si>
  <si>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</si>
  <si>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</si>
  <si>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</si>
  <si>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</si>
  <si>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</si>
  <si>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</si>
  <si>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</si>
  <si>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</si>
  <si>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</si>
  <si>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</si>
  <si>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</si>
  <si>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</si>
  <si>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</si>
  <si>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</si>
  <si>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</si>
  <si>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</si>
  <si>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</si>
  <si>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</si>
  <si>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</si>
  <si>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</si>
  <si>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</si>
  <si>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</si>
  <si>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</si>
  <si>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</si>
  <si>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</si>
  <si>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</si>
  <si>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</si>
  <si>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</si>
  <si>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</si>
  <si>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</si>
  <si>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</si>
  <si>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</si>
  <si>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</si>
  <si>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</si>
  <si>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</si>
  <si>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</si>
  <si>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</si>
  <si>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</si>
  <si>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</si>
  <si>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</si>
  <si>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</si>
  <si>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</si>
  <si>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</si>
  <si>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</si>
  <si>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</si>
  <si>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</si>
  <si>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</si>
  <si>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</si>
  <si>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</si>
  <si>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</si>
  <si>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</si>
  <si>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</si>
  <si>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</si>
  <si>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</si>
  <si>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</si>
  <si>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</si>
  <si>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</si>
  <si>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</si>
  <si>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</si>
  <si>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</si>
  <si>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</si>
  <si>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</si>
  <si>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</si>
  <si>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</si>
  <si>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</si>
  <si>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</si>
  <si>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</si>
  <si>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</si>
  <si>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</si>
  <si>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</si>
  <si>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</si>
  <si>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</si>
  <si>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</si>
  <si>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</si>
  <si>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</si>
  <si>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</si>
  <si>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</si>
  <si>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</si>
  <si>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</si>
  <si>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</si>
  <si>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</si>
  <si>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</si>
  <si>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</si>
  <si>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</si>
  <si>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</si>
  <si>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</si>
  <si>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</si>
  <si>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</si>
  <si>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</si>
  <si>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</si>
  <si>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</si>
  <si>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</si>
  <si>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</si>
  <si>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</si>
  <si>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</si>
  <si>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</si>
  <si>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</si>
  <si>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</si>
  <si>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</si>
  <si>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</si>
  <si>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</si>
  <si>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</si>
  <si>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</si>
  <si>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</si>
  <si>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</si>
  <si>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</si>
  <si>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</si>
  <si>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</si>
  <si>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</si>
  <si>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</si>
  <si>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</si>
  <si>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</si>
  <si>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</si>
  <si>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</si>
  <si>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</si>
  <si>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</si>
  <si>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</si>
  <si>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</si>
  <si>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</si>
  <si>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</si>
  <si>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</si>
  <si>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</si>
  <si>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</si>
  <si>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</si>
  <si>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</si>
  <si>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</si>
  <si>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</si>
  <si>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</si>
  <si>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</si>
  <si>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</si>
  <si>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</si>
  <si>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</si>
  <si>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</si>
  <si>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</si>
  <si>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</si>
  <si>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</si>
  <si>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</si>
  <si>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</si>
  <si>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</si>
  <si>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</si>
  <si>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</si>
  <si>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</si>
  <si>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</si>
  <si>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</si>
  <si>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</si>
  <si>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</si>
  <si>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</si>
  <si>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</si>
  <si>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</si>
  <si>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</si>
  <si>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</si>
  <si>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</si>
  <si>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</si>
  <si>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</si>
  <si>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</si>
  <si>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</si>
  <si>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</si>
  <si>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</si>
  <si>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</si>
  <si>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</si>
  <si>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</si>
  <si>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</si>
  <si>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</si>
  <si>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</si>
  <si>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</si>
  <si>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</si>
  <si>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</si>
  <si>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</si>
  <si>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</si>
  <si>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</si>
  <si>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</si>
  <si>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</si>
  <si>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</si>
  <si>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</si>
  <si>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</si>
  <si>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</si>
  <si>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</si>
  <si>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</si>
  <si>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</si>
  <si>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</si>
  <si>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</si>
  <si>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</si>
  <si>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</si>
  <si>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</si>
  <si>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</si>
  <si>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</si>
  <si>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</si>
  <si>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</si>
  <si>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</si>
  <si>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</si>
  <si>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</si>
  <si>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</si>
  <si>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</si>
  <si>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</si>
  <si>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</si>
  <si>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</si>
  <si>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</si>
  <si>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</si>
  <si>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</si>
  <si>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</si>
  <si>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</si>
  <si>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</si>
  <si>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</si>
  <si>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</si>
  <si>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</si>
  <si>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</si>
  <si>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</si>
  <si>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</si>
  <si>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</si>
  <si>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</si>
  <si>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</si>
  <si>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</si>
  <si>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</si>
  <si>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</si>
  <si>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</si>
  <si>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</si>
  <si>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</si>
  <si>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</si>
  <si>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</si>
  <si>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</si>
  <si>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</si>
  <si>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</si>
  <si>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</si>
  <si>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</si>
  <si>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</si>
  <si>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</si>
  <si>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</si>
  <si>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</si>
  <si>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</si>
  <si>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</si>
  <si>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</si>
  <si>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</si>
  <si>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</si>
  <si>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</si>
  <si>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</si>
  <si>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</si>
  <si>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</si>
  <si>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</si>
  <si>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</si>
  <si>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</si>
  <si>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</si>
  <si>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</si>
  <si>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</si>
  <si>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</si>
  <si>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</si>
  <si>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</si>
  <si>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</si>
  <si>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</si>
  <si>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</si>
  <si>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</si>
  <si>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</si>
  <si>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</si>
  <si>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</si>
  <si>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</si>
  <si>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</si>
  <si>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</si>
  <si>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</si>
  <si>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</si>
  <si>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</si>
  <si>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</si>
  <si>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</si>
  <si>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</si>
  <si>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</si>
  <si>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</si>
  <si>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</si>
  <si>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</si>
  <si>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</si>
  <si>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</si>
  <si>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</si>
  <si>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</si>
  <si>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</si>
  <si>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</si>
  <si>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</si>
  <si>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</si>
  <si>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</si>
  <si>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</si>
  <si>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</si>
  <si>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</si>
  <si>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</si>
  <si>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</si>
  <si>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</si>
  <si>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</si>
  <si>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</si>
  <si>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</si>
  <si>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</si>
  <si>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</si>
  <si>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</si>
  <si>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</si>
  <si>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</si>
  <si>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</si>
  <si>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</si>
  <si>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</si>
  <si>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</si>
  <si>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</si>
  <si>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</si>
  <si>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</si>
  <si>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</si>
  <si>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</si>
  <si>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</si>
  <si>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</si>
  <si>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</si>
  <si>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</si>
  <si>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</si>
  <si>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</si>
  <si>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</si>
  <si>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</si>
  <si>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</si>
  <si>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</si>
  <si>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</si>
  <si>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</si>
  <si>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</si>
  <si>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</si>
  <si>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</si>
  <si>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</si>
  <si>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</si>
  <si>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</si>
  <si>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</si>
  <si>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</si>
  <si>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</si>
  <si>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</si>
  <si>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</si>
  <si>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</si>
  <si>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</si>
  <si>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</si>
  <si>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</si>
  <si>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</si>
  <si>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</si>
  <si>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</si>
  <si>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</si>
  <si>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</si>
  <si>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</si>
  <si>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</si>
  <si>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</si>
  <si>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</si>
  <si>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</si>
  <si>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</si>
  <si>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</si>
  <si>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</si>
  <si>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</si>
  <si>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</si>
  <si>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</si>
  <si>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</si>
  <si>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</si>
  <si>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</si>
  <si>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</si>
  <si>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</si>
  <si>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</si>
  <si>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</si>
  <si>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</si>
  <si>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</si>
  <si>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</si>
  <si>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</si>
  <si>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</si>
  <si>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</si>
  <si>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</si>
  <si>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</si>
  <si>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</si>
  <si>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</si>
  <si>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</si>
  <si>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</si>
  <si>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</si>
  <si>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</si>
  <si>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</si>
  <si>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</si>
  <si>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</si>
  <si>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</si>
  <si>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</si>
  <si>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</si>
  <si>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</si>
  <si>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</si>
  <si>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</si>
  <si>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</si>
  <si>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</si>
  <si>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</si>
  <si>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</si>
  <si>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</si>
  <si>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</si>
  <si>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</si>
  <si>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</si>
  <si>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</si>
  <si>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</si>
  <si>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</si>
  <si>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</si>
  <si>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</si>
  <si>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</si>
  <si>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</si>
  <si>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</si>
  <si>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</si>
  <si>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</si>
  <si>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</si>
  <si>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</si>
  <si>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</si>
  <si>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</si>
  <si>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</si>
  <si>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</si>
  <si>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</si>
  <si>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</si>
  <si>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</si>
  <si>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</si>
  <si>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</si>
  <si>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</si>
  <si>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</si>
  <si>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</si>
  <si>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</si>
  <si>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</si>
  <si>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</si>
  <si>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</si>
  <si>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</si>
  <si>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</si>
  <si>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</si>
  <si>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</si>
  <si>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</si>
  <si>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</si>
  <si>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</si>
  <si>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</si>
  <si>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</si>
  <si>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</si>
  <si>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</si>
  <si>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</si>
  <si>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</si>
  <si>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</si>
  <si>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</si>
  <si>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</si>
  <si>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</si>
  <si>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</si>
  <si>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</si>
  <si>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</si>
  <si>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</si>
  <si>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</si>
  <si>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</si>
  <si>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</si>
  <si>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</si>
  <si>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</si>
  <si>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</si>
  <si>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</si>
  <si>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</si>
  <si>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</si>
  <si>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</si>
  <si>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</si>
  <si>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</si>
  <si>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</si>
  <si>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</si>
  <si>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</si>
  <si>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</si>
  <si>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</si>
  <si>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</si>
  <si>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</si>
  <si>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</si>
  <si>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</si>
  <si>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</si>
  <si>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</si>
  <si>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</si>
  <si>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</si>
  <si>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</si>
  <si>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</si>
  <si>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</si>
  <si>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</si>
  <si>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</si>
  <si>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</si>
  <si>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</si>
  <si>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</si>
  <si>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</si>
  <si>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</si>
  <si>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</si>
  <si>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</si>
  <si>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</si>
  <si>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</si>
  <si>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</si>
  <si>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</si>
  <si>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</si>
  <si>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</si>
  <si>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</si>
  <si>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</si>
  <si>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</si>
  <si>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</si>
  <si>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</si>
  <si>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</si>
  <si>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</si>
  <si>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</si>
  <si>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</si>
  <si>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</si>
  <si>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</si>
  <si>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</si>
  <si>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</si>
  <si>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</si>
  <si>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</si>
  <si>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</si>
  <si>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</si>
  <si>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</si>
  <si>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</si>
  <si>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</si>
  <si>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</si>
  <si>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</si>
  <si>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</si>
  <si>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</si>
  <si>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</si>
  <si>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</si>
  <si>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</si>
  <si>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</si>
  <si>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</si>
  <si>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</si>
  <si>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</si>
  <si>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</si>
  <si>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</si>
  <si>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</si>
  <si>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</si>
  <si>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</si>
  <si>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</si>
  <si>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</si>
  <si>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</si>
  <si>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</si>
  <si>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</si>
  <si>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</si>
  <si>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</si>
  <si>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</si>
  <si>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</si>
  <si>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</si>
  <si>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</si>
  <si>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</si>
  <si>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</si>
  <si>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</si>
  <si>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</si>
  <si>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</si>
  <si>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</si>
  <si>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</si>
  <si>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</si>
  <si>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</si>
  <si>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</si>
  <si>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</si>
  <si>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</si>
  <si>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</si>
  <si>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</si>
  <si>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</si>
  <si>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</si>
  <si>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</si>
  <si>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</si>
  <si>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</si>
  <si>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</si>
  <si>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</si>
  <si>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</si>
  <si>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</si>
  <si>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</si>
  <si>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</si>
  <si>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</si>
  <si>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</si>
  <si>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</si>
  <si>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</si>
  <si>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</si>
  <si>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</si>
  <si>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</si>
  <si>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</si>
  <si>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</si>
  <si>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</si>
  <si>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</si>
  <si>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</si>
  <si>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</si>
  <si>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</si>
  <si>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</si>
  <si>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</si>
  <si>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</si>
  <si>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</si>
  <si>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</si>
  <si>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</si>
  <si>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</si>
  <si>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</si>
  <si>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</si>
  <si>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</si>
  <si>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</si>
  <si>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</si>
  <si>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</si>
  <si>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</si>
  <si>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</si>
  <si>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</si>
  <si>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</si>
  <si>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</si>
  <si>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</si>
  <si>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</si>
  <si>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</si>
  <si>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</si>
  <si>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</si>
  <si>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</si>
  <si>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</si>
  <si>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</si>
  <si>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</si>
  <si>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</si>
  <si>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</si>
  <si>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</si>
  <si>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</si>
  <si>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</si>
  <si>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</si>
  <si>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</si>
  <si>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</si>
  <si>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</si>
  <si>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</si>
  <si>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</si>
  <si>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</si>
  <si>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</si>
  <si>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</si>
  <si>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</si>
  <si>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</si>
  <si>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</si>
  <si>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</si>
  <si>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</si>
  <si>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</si>
  <si>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</si>
  <si>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</si>
  <si>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</si>
  <si>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</si>
  <si>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</si>
  <si>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</si>
  <si>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</si>
  <si>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</si>
  <si>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</si>
  <si>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</si>
  <si>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</si>
  <si>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</si>
  <si>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</si>
  <si>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</si>
  <si>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</si>
  <si>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</si>
  <si>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</si>
  <si>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</si>
  <si>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</si>
  <si>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</si>
  <si>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</si>
  <si>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</si>
  <si>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</si>
  <si>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</si>
  <si>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</si>
  <si>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</si>
  <si>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</si>
  <si>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</si>
  <si>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</si>
  <si>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</si>
  <si>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</si>
  <si>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</si>
  <si>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</si>
  <si>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</si>
  <si>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</si>
  <si>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</si>
  <si>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</si>
  <si>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</si>
  <si>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</si>
  <si>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</si>
  <si>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</si>
  <si>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</si>
  <si>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</si>
  <si>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</si>
  <si>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</si>
  <si>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</si>
  <si>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</si>
  <si>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</si>
  <si>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</si>
  <si>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</si>
  <si>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</si>
  <si>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</si>
  <si>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</si>
  <si>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</si>
  <si>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</si>
  <si>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</si>
  <si>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</si>
  <si>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</si>
  <si>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</si>
  <si>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</si>
  <si>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</si>
  <si>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</si>
  <si>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</si>
  <si>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</si>
  <si>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</si>
  <si>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</si>
  <si>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</si>
  <si>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</si>
  <si>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</si>
  <si>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</si>
  <si>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</si>
  <si>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</si>
  <si>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</si>
  <si>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</si>
  <si>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</si>
  <si>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</si>
  <si>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</si>
  <si>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</si>
  <si>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</si>
  <si>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</si>
  <si>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</si>
  <si>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</si>
  <si>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</si>
  <si>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</si>
  <si>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</si>
  <si>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</si>
  <si>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</si>
  <si>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</si>
  <si>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</si>
  <si>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</si>
  <si>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</si>
  <si>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</si>
  <si>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</si>
  <si>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</si>
  <si>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</si>
  <si>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</si>
  <si>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</si>
  <si>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</si>
  <si>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</si>
  <si>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</si>
  <si>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</si>
  <si>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</si>
  <si>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</si>
  <si>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</si>
  <si>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</si>
  <si>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</si>
  <si>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</si>
  <si>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</si>
  <si>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</si>
  <si>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</si>
  <si>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</si>
  <si>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</si>
  <si>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</si>
  <si>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</si>
  <si>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</si>
  <si>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</si>
  <si>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</si>
  <si>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</si>
  <si>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</si>
  <si>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</si>
  <si>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</si>
  <si>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</si>
  <si>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</si>
  <si>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</si>
  <si>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</si>
  <si>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</si>
  <si>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</si>
  <si>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</si>
  <si>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</si>
  <si>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</si>
  <si>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</si>
  <si>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</si>
  <si>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</si>
  <si>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</si>
  <si>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</si>
  <si>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</si>
  <si>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</si>
  <si>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</si>
  <si>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</si>
  <si>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</si>
  <si>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</si>
  <si>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</si>
  <si>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</si>
  <si>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</si>
  <si>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</si>
  <si>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</si>
  <si>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</si>
  <si>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</si>
  <si>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</si>
  <si>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</si>
  <si>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</si>
  <si>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</si>
  <si>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</si>
  <si>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</si>
  <si>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</si>
  <si>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</si>
  <si>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</si>
  <si>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</si>
  <si>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</si>
  <si>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</si>
  <si>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</si>
  <si>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</si>
  <si>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</si>
  <si>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</si>
  <si>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</si>
  <si>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</si>
  <si>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</si>
  <si>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</si>
  <si>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</si>
  <si>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</si>
  <si>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</si>
  <si>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</si>
  <si>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</si>
  <si>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</si>
  <si>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</si>
  <si>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</si>
  <si>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</si>
  <si>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</si>
  <si>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</si>
  <si>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</si>
  <si>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</si>
  <si>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</si>
  <si>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</si>
  <si>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</si>
  <si>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</si>
  <si>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</si>
  <si>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</si>
  <si>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</si>
  <si>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</si>
  <si>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</si>
  <si>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</si>
  <si>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</si>
  <si>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</si>
  <si>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</si>
  <si>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</si>
  <si>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</si>
  <si>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</si>
  <si>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</si>
  <si>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</si>
  <si>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</si>
  <si>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</si>
  <si>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</si>
  <si>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</si>
  <si>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</si>
  <si>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</si>
  <si>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</si>
  <si>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</si>
  <si>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</si>
  <si>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</si>
  <si>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</si>
  <si>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</si>
  <si>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</si>
  <si>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</si>
  <si>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</si>
  <si>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</si>
  <si>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</si>
  <si>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</si>
  <si>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</si>
  <si>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</si>
  <si>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</si>
  <si>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</si>
  <si>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</si>
  <si>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</si>
  <si>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</si>
  <si>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</si>
  <si>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</si>
  <si>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</si>
  <si>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</si>
  <si>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</si>
  <si>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</si>
  <si>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</si>
  <si>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</si>
  <si>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</si>
  <si>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</si>
  <si>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</si>
  <si>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</si>
  <si>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</si>
  <si>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</si>
  <si>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</si>
  <si>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</si>
  <si>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</si>
  <si>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</si>
  <si>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</si>
  <si>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</si>
  <si>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</si>
  <si>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</si>
  <si>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</si>
  <si>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</si>
  <si>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</si>
  <si>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</si>
  <si>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</si>
  <si>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</si>
  <si>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</si>
  <si>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</si>
  <si>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</si>
  <si>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</si>
  <si>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</si>
  <si>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</si>
  <si>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</si>
  <si>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</si>
  <si>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</si>
  <si>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</si>
  <si>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</si>
  <si>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</si>
  <si>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</si>
  <si>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</si>
  <si>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</si>
  <si>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</si>
  <si>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</si>
  <si>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</si>
  <si>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</si>
  <si>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</si>
  <si>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</si>
  <si>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</si>
  <si>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</si>
  <si>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</si>
  <si>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</si>
  <si>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</si>
  <si>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</si>
  <si>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</si>
  <si>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</si>
  <si>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</si>
  <si>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</si>
  <si>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</si>
  <si>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</si>
  <si>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</si>
  <si>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</si>
  <si>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</si>
  <si>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</si>
  <si>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</si>
  <si>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</si>
  <si>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</si>
  <si>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</si>
  <si>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</si>
  <si>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</si>
  <si>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</si>
  <si>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</si>
  <si>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</si>
  <si>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</si>
  <si>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</si>
  <si>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</si>
  <si>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</si>
  <si>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</si>
  <si>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</si>
  <si>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</si>
  <si>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</si>
  <si>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</si>
  <si>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</si>
  <si>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</si>
  <si>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</si>
  <si>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</si>
  <si>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</si>
  <si>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</si>
  <si>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</si>
  <si>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</si>
  <si>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</si>
  <si>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</si>
  <si>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</si>
  <si>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</si>
  <si>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</si>
  <si>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</si>
  <si>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</si>
  <si>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</si>
  <si>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</si>
  <si>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</si>
  <si>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</si>
  <si>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</si>
  <si>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</si>
  <si>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</si>
  <si>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</si>
  <si>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</si>
  <si>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</si>
  <si>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</si>
  <si>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</si>
  <si>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</si>
  <si>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</si>
  <si>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</si>
  <si>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</si>
  <si>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</si>
  <si>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</si>
  <si>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</si>
  <si>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</si>
  <si>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</si>
  <si>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</si>
  <si>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</si>
  <si>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</si>
  <si>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</si>
  <si>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</si>
  <si>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</si>
  <si>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</si>
  <si>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</si>
  <si>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</si>
  <si>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</si>
  <si>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</si>
  <si>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</si>
  <si>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</si>
  <si>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</si>
  <si>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</si>
  <si>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</si>
  <si>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</si>
  <si>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</si>
  <si>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</si>
  <si>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</si>
  <si>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</si>
  <si>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</si>
  <si>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</si>
  <si>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</si>
  <si>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</si>
  <si>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</si>
  <si>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</si>
  <si>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</si>
  <si>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</si>
  <si>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</si>
  <si>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</si>
  <si>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</si>
  <si>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</si>
  <si>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</si>
  <si>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</si>
  <si>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</si>
  <si>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</si>
  <si>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</si>
  <si>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</si>
  <si>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</si>
  <si>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</si>
  <si>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</si>
  <si>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</si>
  <si>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</si>
  <si>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</si>
  <si>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</si>
  <si>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</si>
  <si>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</si>
  <si>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</si>
  <si>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</si>
  <si>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</si>
  <si>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</si>
  <si>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</si>
  <si>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</si>
  <si>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</si>
  <si>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</si>
  <si>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</si>
  <si>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</si>
  <si>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</si>
  <si>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</si>
  <si>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</si>
  <si>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</si>
  <si>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</si>
  <si>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</si>
  <si>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</si>
  <si>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</si>
  <si>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</si>
  <si>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</si>
  <si>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</si>
  <si>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</si>
  <si>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</si>
  <si>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</si>
  <si>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</si>
  <si>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</si>
  <si>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</si>
  <si>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</si>
  <si>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</si>
  <si>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</si>
  <si>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</si>
  <si>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</si>
  <si>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</si>
  <si>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</si>
  <si>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</si>
  <si>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</si>
  <si>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</si>
  <si>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</si>
  <si>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</si>
  <si>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</si>
  <si>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</si>
  <si>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</si>
  <si>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</si>
  <si>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</si>
  <si>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</si>
  <si>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</si>
  <si>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</si>
  <si>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</si>
  <si>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</si>
  <si>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</si>
  <si>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</si>
  <si>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</si>
  <si>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</si>
  <si>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</si>
  <si>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</si>
  <si>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</si>
  <si>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</si>
  <si>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</si>
  <si>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</si>
  <si>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</si>
  <si>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</si>
  <si>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</si>
  <si>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</si>
  <si>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</si>
  <si>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</si>
  <si>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</si>
  <si>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</si>
  <si>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</si>
  <si>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</si>
  <si>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</si>
  <si>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</si>
  <si>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</si>
  <si>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</si>
  <si>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</si>
  <si>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</si>
  <si>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</si>
  <si>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</si>
  <si>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</si>
  <si>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</si>
  <si>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</si>
  <si>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</si>
  <si>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</si>
  <si>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</si>
  <si>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</si>
  <si>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</si>
  <si>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</si>
  <si>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</si>
  <si>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</si>
  <si>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</si>
  <si>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</si>
  <si>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</si>
  <si>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</si>
  <si>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</si>
  <si>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</si>
  <si>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</si>
  <si>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</si>
  <si>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</si>
  <si>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</si>
  <si>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</si>
  <si>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</si>
  <si>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</si>
  <si>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</si>
  <si>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</si>
  <si>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</si>
  <si>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</si>
  <si>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</si>
  <si>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</si>
  <si>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</si>
  <si>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</si>
  <si>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</si>
  <si>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</si>
  <si>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</si>
  <si>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</si>
  <si>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</si>
  <si>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</si>
  <si>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</si>
  <si>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</si>
  <si>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</si>
  <si>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</si>
  <si>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</si>
  <si>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</si>
  <si>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</si>
  <si>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</si>
  <si>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</si>
  <si>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</si>
  <si>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</si>
  <si>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</si>
  <si>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</si>
  <si>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</si>
  <si>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</si>
  <si>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</si>
  <si>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</si>
  <si>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</si>
  <si>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</si>
  <si>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</si>
  <si>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</si>
  <si>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</si>
  <si>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</si>
  <si>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</si>
  <si>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</si>
  <si>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</si>
  <si>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</si>
  <si>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</si>
  <si>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</si>
  <si>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</si>
  <si>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</si>
  <si>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</si>
  <si>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</si>
  <si>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</si>
  <si>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</si>
  <si>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</si>
  <si>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</si>
  <si>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</si>
  <si>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</si>
  <si>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</si>
  <si>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</si>
  <si>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</si>
  <si>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</si>
  <si>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</si>
  <si>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</si>
  <si>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</si>
  <si>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</si>
  <si>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</si>
  <si>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</si>
  <si>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</si>
  <si>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</si>
  <si>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</si>
  <si>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</si>
  <si>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</si>
  <si>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</si>
  <si>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</si>
  <si>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</si>
  <si>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</si>
  <si>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</si>
  <si>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</si>
  <si>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</si>
  <si>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</si>
  <si>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</si>
  <si>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</si>
  <si>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</si>
  <si>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</si>
  <si>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</si>
  <si>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</si>
  <si>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</si>
  <si>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</si>
  <si>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</si>
  <si>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</si>
  <si>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</si>
  <si>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</si>
  <si>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</si>
  <si>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</si>
  <si>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</si>
  <si>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</si>
  <si>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</si>
  <si>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</si>
  <si>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</si>
  <si>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</si>
  <si>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</si>
  <si>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</si>
  <si>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</si>
  <si>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</si>
  <si>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</si>
  <si>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</si>
  <si>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</si>
  <si>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</si>
  <si>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</si>
  <si>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</si>
  <si>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</si>
  <si>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</si>
  <si>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</si>
  <si>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</si>
  <si>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</si>
  <si>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</si>
  <si>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</si>
  <si>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</si>
  <si>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</si>
  <si>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</si>
  <si>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</si>
  <si>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</si>
  <si>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</si>
  <si>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</si>
  <si>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</si>
  <si>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</si>
  <si>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</si>
  <si>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</si>
  <si>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</si>
  <si>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</si>
  <si>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</si>
  <si>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</si>
  <si>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</si>
  <si>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</si>
  <si>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</si>
  <si>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</si>
  <si>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</si>
  <si>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</si>
  <si>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</si>
  <si>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</si>
  <si>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</si>
  <si>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</si>
  <si>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</si>
  <si>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</si>
  <si>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</si>
  <si>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</si>
  <si>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</si>
  <si>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</si>
  <si>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</si>
  <si>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</si>
  <si>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</si>
  <si>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</si>
  <si>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</si>
  <si>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</si>
  <si>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</si>
  <si>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</si>
  <si>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</si>
  <si>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</si>
  <si>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</si>
  <si>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</si>
  <si>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</si>
  <si>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</si>
  <si>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</si>
  <si>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</si>
  <si>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</si>
  <si>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</si>
  <si>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</si>
  <si>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</si>
  <si>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</si>
  <si>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</si>
  <si>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</si>
  <si>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</si>
  <si>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</si>
  <si>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</si>
  <si>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</si>
  <si>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</si>
  <si>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</si>
  <si>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</si>
  <si>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</si>
  <si>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</si>
  <si>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</si>
  <si>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</si>
  <si>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</si>
  <si>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</si>
  <si>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</si>
  <si>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</si>
  <si>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</si>
  <si>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</si>
  <si>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</si>
  <si>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</si>
  <si>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</si>
  <si>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</si>
  <si>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</si>
  <si>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</si>
  <si>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</si>
  <si>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</si>
  <si>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</si>
  <si>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</si>
  <si>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</si>
  <si>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</si>
  <si>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</si>
  <si>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</si>
  <si>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</si>
  <si>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</si>
  <si>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</si>
  <si>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</si>
  <si>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</si>
  <si>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</si>
  <si>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</si>
  <si>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</si>
  <si>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</si>
  <si>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</si>
  <si>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</si>
  <si>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</si>
  <si>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</si>
  <si>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</si>
  <si>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</si>
  <si>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</si>
  <si>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</si>
  <si>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</si>
  <si>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</si>
  <si>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</si>
  <si>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</si>
  <si>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</si>
  <si>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</si>
  <si>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</si>
  <si>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</si>
  <si>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</si>
  <si>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</si>
  <si>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</si>
  <si>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</si>
  <si>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</si>
  <si>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</si>
  <si>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</si>
  <si>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</si>
  <si>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</si>
  <si>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</si>
  <si>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</si>
  <si>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</si>
  <si>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</si>
  <si>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</si>
  <si>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</si>
  <si>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</si>
  <si>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</si>
  <si>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</si>
  <si>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</si>
  <si>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</si>
  <si>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</si>
  <si>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</si>
  <si>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</si>
  <si>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</si>
  <si>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</si>
  <si>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</si>
  <si>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</si>
  <si>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</si>
  <si>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</si>
  <si>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</si>
  <si>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</si>
  <si>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</si>
  <si>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</si>
  <si>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</si>
  <si>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</si>
  <si>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</si>
  <si>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</si>
  <si>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</si>
  <si>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</si>
  <si>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</si>
  <si>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</si>
  <si>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</si>
  <si>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</si>
  <si>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</si>
  <si>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</si>
  <si>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</si>
  <si>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</si>
  <si>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</si>
  <si>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</si>
  <si>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</si>
  <si>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</si>
  <si>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</si>
  <si>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</si>
  <si>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</si>
  <si>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</si>
  <si>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</si>
  <si>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</si>
  <si>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</si>
  <si>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</si>
  <si>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</si>
  <si>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</si>
  <si>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</si>
  <si>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</si>
  <si>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</si>
  <si>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</si>
  <si>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</si>
  <si>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</si>
  <si>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</si>
  <si>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</si>
  <si>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</si>
  <si>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</si>
  <si>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</si>
  <si>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</si>
  <si>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</si>
  <si>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</si>
  <si>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</si>
  <si>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</si>
  <si>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</si>
  <si>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</si>
  <si>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</si>
  <si>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</si>
  <si>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</si>
  <si>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</si>
  <si>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</si>
  <si>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</si>
  <si>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</si>
  <si>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</si>
  <si>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</si>
  <si>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</si>
  <si>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</si>
  <si>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</si>
  <si>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</si>
  <si>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</si>
  <si>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</si>
  <si>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</si>
  <si>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</si>
  <si>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</si>
  <si>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</si>
  <si>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</si>
  <si>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</si>
  <si>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</si>
  <si>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</si>
  <si>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</si>
  <si>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</si>
  <si>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</si>
  <si>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</si>
  <si>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</si>
  <si>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</si>
  <si>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</si>
  <si>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</si>
  <si>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</si>
  <si>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</si>
  <si>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</si>
  <si>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</si>
  <si>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</si>
  <si>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</si>
  <si>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</si>
  <si>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</si>
  <si>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</si>
  <si>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</si>
  <si>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</si>
  <si>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</si>
  <si>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</si>
  <si>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</si>
  <si>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</si>
  <si>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</si>
  <si>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</si>
  <si>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</si>
  <si>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</si>
  <si>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</si>
  <si>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</si>
  <si>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</si>
  <si>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</si>
  <si>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</si>
  <si>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</si>
  <si>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</si>
  <si>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</si>
  <si>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</si>
  <si>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</si>
  <si>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</si>
  <si>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</si>
  <si>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</si>
  <si>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</si>
  <si>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</si>
  <si>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</si>
  <si>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</si>
  <si>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</si>
  <si>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</si>
  <si>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</si>
  <si>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</si>
  <si>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</si>
  <si>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</si>
  <si>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</si>
  <si>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</si>
  <si>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</si>
  <si>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</si>
  <si>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</si>
  <si>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</si>
  <si>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</si>
  <si>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</si>
  <si>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</si>
  <si>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</si>
  <si>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</si>
  <si>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</si>
  <si>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</si>
  <si>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</si>
  <si>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</si>
  <si>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</si>
  <si>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</si>
  <si>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</si>
  <si>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</si>
  <si>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</si>
  <si>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</si>
  <si>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</si>
  <si>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</si>
  <si>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</si>
  <si>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</si>
  <si>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</si>
  <si>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</si>
  <si>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</si>
  <si>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</si>
  <si>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</si>
  <si>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</si>
  <si>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</si>
  <si>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</si>
  <si>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</si>
  <si>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</si>
  <si>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</si>
  <si>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</si>
  <si>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</si>
  <si>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</si>
  <si>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</si>
  <si>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</si>
  <si>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</si>
  <si>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</si>
  <si>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</si>
  <si>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</si>
  <si>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</si>
  <si>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</si>
  <si>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</si>
  <si>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</si>
  <si>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</si>
  <si>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</si>
  <si>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</si>
  <si>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</si>
  <si>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</si>
  <si>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</si>
  <si>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</si>
  <si>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</si>
  <si>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</si>
  <si>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</si>
  <si>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</si>
  <si>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</si>
  <si>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</si>
  <si>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</si>
  <si>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</si>
  <si>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</si>
  <si>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</si>
  <si>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</si>
  <si>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</si>
  <si>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</si>
  <si>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</si>
  <si>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</si>
  <si>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</si>
  <si>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</si>
  <si>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</si>
  <si>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</si>
  <si>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</si>
  <si>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</si>
  <si>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</si>
  <si>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</si>
  <si>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</si>
  <si>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</si>
  <si>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</si>
  <si>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</si>
  <si>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</si>
  <si>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</si>
  <si>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</si>
  <si>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</si>
  <si>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</si>
  <si>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</si>
  <si>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</si>
  <si>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</si>
  <si>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</si>
  <si>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</si>
  <si>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</si>
  <si>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</si>
  <si>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</si>
  <si>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</si>
  <si>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</si>
  <si>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</si>
  <si>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</si>
  <si>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</si>
  <si>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</si>
  <si>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</si>
  <si>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</si>
  <si>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</si>
  <si>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</si>
  <si>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</si>
  <si>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</si>
  <si>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</si>
  <si>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</si>
  <si>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</si>
  <si>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</si>
  <si>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</si>
  <si>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</si>
  <si>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</si>
  <si>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</si>
  <si>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</si>
  <si>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</si>
  <si>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</si>
  <si>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</si>
  <si>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</si>
  <si>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</si>
  <si>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</si>
  <si>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</si>
  <si>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</si>
  <si>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</si>
  <si>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</si>
  <si>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</si>
  <si>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</si>
  <si>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</si>
  <si>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</si>
  <si>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</si>
  <si>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</si>
  <si>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</si>
  <si>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</si>
  <si>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</si>
  <si>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</si>
  <si>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</si>
  <si>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</si>
  <si>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</si>
  <si>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</si>
  <si>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</si>
  <si>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</si>
  <si>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</si>
  <si>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</si>
  <si>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</si>
  <si>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</si>
  <si>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</si>
  <si>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</si>
  <si>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</si>
  <si>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</si>
  <si>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</si>
  <si>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</si>
  <si>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</si>
  <si>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</si>
  <si>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</si>
  <si>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</si>
  <si>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</si>
  <si>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</si>
  <si>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</si>
  <si>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</si>
  <si>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</si>
  <si>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</si>
  <si>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</si>
  <si>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</si>
  <si>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</si>
  <si>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</si>
  <si>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</si>
  <si>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</si>
  <si>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</si>
  <si>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</si>
  <si>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</si>
  <si>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</si>
  <si>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</si>
  <si>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</si>
  <si>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</si>
  <si>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</si>
  <si>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</si>
  <si>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</si>
  <si>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</si>
  <si>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</si>
  <si>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</si>
  <si>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</si>
  <si>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</si>
  <si>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</si>
  <si>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</si>
  <si>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</si>
  <si>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</si>
  <si>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</si>
  <si>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</si>
  <si>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</si>
  <si>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</si>
  <si>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</si>
  <si>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</si>
  <si>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</si>
  <si>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</si>
  <si>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</si>
  <si>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</si>
  <si>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</si>
  <si>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</si>
  <si>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</si>
  <si>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</si>
  <si>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</si>
  <si>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</si>
  <si>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</si>
  <si>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</si>
  <si>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</si>
  <si>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</si>
  <si>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</si>
  <si>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</si>
  <si>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</si>
  <si>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</si>
  <si>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</si>
  <si>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</si>
  <si>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</si>
  <si>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</si>
  <si>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</si>
  <si>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</si>
  <si>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</si>
  <si>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</si>
  <si>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</si>
  <si>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</si>
  <si>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</si>
  <si>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</si>
  <si>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</si>
  <si>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</si>
  <si>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</si>
  <si>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</si>
  <si>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</si>
  <si>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</si>
  <si>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</si>
  <si>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</si>
  <si>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</si>
  <si>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</si>
  <si>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</si>
  <si>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</si>
  <si>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</si>
  <si>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</si>
  <si>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</si>
  <si>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</si>
  <si>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</si>
  <si>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</si>
  <si>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</si>
  <si>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</si>
  <si>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</si>
  <si>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</si>
  <si>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</si>
  <si>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</si>
  <si>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</si>
  <si>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</si>
  <si>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</si>
  <si>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</si>
  <si>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</si>
  <si>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</si>
  <si>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</si>
  <si>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</si>
  <si>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</si>
  <si>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</si>
  <si>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</si>
  <si>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</si>
  <si>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</si>
  <si>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</si>
  <si>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</si>
  <si>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</si>
  <si>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</si>
  <si>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</si>
  <si>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</si>
  <si>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</si>
  <si>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</si>
  <si>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</si>
  <si>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</si>
  <si>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</si>
  <si>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</si>
  <si>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</si>
  <si>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</si>
  <si>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</si>
  <si>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</si>
  <si>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</si>
  <si>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</si>
  <si>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</si>
  <si>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</si>
  <si>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</si>
  <si>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</si>
  <si>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</si>
  <si>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</si>
  <si>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</si>
  <si>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</si>
  <si>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</si>
  <si>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</si>
  <si>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</si>
  <si>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</si>
  <si>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</si>
  <si>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</si>
  <si>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</si>
  <si>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</si>
  <si>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</si>
  <si>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</si>
  <si>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</si>
  <si>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</si>
  <si>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</si>
  <si>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</si>
  <si>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</si>
  <si>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</si>
  <si>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</si>
  <si>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</si>
  <si>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</si>
  <si>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</si>
  <si>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</si>
  <si>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</si>
  <si>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</si>
  <si>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</si>
  <si>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</si>
  <si>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</si>
  <si>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</si>
  <si>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</si>
  <si>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</si>
  <si>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</si>
  <si>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</si>
  <si>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</si>
  <si>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</si>
  <si>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</si>
  <si>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</si>
  <si>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</si>
  <si>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</si>
  <si>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</si>
  <si>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</si>
  <si>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</si>
  <si>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</si>
  <si>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</si>
  <si>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</si>
  <si>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</si>
  <si>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</si>
  <si>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</si>
  <si>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</si>
  <si>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</si>
  <si>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</si>
  <si>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</si>
  <si>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</si>
  <si>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</si>
  <si>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</si>
  <si>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</si>
  <si>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</si>
  <si>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</si>
  <si>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</si>
  <si>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</si>
  <si>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</si>
  <si>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</si>
  <si>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</si>
  <si>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</si>
  <si>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</si>
  <si>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</si>
  <si>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</si>
  <si>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</si>
  <si>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</si>
  <si>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</si>
  <si>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</si>
  <si>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</si>
  <si>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</si>
  <si>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</si>
  <si>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</si>
  <si>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</si>
  <si>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</si>
  <si>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</si>
  <si>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</si>
  <si>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</si>
  <si>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</si>
  <si>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</si>
  <si>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</si>
  <si>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</si>
  <si>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</si>
  <si>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</si>
  <si>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</si>
  <si>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</si>
  <si>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</si>
  <si>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</si>
  <si>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</si>
  <si>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</si>
  <si>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</si>
  <si>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</si>
  <si>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</si>
  <si>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</si>
  <si>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</si>
  <si>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</si>
  <si>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</si>
  <si>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</si>
  <si>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</si>
  <si>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</si>
  <si>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</si>
  <si>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</si>
  <si>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</si>
  <si>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</si>
  <si>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</si>
  <si>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</si>
  <si>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</si>
  <si>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</si>
  <si>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</si>
  <si>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</si>
  <si>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</si>
  <si>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</si>
  <si>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</si>
  <si>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</si>
  <si>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</si>
  <si>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</si>
  <si>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</si>
  <si>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</si>
  <si>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</si>
  <si>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</si>
  <si>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</si>
  <si>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</si>
  <si>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</si>
  <si>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</si>
  <si>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</si>
  <si>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</si>
  <si>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</si>
  <si>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</si>
  <si>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</si>
  <si>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</si>
  <si>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</si>
  <si>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</si>
  <si>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</si>
  <si>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</si>
  <si>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</si>
  <si>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</si>
  <si>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</si>
  <si>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</si>
  <si>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</si>
  <si>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</si>
  <si>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</si>
  <si>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</si>
  <si>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</si>
  <si>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</si>
  <si>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</si>
  <si>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</si>
  <si>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</si>
  <si>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</si>
  <si>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</si>
  <si>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</si>
  <si>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</si>
  <si>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</si>
  <si>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</si>
  <si>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</si>
  <si>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</si>
  <si>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</si>
  <si>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</si>
  <si>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</si>
  <si>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</si>
  <si>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</si>
  <si>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</si>
  <si>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</si>
  <si>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</si>
  <si>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</si>
  <si>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</si>
  <si>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</si>
  <si>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</si>
  <si>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</si>
  <si>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</si>
  <si>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</si>
  <si>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</si>
  <si>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</si>
  <si>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</si>
  <si>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</si>
  <si>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</si>
  <si>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</si>
  <si>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</si>
  <si>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</si>
  <si>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</si>
  <si>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</si>
  <si>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</si>
  <si>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</si>
  <si>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</si>
  <si>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</si>
  <si>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</si>
  <si>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</si>
  <si>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</si>
  <si>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</si>
  <si>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</si>
  <si>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</si>
  <si>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</si>
  <si>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</si>
  <si>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</si>
  <si>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</si>
  <si>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</si>
  <si>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</si>
  <si>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</si>
  <si>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</si>
  <si>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</si>
  <si>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</si>
  <si>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</si>
  <si>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</si>
  <si>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</si>
  <si>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</si>
  <si>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</si>
  <si>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</si>
  <si>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</si>
  <si>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</si>
  <si>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</si>
  <si>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</si>
  <si>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</si>
  <si>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</si>
  <si>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</si>
  <si>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</si>
  <si>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</si>
  <si>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</si>
  <si>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</si>
  <si>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</si>
  <si>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</si>
  <si>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</si>
  <si>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</si>
  <si>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</si>
  <si>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</si>
  <si>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</si>
  <si>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</si>
  <si>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</si>
  <si>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</si>
  <si>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</si>
  <si>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</si>
  <si>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</si>
  <si>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</si>
  <si>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</si>
  <si>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</si>
  <si>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</si>
  <si>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</si>
  <si>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</si>
  <si>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</si>
  <si>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</si>
  <si>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</si>
  <si>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</si>
  <si>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</si>
  <si>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</si>
  <si>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</si>
  <si>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</si>
  <si>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</si>
  <si>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</si>
  <si>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</si>
  <si>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</si>
  <si>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</si>
  <si>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</si>
  <si>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</si>
  <si>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</si>
  <si>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</si>
  <si>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</si>
  <si>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</si>
  <si>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</si>
  <si>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</si>
  <si>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</si>
  <si>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</si>
  <si>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</si>
  <si>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</si>
  <si>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</si>
  <si>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</si>
  <si>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</si>
  <si>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</si>
  <si>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</si>
  <si>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</si>
  <si>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</si>
  <si>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</si>
  <si>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</si>
  <si>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</si>
  <si>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</si>
  <si>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</si>
  <si>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</si>
  <si>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</si>
  <si>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</si>
  <si>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</si>
  <si>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</si>
  <si>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</si>
  <si>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</si>
  <si>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</si>
  <si>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</si>
  <si>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</si>
  <si>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</si>
  <si>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</si>
  <si>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</si>
  <si>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</si>
  <si>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</si>
  <si>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</si>
  <si>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</si>
  <si>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</si>
  <si>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</si>
  <si>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</si>
  <si>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</si>
  <si>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</si>
  <si>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</si>
  <si>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</si>
  <si>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</si>
  <si>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</si>
  <si>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</si>
  <si>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</si>
  <si>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</si>
  <si>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</si>
  <si>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</si>
  <si>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</si>
  <si>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</si>
  <si>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</si>
  <si>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</si>
  <si>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</si>
  <si>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</si>
  <si>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</si>
  <si>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</si>
  <si>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</si>
  <si>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</si>
  <si>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</si>
  <si>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</si>
  <si>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</si>
  <si>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</si>
  <si>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</si>
  <si>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</si>
  <si>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</si>
  <si>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</si>
  <si>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</si>
  <si>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</si>
  <si>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</si>
  <si>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</si>
  <si>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</si>
  <si>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</si>
  <si>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</si>
  <si>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</si>
  <si>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</si>
  <si>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</si>
  <si>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</si>
  <si>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</si>
  <si>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</si>
  <si>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</si>
  <si>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</si>
  <si>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</si>
  <si>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</si>
  <si>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</si>
  <si>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</si>
  <si>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</si>
  <si>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</si>
  <si>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</si>
  <si>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</si>
  <si>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</si>
  <si>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</si>
  <si>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</si>
  <si>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</si>
  <si>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</si>
  <si>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</si>
  <si>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</si>
  <si>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</si>
  <si>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</si>
  <si>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</si>
  <si>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</si>
  <si>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</si>
  <si>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</si>
  <si>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</si>
  <si>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</si>
  <si>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</si>
  <si>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</si>
  <si>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</si>
  <si>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</si>
  <si>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</si>
  <si>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</si>
  <si>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</si>
  <si>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</si>
  <si>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</si>
  <si>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</si>
  <si>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</si>
  <si>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</si>
  <si>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</si>
  <si>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</si>
  <si>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</si>
  <si>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</si>
  <si>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</si>
  <si>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</si>
  <si>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</si>
  <si>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</si>
  <si>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</si>
  <si>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</si>
  <si>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</si>
  <si>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</si>
  <si>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</si>
  <si>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</si>
  <si>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</si>
  <si>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</si>
  <si>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</si>
  <si>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</si>
  <si>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</si>
  <si>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</si>
  <si>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</si>
  <si>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</si>
  <si>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</si>
  <si>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</si>
  <si>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</si>
  <si>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</si>
  <si>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</si>
  <si>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</si>
  <si>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</si>
  <si>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</si>
  <si>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</si>
  <si>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</si>
  <si>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</si>
  <si>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</si>
  <si>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</si>
  <si>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</si>
  <si>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</si>
  <si>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</si>
  <si>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</si>
  <si>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</si>
  <si>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</si>
  <si>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</si>
  <si>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</si>
  <si>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</si>
  <si>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</si>
  <si>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</si>
  <si>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</si>
  <si>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</si>
  <si>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</si>
  <si>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</si>
  <si>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</si>
  <si>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</si>
  <si>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</si>
  <si>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</si>
  <si>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</si>
  <si>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</si>
  <si>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</si>
  <si>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</si>
  <si>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</si>
  <si>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</si>
  <si>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</si>
  <si>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</si>
  <si>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</si>
  <si>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</si>
  <si>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</si>
  <si>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</si>
  <si>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</si>
  <si>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</si>
  <si>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</si>
  <si>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</si>
  <si>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</si>
  <si>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</si>
  <si>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</si>
  <si>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</si>
  <si>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</si>
  <si>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</si>
  <si>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</si>
  <si>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</si>
  <si>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</si>
  <si>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</si>
  <si>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</si>
  <si>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</si>
  <si>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</si>
  <si>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</si>
  <si>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</si>
  <si>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</si>
  <si>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</si>
  <si>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</si>
  <si>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</si>
  <si>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</si>
  <si>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</si>
  <si>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</si>
  <si>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</si>
  <si>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</si>
  <si>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</si>
  <si>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</si>
  <si>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</si>
  <si>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</si>
  <si>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</si>
  <si>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</si>
  <si>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</si>
  <si>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</si>
  <si>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</si>
  <si>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</si>
  <si>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</si>
  <si>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</si>
  <si>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</si>
  <si>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</si>
  <si>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</si>
  <si>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</si>
  <si>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</si>
  <si>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</si>
  <si>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</si>
  <si>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</si>
  <si>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</si>
  <si>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</si>
  <si>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</si>
  <si>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</si>
  <si>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</si>
  <si>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</si>
  <si>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</si>
  <si>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</si>
  <si>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</si>
  <si>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</si>
  <si>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</si>
  <si>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</si>
  <si>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</si>
  <si>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</si>
  <si>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</si>
  <si>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</si>
  <si>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</si>
  <si>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</si>
  <si>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</si>
  <si>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</si>
  <si>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</si>
  <si>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</si>
  <si>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</si>
  <si>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</si>
  <si>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</si>
  <si>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</si>
  <si>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</si>
  <si>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</si>
  <si>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</si>
  <si>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</si>
  <si>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</si>
  <si>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</si>
  <si>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</si>
  <si>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</si>
  <si>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</si>
  <si>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</si>
  <si>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</si>
  <si>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</si>
  <si>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</si>
  <si>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</si>
  <si>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</si>
  <si>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</si>
  <si>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</si>
  <si>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</si>
  <si>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</si>
  <si>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</si>
  <si>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</si>
  <si>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</si>
  <si>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</si>
  <si>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</si>
  <si>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</si>
  <si>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</si>
  <si>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</si>
  <si>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</si>
  <si>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</si>
  <si>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</si>
  <si>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</si>
  <si>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</si>
  <si>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</si>
  <si>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</si>
  <si>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</si>
  <si>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</si>
  <si>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</si>
  <si>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</si>
  <si>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</si>
  <si>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</si>
  <si>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</si>
  <si>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</si>
  <si>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</si>
  <si>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</si>
  <si>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</si>
  <si>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</si>
  <si>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</si>
  <si>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</si>
  <si>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</si>
  <si>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</si>
  <si>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</si>
  <si>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</si>
  <si>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</si>
  <si>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</si>
  <si>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</si>
  <si>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</si>
  <si>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</si>
  <si>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</si>
  <si>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</si>
  <si>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</si>
  <si>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</si>
  <si>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</si>
  <si>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</si>
  <si>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</si>
  <si>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</si>
  <si>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</si>
  <si>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</si>
  <si>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</si>
  <si>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</si>
  <si>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</si>
  <si>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</si>
  <si>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</si>
  <si>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</si>
  <si>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</si>
  <si>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</si>
  <si>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</si>
  <si>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</si>
  <si>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</si>
  <si>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</si>
  <si>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</si>
  <si>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</si>
  <si>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</si>
  <si>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</si>
  <si>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</si>
  <si>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</si>
  <si>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</si>
  <si>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</si>
  <si>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</si>
  <si>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</si>
  <si>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</si>
  <si>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</si>
  <si>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</si>
  <si>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</si>
  <si>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</si>
  <si>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</si>
  <si>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</si>
  <si>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</si>
  <si>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</si>
  <si>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</si>
  <si>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</si>
  <si>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</si>
  <si>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</si>
  <si>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</si>
  <si>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</si>
  <si>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</si>
  <si>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</si>
  <si>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</si>
  <si>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</si>
  <si>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</si>
  <si>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</si>
  <si>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</si>
  <si>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</si>
  <si>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</si>
  <si>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</si>
  <si>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</si>
  <si>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</si>
  <si>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</si>
  <si>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</si>
  <si>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</si>
  <si>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</si>
  <si>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</si>
  <si>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</si>
  <si>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</si>
  <si>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</si>
  <si>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</si>
  <si>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</si>
  <si>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</si>
  <si>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</si>
  <si>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</si>
  <si>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</si>
  <si>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</si>
  <si>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</si>
  <si>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</si>
  <si>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</si>
  <si>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</si>
  <si>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</si>
  <si>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</si>
  <si>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</si>
  <si>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</si>
  <si>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</si>
  <si>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</si>
  <si>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</si>
  <si>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</si>
  <si>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</si>
  <si>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</si>
  <si>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</si>
  <si>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</si>
  <si>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</si>
  <si>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</si>
  <si>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</si>
  <si>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</si>
  <si>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</si>
  <si>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</si>
  <si>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</si>
  <si>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</si>
  <si>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</si>
  <si>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</si>
  <si>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</si>
  <si>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</si>
  <si>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</si>
  <si>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</si>
  <si>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</si>
  <si>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</si>
  <si>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</si>
  <si>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</si>
  <si>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</si>
  <si>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</si>
  <si>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</si>
  <si>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</si>
  <si>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</si>
  <si>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</si>
  <si>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</si>
  <si>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</si>
  <si>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</si>
  <si>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</si>
  <si>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</si>
  <si>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</si>
  <si>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</si>
  <si>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</si>
  <si>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</si>
  <si>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</si>
  <si>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</si>
  <si>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</si>
  <si>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</si>
  <si>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</si>
  <si>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</si>
  <si>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</si>
  <si>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</si>
  <si>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</si>
  <si>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</si>
  <si>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</si>
  <si>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</si>
  <si>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</si>
  <si>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</si>
  <si>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</si>
  <si>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</si>
  <si>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</si>
  <si>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</si>
  <si>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</si>
  <si>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</si>
  <si>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</si>
  <si>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</si>
  <si>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</si>
  <si>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</si>
  <si>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</si>
  <si>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</si>
  <si>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</si>
  <si>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</si>
  <si>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</si>
  <si>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</si>
  <si>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</si>
  <si>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</si>
  <si>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</si>
  <si>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</si>
  <si>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</si>
  <si>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</si>
  <si>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</si>
  <si>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</si>
  <si>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</si>
  <si>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</si>
  <si>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</si>
  <si>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</si>
  <si>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</si>
  <si>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</si>
  <si>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</si>
  <si>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</si>
  <si>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</si>
  <si>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</si>
  <si>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</si>
  <si>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</si>
  <si>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</si>
  <si>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</si>
  <si>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</si>
  <si>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</si>
  <si>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</si>
  <si>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</si>
  <si>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</si>
  <si>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</si>
  <si>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</si>
  <si>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</si>
  <si>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</si>
  <si>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</si>
  <si>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</si>
  <si>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</si>
  <si>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</si>
  <si>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</si>
  <si>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</si>
  <si>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</si>
  <si>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</si>
  <si>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</si>
  <si>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</si>
  <si>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</si>
  <si>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</si>
  <si>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</si>
  <si>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</si>
  <si>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</si>
  <si>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</si>
  <si>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</si>
  <si>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</si>
  <si>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</si>
  <si>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</si>
  <si>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</si>
  <si>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</si>
  <si>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</si>
  <si>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</si>
  <si>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</si>
  <si>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</si>
  <si>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</si>
  <si>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</si>
  <si>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</si>
  <si>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</si>
  <si>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</si>
  <si>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</si>
  <si>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</si>
  <si>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</si>
  <si>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</si>
  <si>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</si>
  <si>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</si>
  <si>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</si>
  <si>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</si>
  <si>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</si>
  <si>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</si>
  <si>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</si>
  <si>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</si>
  <si>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</si>
  <si>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</si>
  <si>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</si>
  <si>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</si>
  <si>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</si>
  <si>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</si>
  <si>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</si>
  <si>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</si>
  <si>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</si>
  <si>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</si>
  <si>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</si>
  <si>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</si>
  <si>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</si>
  <si>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</si>
  <si>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</si>
  <si>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</si>
  <si>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</si>
  <si>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</si>
  <si>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</si>
  <si>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</si>
  <si>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</si>
  <si>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</si>
  <si>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</si>
  <si>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</si>
  <si>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</si>
  <si>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</si>
  <si>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</si>
  <si>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</si>
  <si>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</si>
  <si>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</si>
  <si>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</si>
  <si>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</si>
  <si>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</si>
  <si>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</si>
  <si>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</si>
  <si>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</si>
  <si>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</si>
  <si>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</si>
  <si>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</si>
  <si>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</si>
  <si>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</si>
  <si>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</si>
  <si>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</si>
  <si>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</si>
  <si>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</si>
  <si>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</si>
  <si>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</si>
  <si>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</si>
  <si>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</si>
  <si>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</si>
  <si>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</si>
  <si>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</si>
  <si>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</si>
  <si>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</si>
  <si>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</si>
  <si>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</si>
  <si>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</si>
  <si>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</si>
  <si>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</si>
  <si>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</si>
  <si>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</si>
  <si>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</si>
  <si>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</si>
  <si>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</si>
  <si>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</si>
  <si>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</si>
  <si>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</si>
  <si>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</si>
  <si>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</si>
  <si>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</si>
  <si>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</si>
  <si>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</si>
  <si>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</si>
  <si>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</si>
  <si>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</si>
  <si>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</si>
  <si>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</si>
  <si>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</si>
  <si>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</si>
  <si>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</si>
  <si>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</si>
  <si>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</si>
  <si>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</si>
  <si>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</si>
  <si>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</si>
  <si>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</si>
  <si>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</si>
  <si>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</si>
  <si>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</si>
  <si>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</si>
  <si>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</si>
  <si>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</si>
  <si>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</si>
  <si>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</si>
  <si>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</si>
  <si>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</si>
  <si>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</si>
  <si>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</si>
  <si>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</si>
  <si>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</si>
  <si>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</si>
  <si>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</si>
  <si>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</si>
  <si>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</si>
  <si>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</si>
  <si>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</si>
  <si>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</si>
  <si>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</si>
  <si>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</si>
  <si>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</si>
  <si>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</si>
  <si>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</si>
  <si>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</si>
  <si>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</si>
  <si>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</si>
  <si>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</si>
  <si>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</si>
  <si>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</si>
  <si>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</si>
  <si>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</si>
  <si>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</si>
  <si>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</si>
  <si>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</si>
  <si>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</si>
  <si>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</si>
  <si>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</si>
  <si>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</si>
  <si>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</si>
  <si>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</si>
  <si>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</si>
  <si>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</si>
  <si>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</si>
  <si>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</si>
  <si>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</si>
  <si>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</si>
  <si>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</si>
  <si>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</si>
  <si>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</si>
  <si>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</si>
  <si>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</si>
  <si>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</si>
  <si>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</si>
  <si>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</si>
  <si>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</si>
  <si>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</si>
  <si>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</si>
  <si>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</si>
  <si>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</si>
  <si>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</si>
  <si>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</si>
  <si>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</si>
  <si>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</si>
  <si>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</si>
  <si>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</si>
  <si>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</si>
  <si>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</si>
  <si>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</si>
  <si>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</si>
  <si>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</si>
  <si>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</si>
  <si>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</si>
  <si>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</si>
  <si>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</si>
  <si>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</si>
  <si>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</si>
  <si>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</si>
  <si>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</si>
  <si>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</si>
  <si>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</si>
  <si>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</si>
  <si>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</si>
  <si>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</si>
  <si>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</si>
  <si>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</si>
  <si>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</si>
  <si>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</si>
  <si>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</si>
  <si>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</si>
  <si>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</si>
  <si>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</si>
  <si>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</si>
  <si>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</si>
  <si>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</si>
  <si>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</si>
  <si>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</si>
  <si>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</si>
  <si>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</si>
  <si>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</si>
  <si>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</si>
  <si>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</si>
  <si>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</si>
  <si>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</si>
  <si>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</si>
  <si>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</si>
  <si>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</si>
  <si>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</si>
  <si>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</si>
  <si>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</si>
  <si>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</si>
  <si>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</si>
  <si>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</si>
  <si>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</si>
  <si>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</si>
  <si>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</si>
  <si>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</si>
  <si>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</si>
  <si>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</si>
  <si>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</si>
  <si>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</si>
  <si>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</si>
  <si>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</si>
  <si>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</si>
  <si>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</si>
  <si>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</si>
  <si>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</si>
  <si>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</si>
  <si>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</si>
  <si>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</si>
  <si>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</si>
  <si>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</si>
  <si>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</si>
  <si>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</si>
  <si>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</si>
  <si>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</si>
  <si>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</si>
  <si>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</si>
  <si>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</si>
  <si>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</si>
  <si>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</si>
  <si>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</si>
  <si>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</si>
  <si>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</si>
  <si>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</si>
  <si>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</si>
  <si>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</si>
  <si>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</si>
  <si>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</si>
  <si>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</si>
  <si>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</si>
  <si>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</si>
  <si>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</si>
  <si>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</si>
  <si>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</si>
  <si>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</si>
  <si>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</si>
  <si>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</si>
  <si>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</si>
  <si>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</si>
  <si>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</si>
  <si>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</si>
  <si>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</si>
  <si>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</si>
  <si>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</si>
  <si>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</si>
  <si>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</si>
  <si>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</si>
  <si>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</si>
  <si>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</si>
  <si>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</si>
  <si>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</si>
  <si>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</si>
  <si>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</si>
  <si>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</si>
  <si>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</si>
  <si>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</si>
  <si>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</si>
  <si>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</si>
  <si>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</si>
  <si>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</si>
  <si>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</si>
  <si>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</si>
  <si>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</si>
  <si>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</si>
  <si>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</si>
  <si>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</si>
  <si>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</si>
  <si>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</si>
  <si>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</si>
  <si>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</si>
  <si>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</si>
  <si>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</si>
  <si>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</si>
  <si>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</si>
  <si>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</si>
  <si>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</si>
  <si>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</si>
  <si>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</si>
  <si>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</si>
  <si>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</si>
  <si>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</si>
  <si>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</si>
  <si>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</si>
  <si>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</si>
  <si>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</si>
  <si>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</si>
  <si>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</si>
  <si>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</si>
  <si>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</si>
  <si>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</si>
  <si>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</si>
  <si>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</si>
  <si>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</si>
  <si>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</si>
  <si>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</si>
  <si>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</si>
  <si>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</si>
  <si>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</si>
  <si>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</si>
  <si>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</si>
  <si>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</si>
  <si>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</si>
  <si>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</si>
  <si>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</si>
  <si>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</si>
  <si>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</si>
  <si>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</si>
  <si>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</si>
  <si>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</si>
  <si>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</si>
  <si>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</si>
  <si>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</si>
  <si>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</si>
  <si>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</si>
  <si>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</si>
  <si>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</si>
  <si>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</si>
  <si>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</si>
  <si>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</si>
  <si>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</si>
  <si>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</si>
  <si>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</si>
  <si>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</si>
  <si>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</si>
  <si>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</si>
  <si>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</si>
  <si>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</si>
  <si>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</si>
  <si>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</si>
  <si>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</si>
  <si>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</si>
  <si>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</si>
  <si>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</si>
  <si>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</si>
  <si>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</si>
  <si>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</si>
  <si>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</si>
  <si>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</si>
  <si>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</si>
  <si>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</si>
  <si>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</si>
  <si>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</si>
  <si>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</si>
  <si>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</si>
  <si>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</si>
  <si>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</si>
  <si>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</si>
  <si>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</si>
  <si>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</si>
  <si>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</si>
  <si>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</si>
  <si>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</si>
  <si>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</si>
  <si>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</si>
  <si>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</si>
  <si>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</si>
  <si>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</si>
  <si>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</si>
  <si>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</si>
  <si>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</si>
  <si>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</si>
  <si>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</si>
  <si>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</si>
  <si>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</si>
  <si>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</si>
  <si>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</si>
  <si>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</si>
  <si>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</si>
  <si>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</si>
  <si>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</si>
  <si>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</si>
  <si>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</si>
  <si>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</si>
  <si>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</si>
  <si>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</si>
  <si>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</si>
  <si>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</si>
  <si>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</si>
  <si>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</si>
  <si>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</si>
  <si>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</si>
  <si>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</si>
  <si>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</si>
  <si>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</si>
  <si>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</si>
  <si>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</si>
  <si>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</si>
  <si>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</si>
  <si>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</si>
  <si>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</si>
  <si>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</si>
  <si>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</si>
  <si>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</si>
  <si>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</si>
  <si>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</si>
  <si>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</si>
  <si>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</si>
  <si>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</si>
  <si>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</si>
  <si>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</si>
  <si>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</si>
  <si>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</si>
  <si>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</si>
  <si>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</si>
  <si>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</si>
  <si>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</si>
  <si>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</si>
  <si>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</si>
  <si>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</si>
  <si>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</si>
  <si>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</si>
  <si>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</si>
  <si>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</si>
  <si>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</si>
  <si>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</si>
  <si>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</si>
  <si>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</si>
  <si>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</si>
  <si>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</si>
  <si>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</si>
  <si>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</si>
  <si>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</si>
  <si>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</si>
  <si>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</si>
  <si>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</si>
  <si>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</si>
  <si>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</si>
  <si>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</si>
  <si>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</si>
  <si>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</si>
  <si>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</si>
  <si>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</si>
  <si>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</si>
  <si>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</si>
  <si>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</si>
  <si>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</si>
  <si>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</si>
  <si>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</si>
  <si>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</si>
  <si>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</si>
  <si>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</si>
  <si>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</si>
  <si>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</si>
  <si>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</si>
  <si>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</si>
  <si>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</si>
  <si>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</si>
  <si>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</si>
  <si>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</si>
  <si>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</si>
  <si>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</si>
  <si>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</si>
  <si>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</si>
  <si>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</si>
  <si>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</si>
  <si>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</si>
  <si>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</si>
  <si>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</si>
  <si>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</si>
  <si>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</si>
  <si>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</si>
  <si>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</si>
  <si>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</si>
  <si>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</si>
  <si>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</si>
  <si>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</si>
  <si>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</si>
  <si>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</si>
  <si>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</si>
  <si>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</si>
  <si>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</si>
  <si>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</si>
  <si>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</si>
  <si>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</si>
  <si>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</si>
  <si>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</si>
  <si>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</si>
  <si>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</si>
  <si>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</si>
  <si>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</si>
  <si>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</si>
  <si>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</si>
  <si>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</si>
  <si>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</si>
  <si>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</si>
  <si>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</si>
  <si>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</si>
  <si>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</si>
  <si>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</si>
  <si>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</si>
  <si>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</si>
  <si>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</si>
  <si>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</si>
  <si>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</si>
  <si>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</si>
  <si>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</si>
  <si>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</si>
  <si>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</si>
  <si>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</si>
  <si>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</si>
  <si>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</si>
  <si>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</si>
  <si>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</si>
  <si>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</si>
  <si>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</si>
  <si>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</si>
  <si>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</si>
  <si>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</si>
  <si>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</si>
  <si>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</si>
  <si>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</si>
  <si>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</si>
  <si>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</si>
  <si>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</si>
  <si>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</si>
  <si>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</si>
  <si>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</si>
  <si>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</si>
  <si>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</si>
  <si>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</si>
  <si>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</si>
  <si>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</si>
  <si>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</si>
  <si>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</si>
  <si>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</si>
  <si>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</si>
  <si>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</si>
  <si>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</si>
  <si>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</si>
  <si>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</si>
  <si>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</si>
  <si>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</si>
  <si>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</si>
  <si>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</si>
  <si>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</si>
  <si>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</si>
  <si>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</si>
  <si>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</si>
  <si>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</si>
  <si>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</si>
  <si>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</si>
  <si>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</si>
  <si>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</si>
  <si>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</si>
  <si>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</si>
  <si>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</si>
  <si>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</si>
  <si>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</si>
  <si>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</si>
  <si>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</si>
  <si>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</si>
  <si>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</si>
  <si>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</si>
  <si>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</si>
  <si>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</si>
  <si>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</si>
  <si>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</si>
  <si>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</si>
  <si>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</si>
  <si>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</si>
  <si>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</si>
  <si>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</si>
  <si>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</si>
  <si>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</si>
  <si>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</si>
  <si>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</si>
  <si>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</si>
  <si>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</si>
  <si>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</si>
  <si>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</si>
  <si>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</si>
  <si>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</si>
  <si>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</si>
  <si>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</si>
  <si>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</si>
  <si>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</si>
  <si>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</si>
  <si>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</si>
  <si>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</si>
  <si>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</si>
  <si>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</si>
  <si>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</si>
  <si>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</si>
  <si>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</si>
  <si>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</si>
  <si>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</si>
  <si>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</si>
  <si>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</si>
  <si>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</si>
  <si>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</si>
  <si>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</si>
  <si>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</si>
  <si>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</si>
  <si>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</si>
  <si>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</si>
  <si>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</si>
  <si>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</si>
  <si>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</si>
  <si>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</si>
  <si>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</si>
  <si>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</si>
  <si>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</si>
  <si>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</si>
  <si>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</si>
  <si>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</si>
  <si>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</si>
  <si>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</si>
  <si>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</si>
  <si>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</si>
  <si>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</si>
  <si>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</si>
  <si>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</si>
  <si>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</si>
  <si>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</si>
  <si>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</si>
  <si>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</si>
  <si>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</si>
  <si>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</si>
  <si>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</si>
  <si>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</si>
  <si>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</si>
  <si>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</si>
  <si>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</si>
  <si>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</si>
  <si>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</si>
  <si>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</si>
  <si>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</si>
  <si>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</si>
  <si>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</si>
  <si>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</si>
  <si>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</si>
  <si>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</si>
  <si>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</si>
  <si>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</si>
  <si>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</si>
  <si>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</si>
  <si>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</si>
  <si>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</si>
  <si>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</si>
  <si>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</si>
  <si>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</si>
  <si>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</si>
  <si>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</si>
  <si>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</si>
  <si>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</si>
  <si>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</si>
  <si>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</si>
  <si>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</si>
  <si>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</si>
  <si>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</si>
  <si>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</si>
  <si>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</si>
  <si>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</si>
  <si>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</si>
  <si>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</si>
  <si>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</si>
  <si>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</si>
  <si>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</si>
  <si>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</si>
  <si>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</si>
  <si>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</si>
  <si>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</si>
  <si>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</si>
  <si>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</si>
  <si>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</si>
  <si>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</si>
  <si>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</si>
  <si>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</si>
  <si>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</si>
  <si>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</si>
  <si>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</si>
  <si>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</si>
  <si>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</si>
  <si>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</si>
  <si>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</si>
  <si>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</si>
  <si>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</si>
  <si>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</si>
  <si>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</si>
  <si>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</si>
  <si>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</si>
  <si>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</si>
  <si>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</si>
  <si>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</si>
  <si>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</si>
  <si>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</si>
  <si>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</si>
  <si>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</si>
  <si>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</si>
  <si>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</si>
  <si>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</si>
  <si>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</si>
  <si>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</si>
  <si>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</si>
  <si>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</si>
  <si>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</si>
  <si>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</si>
  <si>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</si>
  <si>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</si>
  <si>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</si>
  <si>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</si>
  <si>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</si>
  <si>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</si>
  <si>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</si>
  <si>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</si>
  <si>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</si>
  <si>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</si>
  <si>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</si>
  <si>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</si>
  <si>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</si>
  <si>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</si>
  <si>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</si>
  <si>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</si>
  <si>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</si>
  <si>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</si>
  <si>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</si>
  <si>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</si>
  <si>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</si>
  <si>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</si>
  <si>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</si>
  <si>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</si>
  <si>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</si>
  <si>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</si>
  <si>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</si>
  <si>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</si>
  <si>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</si>
  <si>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</si>
  <si>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</si>
  <si>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</si>
  <si>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</si>
  <si>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</si>
  <si>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</si>
  <si>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</si>
  <si>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</si>
  <si>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</si>
  <si>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</si>
  <si>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</si>
  <si>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</si>
  <si>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</si>
  <si>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</si>
  <si>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</si>
  <si>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</si>
  <si>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</si>
  <si>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</si>
  <si>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</si>
  <si>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</si>
  <si>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</si>
  <si>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</si>
  <si>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</si>
  <si>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</si>
  <si>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</si>
  <si>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</si>
  <si>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</si>
  <si>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</si>
  <si>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</si>
  <si>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</si>
  <si>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</si>
  <si>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</si>
  <si>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</si>
  <si>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</si>
  <si>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</si>
  <si>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</si>
  <si>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</si>
  <si>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</si>
  <si>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</si>
  <si>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</si>
  <si>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</si>
  <si>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</si>
  <si>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</si>
  <si>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</si>
  <si>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</si>
  <si>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</si>
  <si>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</si>
  <si>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</si>
  <si>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</si>
  <si>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</si>
  <si>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</si>
  <si>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</si>
  <si>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</si>
  <si>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</si>
  <si>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</si>
  <si>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</si>
  <si>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</si>
  <si>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</si>
  <si>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</si>
  <si>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</si>
  <si>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</si>
  <si>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</si>
  <si>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</si>
  <si>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</si>
  <si>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</si>
  <si>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</si>
  <si>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</si>
  <si>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</si>
  <si>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</si>
  <si>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</si>
  <si>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</si>
  <si>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</si>
  <si>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</si>
  <si>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</si>
  <si>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</si>
  <si>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</si>
  <si>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</si>
  <si>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</si>
  <si>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</si>
  <si>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</si>
  <si>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</si>
  <si>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</si>
  <si>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</si>
  <si>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</si>
  <si>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</si>
  <si>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</si>
  <si>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</si>
  <si>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</si>
  <si>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</si>
  <si>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</si>
  <si>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</si>
  <si>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</si>
  <si>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</si>
  <si>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</si>
  <si>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</si>
  <si>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</si>
  <si>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</si>
  <si>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</si>
  <si>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</si>
  <si>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</si>
  <si>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</si>
  <si>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</si>
  <si>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</si>
  <si>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</si>
  <si>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</si>
  <si>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</si>
  <si>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</si>
  <si>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</si>
  <si>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</si>
  <si>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</si>
  <si>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</si>
  <si>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</si>
  <si>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</si>
  <si>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</si>
  <si>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</si>
  <si>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</si>
  <si>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</si>
  <si>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</si>
  <si>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</si>
  <si>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</si>
  <si>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</si>
  <si>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</si>
  <si>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</si>
  <si>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</si>
  <si>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</si>
  <si>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</si>
  <si>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</si>
  <si>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</si>
  <si>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</si>
  <si>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</si>
  <si>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</si>
  <si>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</si>
  <si>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</si>
  <si>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</si>
  <si>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</si>
  <si>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</si>
  <si>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</si>
  <si>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</si>
  <si>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</si>
  <si>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</si>
  <si>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</si>
  <si>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</si>
  <si>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</si>
  <si>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</si>
  <si>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</si>
  <si>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</si>
  <si>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</si>
  <si>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</si>
  <si>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</si>
  <si>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</si>
  <si>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</si>
  <si>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</si>
  <si>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</si>
  <si>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</si>
  <si>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</si>
  <si>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</si>
  <si>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</si>
  <si>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</si>
  <si>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</si>
  <si>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</si>
  <si>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</si>
  <si>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</si>
  <si>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</si>
  <si>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</si>
  <si>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</si>
  <si>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</si>
  <si>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</si>
  <si>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</si>
  <si>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</si>
  <si>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</si>
  <si>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</si>
  <si>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</si>
  <si>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</si>
  <si>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</si>
  <si>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</si>
  <si>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</si>
  <si>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</si>
  <si>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</si>
  <si>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</si>
  <si>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</si>
  <si>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</si>
  <si>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</si>
  <si>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</si>
  <si>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</si>
  <si>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</si>
  <si>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</si>
  <si>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</si>
  <si>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</si>
  <si>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</si>
  <si>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</si>
  <si>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</si>
  <si>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</si>
  <si>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</si>
  <si>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</si>
  <si>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</si>
  <si>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</si>
  <si>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</si>
  <si>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</si>
  <si>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</si>
  <si>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</si>
  <si>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</si>
  <si>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</si>
  <si>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</si>
  <si>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</si>
  <si>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</si>
  <si>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</si>
  <si>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</si>
  <si>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</si>
  <si>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</si>
  <si>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</si>
  <si>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</si>
  <si>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</si>
  <si>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</si>
  <si>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</si>
  <si>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</si>
  <si>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</si>
  <si>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</si>
  <si>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</si>
  <si>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</si>
  <si>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</si>
  <si>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</si>
  <si>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</si>
  <si>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</si>
  <si>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</si>
  <si>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</si>
  <si>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</si>
  <si>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</si>
  <si>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</si>
  <si>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</si>
  <si>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</si>
  <si>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</si>
  <si>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</si>
  <si>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</si>
  <si>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</si>
  <si>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</si>
  <si>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</si>
  <si>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</si>
  <si>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</si>
  <si>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</si>
  <si>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</si>
  <si>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</si>
  <si>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</si>
  <si>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</si>
  <si>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</si>
  <si>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</si>
  <si>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</si>
  <si>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</si>
  <si>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</si>
  <si>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</si>
  <si>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</si>
  <si>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</si>
  <si>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</si>
  <si>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</si>
  <si>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</si>
  <si>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</si>
  <si>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</si>
  <si>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</si>
  <si>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</si>
  <si>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</si>
  <si>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</si>
  <si>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</si>
  <si>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</si>
  <si>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</si>
  <si>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</si>
  <si>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</si>
  <si>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</si>
  <si>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</si>
  <si>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</si>
  <si>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</si>
  <si>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</si>
  <si>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</si>
  <si>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</si>
  <si>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</si>
  <si>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</si>
  <si>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</si>
  <si>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</si>
  <si>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</si>
  <si>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</si>
  <si>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</si>
  <si>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</si>
  <si>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</si>
  <si>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</si>
  <si>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</si>
  <si>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</si>
  <si>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</si>
  <si>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</si>
  <si>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</si>
  <si>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</si>
  <si>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</si>
  <si>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</si>
  <si>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</si>
  <si>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</si>
  <si>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</si>
  <si>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</si>
  <si>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</si>
  <si>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</si>
  <si>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</si>
  <si>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</si>
  <si>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</si>
  <si>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</si>
  <si>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</si>
  <si>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</si>
  <si>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</si>
  <si>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</si>
  <si>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</si>
  <si>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</si>
  <si>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</si>
  <si>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</si>
  <si>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</si>
  <si>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</si>
  <si>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</si>
  <si>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</si>
  <si>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</si>
  <si>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</si>
  <si>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</si>
  <si>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</si>
  <si>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</si>
  <si>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</si>
  <si>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</si>
  <si>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</si>
  <si>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</si>
  <si>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</si>
  <si>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</si>
  <si>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</si>
  <si>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</si>
  <si>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</si>
  <si>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</si>
  <si>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</si>
  <si>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</si>
  <si>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</si>
  <si>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</si>
  <si>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</si>
  <si>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</si>
  <si>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</si>
  <si>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</si>
  <si>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</si>
  <si>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</si>
  <si>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</si>
  <si>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</si>
  <si>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</si>
  <si>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</si>
  <si>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</si>
  <si>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</si>
  <si>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</si>
  <si>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</si>
  <si>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</si>
  <si>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</si>
  <si>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</si>
  <si>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</si>
  <si>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</si>
  <si>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</si>
  <si>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</si>
  <si>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</si>
  <si>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</si>
  <si>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</si>
  <si>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</si>
  <si>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</si>
  <si>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</si>
  <si>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</si>
  <si>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</si>
  <si>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</si>
  <si>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</si>
  <si>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</si>
  <si>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</si>
  <si>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</si>
  <si>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</si>
  <si>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</si>
  <si>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</si>
  <si>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</si>
  <si>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</si>
  <si>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</si>
  <si>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</si>
  <si>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</si>
  <si>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</si>
  <si>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</si>
  <si>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</si>
  <si>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</si>
  <si>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</si>
  <si>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</si>
  <si>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</si>
  <si>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</si>
  <si>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</si>
  <si>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</si>
  <si>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</si>
  <si>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</si>
  <si>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</si>
  <si>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</si>
  <si>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</si>
  <si>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</si>
  <si>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</si>
  <si>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</si>
  <si>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</si>
  <si>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</si>
  <si>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</si>
  <si>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</si>
  <si>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</si>
  <si>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</si>
  <si>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</si>
  <si>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</si>
  <si>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</si>
  <si>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</si>
  <si>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</si>
  <si>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</si>
  <si>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</si>
  <si>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</si>
  <si>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</si>
  <si>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</si>
  <si>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</si>
  <si>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</si>
  <si>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</si>
  <si>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</si>
  <si>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</si>
  <si>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</si>
  <si>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</si>
  <si>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</si>
  <si>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</si>
  <si>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</si>
  <si>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</si>
  <si>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</si>
  <si>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</si>
  <si>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</si>
  <si>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</si>
  <si>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</si>
  <si>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</si>
  <si>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</si>
  <si>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</si>
  <si>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</si>
  <si>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</si>
  <si>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</si>
  <si>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</si>
  <si>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</si>
  <si>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</si>
  <si>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</si>
  <si>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</si>
  <si>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</si>
  <si>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</si>
  <si>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</si>
  <si>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</si>
  <si>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</si>
  <si>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</si>
  <si>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</si>
  <si>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</si>
  <si>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</si>
  <si>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</si>
  <si>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</si>
  <si>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</si>
  <si>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</si>
  <si>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</si>
  <si>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</si>
  <si>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</si>
  <si>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</si>
  <si>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</si>
  <si>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</si>
  <si>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</si>
  <si>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</si>
  <si>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</si>
  <si>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</si>
  <si>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</si>
  <si>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</si>
  <si>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</si>
  <si>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</si>
  <si>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</si>
  <si>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</si>
  <si>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</si>
  <si>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</si>
  <si>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</si>
  <si>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</si>
  <si>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</si>
  <si>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</si>
  <si>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</si>
  <si>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</si>
  <si>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</si>
  <si>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</si>
  <si>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</si>
  <si>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</si>
  <si>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</si>
  <si>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</si>
  <si>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</si>
  <si>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</si>
  <si>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</si>
  <si>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</si>
  <si>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</si>
  <si>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</si>
  <si>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</si>
  <si>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</si>
  <si>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</si>
  <si>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</si>
  <si>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</si>
  <si>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</si>
  <si>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</si>
  <si>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</si>
  <si>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</si>
  <si>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</si>
  <si>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</si>
  <si>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</si>
  <si>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</si>
  <si>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</si>
  <si>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</si>
  <si>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</si>
  <si>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</si>
  <si>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</si>
  <si>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</si>
  <si>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</si>
  <si>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</si>
  <si>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</si>
  <si>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</si>
  <si>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</si>
  <si>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</si>
  <si>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</si>
  <si>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</si>
  <si>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</si>
  <si>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</si>
  <si>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</si>
  <si>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</si>
  <si>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</si>
  <si>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</si>
  <si>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</si>
  <si>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</si>
  <si>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</si>
  <si>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</si>
  <si>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</si>
  <si>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</si>
  <si>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</si>
  <si>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</si>
  <si>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</si>
  <si>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</si>
  <si>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</si>
  <si>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</si>
  <si>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</si>
  <si>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</si>
  <si>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</si>
  <si>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</si>
  <si>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</si>
  <si>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</si>
  <si>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</si>
  <si>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</si>
  <si>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</si>
  <si>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</si>
  <si>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</si>
  <si>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</si>
  <si>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</si>
  <si>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</si>
  <si>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</si>
  <si>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</si>
  <si>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</si>
  <si>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</si>
  <si>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</si>
  <si>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</si>
  <si>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</si>
  <si>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</si>
  <si>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</si>
  <si>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</si>
  <si>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</si>
  <si>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</si>
  <si>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</si>
  <si>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</si>
  <si>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</si>
  <si>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</si>
  <si>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</si>
  <si>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</si>
  <si>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</si>
  <si>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</si>
  <si>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</si>
  <si>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</si>
  <si>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</si>
  <si>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</si>
  <si>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</si>
  <si>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</si>
  <si>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</si>
  <si>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</si>
  <si>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</si>
  <si>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</si>
  <si>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</si>
  <si>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</si>
  <si>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</si>
  <si>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</si>
  <si>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</si>
  <si>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</si>
  <si>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</si>
  <si>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</si>
  <si>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</si>
  <si>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</si>
  <si>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</si>
  <si>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</si>
  <si>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</si>
  <si>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</si>
  <si>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</si>
  <si>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</si>
  <si>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</si>
  <si>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</si>
  <si>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</si>
  <si>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</si>
  <si>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</si>
  <si>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</si>
  <si>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</si>
  <si>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</si>
  <si>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</si>
  <si>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</si>
  <si>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</si>
  <si>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</si>
  <si>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</si>
  <si>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</si>
  <si>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</si>
  <si>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</si>
  <si>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</si>
  <si>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</si>
  <si>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</si>
  <si>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</si>
  <si>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</si>
  <si>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</si>
  <si>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</si>
  <si>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</si>
  <si>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</si>
  <si>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</si>
  <si>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</si>
  <si>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</si>
  <si>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</si>
  <si>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</si>
  <si>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</si>
  <si>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</si>
  <si>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</si>
  <si>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</si>
  <si>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</si>
  <si>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</si>
  <si>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</si>
  <si>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</si>
  <si>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</si>
  <si>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</si>
  <si>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</si>
  <si>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</si>
  <si>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</si>
  <si>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</si>
  <si>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</si>
  <si>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</si>
  <si>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</si>
  <si>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</si>
  <si>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</si>
  <si>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</si>
  <si>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</si>
  <si>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</si>
  <si>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</si>
  <si>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</si>
  <si>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</si>
  <si>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</si>
  <si>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</si>
  <si>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</si>
  <si>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</si>
  <si>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</si>
  <si>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</si>
  <si>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</si>
  <si>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</si>
  <si>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</si>
  <si>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</si>
  <si>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</si>
  <si>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</si>
  <si>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</si>
  <si>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</si>
  <si>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</si>
  <si>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</si>
  <si>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</si>
  <si>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</si>
  <si>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</si>
  <si>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</si>
  <si>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</si>
  <si>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</si>
  <si>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</si>
  <si>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</si>
  <si>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</si>
  <si>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</si>
  <si>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</si>
  <si>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</si>
  <si>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</si>
  <si>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</si>
  <si>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</si>
  <si>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</si>
  <si>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</si>
  <si>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</si>
  <si>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</si>
  <si>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</si>
  <si>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</si>
  <si>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</si>
  <si>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</si>
  <si>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</si>
  <si>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</si>
  <si>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</si>
  <si>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</si>
  <si>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</si>
  <si>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</si>
  <si>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</si>
  <si>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</si>
  <si>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</si>
  <si>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</si>
  <si>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</si>
  <si>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</si>
  <si>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</si>
  <si>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</si>
  <si>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</si>
  <si>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</si>
  <si>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</si>
  <si>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</si>
  <si>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</si>
  <si>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</si>
  <si>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</si>
  <si>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</si>
  <si>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</si>
  <si>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</si>
  <si>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</si>
  <si>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</si>
  <si>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</si>
  <si>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</si>
  <si>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</si>
  <si>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</si>
  <si>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</si>
  <si>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</si>
  <si>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</si>
  <si>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</si>
  <si>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</si>
  <si>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</si>
  <si>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</si>
  <si>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</si>
  <si>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</si>
  <si>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</si>
  <si>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</si>
  <si>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</si>
  <si>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</si>
  <si>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</si>
  <si>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</si>
  <si>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</si>
  <si>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</si>
  <si>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</si>
  <si>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</si>
  <si>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</si>
  <si>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</si>
  <si>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</si>
  <si>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</si>
  <si>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</si>
  <si>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</si>
  <si>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</si>
  <si>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</si>
  <si>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</si>
  <si>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</si>
  <si>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</si>
  <si>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</si>
  <si>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</si>
  <si>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</si>
  <si>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</si>
  <si>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</si>
  <si>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</si>
  <si>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</si>
  <si>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</si>
  <si>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</si>
  <si>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</si>
  <si>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</si>
  <si>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</si>
  <si>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</si>
  <si>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</si>
  <si>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</si>
  <si>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</si>
  <si>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</si>
  <si>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</si>
  <si>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</si>
  <si>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</si>
  <si>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</si>
  <si>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</si>
  <si>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</si>
  <si>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</si>
  <si>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</si>
  <si>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</si>
  <si>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</si>
  <si>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</si>
  <si>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</si>
  <si>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</si>
  <si>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</si>
  <si>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</si>
  <si>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</si>
  <si>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</si>
  <si>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</si>
  <si>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</si>
  <si>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</si>
  <si>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</si>
  <si>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</si>
  <si>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</si>
  <si>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</si>
  <si>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</si>
  <si>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</si>
  <si>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</si>
  <si>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</si>
  <si>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</si>
  <si>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</si>
  <si>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</si>
  <si>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</si>
  <si>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</si>
  <si>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</si>
  <si>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</si>
  <si>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</si>
  <si>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</si>
  <si>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</si>
  <si>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</si>
  <si>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</si>
  <si>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</si>
  <si>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</si>
  <si>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</si>
  <si>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</si>
  <si>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</si>
  <si>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</si>
  <si>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</si>
  <si>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</si>
  <si>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</si>
  <si>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</si>
  <si>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</si>
  <si>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</si>
  <si>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</si>
  <si>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</si>
  <si>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</si>
  <si>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</si>
  <si>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</si>
  <si>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</si>
  <si>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</si>
  <si>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</si>
  <si>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</si>
  <si>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</si>
  <si>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</si>
  <si>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</si>
  <si>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</si>
  <si>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</si>
  <si>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</si>
  <si>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</si>
  <si>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</si>
  <si>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</si>
  <si>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</si>
  <si>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</si>
  <si>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</si>
  <si>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</si>
  <si>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</si>
  <si>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</si>
  <si>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</si>
  <si>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</si>
  <si>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</si>
  <si>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</si>
  <si>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</si>
  <si>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</si>
  <si>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</si>
  <si>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</si>
  <si>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</si>
  <si>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</si>
  <si>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</si>
  <si>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</si>
  <si>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</si>
  <si>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</si>
  <si>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</si>
  <si>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</si>
  <si>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</si>
  <si>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</si>
  <si>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</si>
  <si>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</si>
  <si>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</si>
  <si>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</si>
  <si>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</si>
  <si>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</si>
  <si>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</si>
  <si>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</si>
  <si>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</si>
  <si>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</si>
  <si>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</si>
  <si>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</si>
  <si>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</si>
  <si>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</si>
  <si>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</si>
  <si>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</si>
  <si>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</si>
  <si>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</si>
  <si>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</si>
  <si>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</si>
  <si>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</si>
  <si>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</si>
  <si>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</si>
  <si>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</si>
  <si>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</si>
  <si>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</si>
  <si>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</si>
  <si>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</si>
  <si>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</si>
  <si>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</si>
  <si>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</si>
  <si>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</si>
  <si>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</si>
  <si>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</si>
  <si>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</si>
  <si>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</si>
  <si>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</si>
  <si>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</si>
  <si>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</si>
  <si>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</si>
  <si>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</si>
  <si>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</si>
  <si>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</si>
  <si>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</si>
  <si>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</si>
  <si>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</si>
  <si>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</si>
  <si>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</si>
  <si>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</si>
  <si>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</si>
  <si>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</si>
  <si>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</si>
  <si>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</si>
  <si>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</si>
  <si>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</si>
  <si>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</si>
  <si>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</si>
  <si>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</si>
  <si>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</si>
  <si>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</si>
  <si>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</si>
  <si>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</si>
  <si>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</si>
  <si>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</si>
  <si>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</si>
  <si>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</si>
  <si>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</si>
  <si>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</si>
  <si>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</si>
  <si>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</si>
  <si>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</si>
  <si>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</si>
  <si>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</si>
  <si>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</si>
  <si>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</si>
  <si>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</si>
  <si>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</si>
  <si>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</si>
  <si>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</si>
  <si>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</si>
  <si>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</si>
  <si>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</si>
  <si>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</si>
  <si>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</si>
  <si>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</si>
  <si>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</si>
  <si>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</si>
  <si>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</si>
  <si>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</si>
  <si>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</si>
  <si>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</si>
  <si>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</si>
  <si>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</si>
  <si>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</si>
  <si>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</si>
  <si>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</si>
  <si>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</si>
  <si>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</si>
  <si>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</si>
  <si>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</si>
  <si>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</si>
  <si>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</si>
  <si>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</si>
  <si>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</si>
  <si>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</si>
  <si>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</si>
  <si>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</si>
  <si>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</si>
  <si>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</si>
  <si>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</si>
  <si>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</si>
  <si>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</si>
  <si>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</si>
  <si>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</si>
  <si>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</si>
  <si>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</si>
  <si>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</si>
  <si>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</si>
  <si>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</si>
  <si>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</si>
  <si>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</si>
  <si>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</si>
  <si>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</si>
  <si>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</si>
  <si>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</si>
  <si>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</si>
  <si>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</si>
  <si>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</si>
  <si>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</si>
  <si>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</si>
  <si>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</si>
  <si>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</si>
  <si>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</si>
  <si>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</si>
  <si>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</si>
  <si>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</si>
  <si>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</si>
  <si>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</si>
  <si>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</si>
  <si>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</si>
  <si>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</si>
  <si>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</si>
  <si>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</si>
  <si>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</si>
  <si>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</si>
  <si>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</si>
  <si>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</si>
  <si>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</si>
  <si>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</si>
  <si>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</si>
  <si>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</si>
  <si>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</si>
  <si>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</si>
  <si>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</si>
  <si>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</si>
  <si>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</si>
  <si>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</si>
  <si>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</si>
  <si>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</si>
  <si>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</si>
  <si>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</si>
  <si>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</si>
  <si>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</si>
  <si>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</si>
  <si>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</si>
  <si>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</si>
  <si>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</si>
  <si>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</si>
  <si>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</si>
  <si>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</si>
  <si>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</si>
  <si>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</si>
  <si>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</si>
  <si>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</si>
  <si>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</si>
  <si>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</si>
  <si>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</si>
  <si>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</si>
  <si>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</si>
  <si>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</si>
  <si>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</si>
  <si>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</si>
  <si>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</si>
  <si>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</si>
  <si>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</si>
  <si>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</si>
  <si>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</si>
  <si>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</si>
  <si>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</si>
  <si>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</si>
  <si>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</si>
  <si>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</si>
  <si>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</si>
  <si>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</si>
  <si>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</si>
  <si>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</si>
  <si>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</si>
  <si>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</si>
  <si>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</si>
  <si>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</si>
  <si>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</si>
  <si>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</si>
  <si>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</si>
  <si>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</si>
  <si>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</si>
  <si>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</si>
  <si>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</si>
  <si>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</si>
  <si>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</si>
  <si>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</si>
  <si>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</si>
  <si>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</si>
  <si>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</si>
  <si>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</si>
  <si>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</si>
  <si>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</si>
  <si>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</si>
  <si>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</si>
  <si>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</si>
  <si>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</si>
  <si>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</si>
  <si>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</si>
  <si>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</si>
  <si>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</si>
  <si>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</si>
  <si>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</si>
  <si>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</si>
  <si>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</si>
  <si>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</si>
  <si>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</si>
  <si>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</si>
  <si>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</si>
  <si>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</si>
  <si>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</si>
  <si>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</si>
  <si>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</si>
  <si>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</si>
  <si>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</si>
  <si>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</si>
  <si>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</si>
  <si>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</si>
  <si>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</si>
  <si>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</si>
  <si>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</si>
  <si>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</si>
  <si>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</si>
  <si>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</si>
  <si>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</si>
  <si>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</si>
  <si>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</si>
  <si>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</si>
  <si>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</si>
  <si>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</si>
  <si>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</si>
  <si>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</si>
  <si>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</si>
  <si>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</si>
  <si>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</si>
  <si>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</si>
  <si>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</si>
  <si>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</si>
  <si>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</si>
  <si>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</si>
  <si>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</si>
  <si>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</si>
  <si>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</si>
  <si>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</si>
  <si>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</si>
  <si>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</si>
  <si>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</si>
  <si>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</si>
  <si>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</si>
  <si>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</si>
  <si>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</si>
  <si>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</si>
  <si>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</si>
  <si>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</si>
  <si>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</si>
  <si>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</si>
  <si>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</si>
  <si>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</si>
  <si>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</si>
  <si>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</si>
  <si>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</si>
  <si>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</si>
  <si>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</si>
  <si>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</si>
  <si>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</si>
  <si>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</si>
  <si>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</si>
  <si>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</si>
  <si>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</si>
  <si>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</si>
  <si>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</si>
  <si>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</si>
  <si>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</si>
  <si>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</si>
  <si>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</si>
  <si>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</si>
  <si>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</si>
  <si>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</si>
  <si>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</si>
  <si>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</si>
  <si>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</si>
  <si>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</si>
  <si>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</si>
  <si>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</si>
  <si>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</si>
  <si>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</si>
  <si>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</si>
  <si>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</si>
  <si>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</si>
  <si>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</si>
  <si>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</si>
  <si>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</si>
  <si>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</si>
  <si>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</si>
  <si>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</si>
  <si>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</si>
  <si>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</si>
  <si>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</si>
  <si>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</si>
  <si>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</si>
  <si>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</si>
  <si>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</si>
  <si>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</si>
  <si>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</si>
  <si>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</si>
  <si>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</si>
  <si>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</si>
  <si>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</si>
  <si>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</si>
  <si>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</si>
  <si>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</si>
  <si>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</si>
  <si>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</si>
  <si>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</si>
  <si>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</si>
  <si>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</si>
  <si>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</si>
  <si>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</si>
  <si>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</si>
  <si>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</si>
  <si>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</si>
  <si>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</si>
  <si>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</si>
  <si>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</si>
  <si>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</si>
  <si>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</si>
  <si>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</si>
  <si>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</si>
  <si>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</si>
  <si>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</si>
  <si>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</si>
  <si>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</si>
  <si>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</si>
  <si>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</si>
  <si>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</si>
  <si>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</si>
  <si>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</si>
  <si>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</si>
  <si>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</si>
  <si>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</si>
  <si>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</si>
  <si>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</si>
  <si>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</si>
  <si>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</si>
  <si>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</si>
  <si>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</si>
  <si>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</si>
  <si>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</si>
  <si>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</si>
  <si>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</si>
  <si>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</si>
  <si>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</si>
  <si>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</si>
  <si>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</si>
  <si>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</si>
  <si>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</si>
  <si>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</si>
  <si>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</si>
  <si>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</si>
  <si>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</si>
  <si>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</si>
  <si>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</si>
  <si>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</si>
  <si>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</si>
  <si>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</si>
  <si>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</si>
  <si>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</si>
  <si>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</si>
  <si>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</si>
  <si>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</si>
  <si>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</si>
  <si>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</si>
  <si>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</si>
  <si>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</si>
  <si>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</si>
  <si>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</si>
  <si>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</si>
  <si>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</si>
  <si>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</si>
  <si>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</si>
  <si>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</si>
  <si>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</si>
  <si>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</si>
  <si>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</si>
  <si>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</si>
  <si>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</si>
  <si>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</si>
  <si>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</si>
  <si>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</si>
  <si>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</si>
  <si>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</si>
  <si>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</si>
  <si>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</si>
  <si>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</si>
  <si>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</si>
  <si>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</si>
  <si>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</si>
  <si>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</si>
  <si>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</si>
  <si>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</si>
  <si>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</si>
  <si>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</si>
  <si>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</si>
  <si>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</si>
  <si>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</si>
  <si>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</si>
  <si>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</si>
  <si>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</si>
  <si>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</si>
  <si>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</si>
  <si>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</si>
  <si>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</si>
  <si>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</si>
  <si>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</si>
  <si>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</si>
  <si>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</si>
  <si>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</si>
  <si>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</si>
  <si>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</si>
  <si>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</si>
  <si>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</si>
  <si>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</si>
  <si>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</si>
  <si>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</si>
  <si>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</si>
  <si>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</si>
  <si>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</si>
  <si>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</si>
  <si>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</si>
  <si>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</si>
  <si>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</si>
  <si>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</si>
  <si>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</si>
  <si>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</si>
  <si>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</si>
  <si>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</si>
  <si>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</si>
  <si>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</si>
  <si>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</si>
  <si>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</si>
  <si>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</si>
  <si>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</si>
  <si>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</si>
  <si>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</si>
  <si>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</si>
  <si>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</si>
  <si>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</si>
  <si>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</si>
  <si>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</si>
  <si>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</si>
  <si>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</si>
  <si>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</si>
  <si>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</si>
  <si>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</si>
  <si>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</si>
  <si>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</si>
  <si>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</si>
  <si>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</si>
  <si>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</si>
  <si>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</si>
  <si>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</si>
  <si>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</si>
  <si>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</si>
  <si>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</si>
  <si>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</si>
  <si>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</si>
  <si>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</si>
  <si>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</si>
  <si>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</si>
  <si>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</si>
  <si>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</si>
  <si>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</si>
  <si>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</si>
  <si>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</si>
  <si>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</si>
  <si>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</si>
  <si>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</si>
  <si>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</si>
  <si>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</si>
  <si>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</si>
  <si>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</si>
  <si>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</si>
  <si>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</si>
  <si>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</si>
  <si>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</si>
  <si>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</si>
  <si>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</si>
  <si>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</si>
  <si>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</si>
  <si>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</si>
  <si>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</si>
  <si>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</si>
  <si>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</si>
  <si>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</si>
  <si>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</si>
  <si>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</si>
  <si>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</si>
  <si>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</si>
  <si>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</si>
  <si>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</si>
  <si>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</si>
  <si>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</si>
  <si>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</si>
  <si>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</si>
  <si>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</si>
  <si>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</si>
  <si>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</si>
  <si>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</si>
  <si>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</si>
  <si>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</si>
  <si>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</si>
  <si>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</si>
  <si>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</si>
  <si>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</si>
  <si>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</si>
  <si>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</si>
  <si>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</si>
  <si>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</si>
  <si>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</si>
  <si>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</si>
  <si>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</si>
  <si>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</si>
  <si>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</si>
  <si>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</si>
  <si>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</si>
  <si>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</si>
  <si>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</si>
  <si>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</si>
  <si>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</si>
  <si>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</si>
  <si>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</si>
  <si>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</si>
  <si>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</si>
  <si>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</si>
  <si>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</si>
  <si>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</si>
  <si>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</si>
  <si>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</si>
  <si>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</si>
  <si>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</si>
  <si>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</si>
  <si>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</si>
  <si>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</si>
  <si>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</si>
  <si>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</si>
  <si>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</si>
  <si>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</si>
  <si>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</si>
  <si>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</si>
  <si>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</si>
  <si>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</si>
  <si>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</si>
  <si>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</si>
  <si>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</si>
  <si>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</si>
  <si>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</si>
  <si>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</si>
  <si>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</si>
  <si>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</si>
  <si>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</si>
  <si>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</si>
  <si>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</si>
  <si>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</si>
  <si>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</si>
  <si>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</si>
  <si>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</si>
  <si>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</si>
  <si>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</si>
  <si>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</si>
  <si>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</si>
  <si>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</si>
  <si>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</si>
  <si>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</si>
  <si>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</si>
  <si>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</si>
  <si>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</si>
  <si>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</si>
  <si>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</si>
  <si>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</si>
  <si>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</si>
  <si>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</si>
  <si>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</si>
  <si>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</si>
  <si>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</si>
  <si>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</si>
  <si>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</si>
  <si>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</si>
  <si>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</si>
  <si>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</si>
  <si>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</si>
  <si>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</si>
  <si>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</si>
  <si>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</si>
  <si>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</si>
  <si>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</si>
  <si>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</si>
  <si>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</si>
  <si>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</si>
  <si>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</si>
  <si>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</si>
  <si>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</si>
  <si>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</si>
  <si>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</si>
  <si>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</si>
  <si>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</si>
  <si>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</si>
  <si>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</si>
  <si>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</si>
  <si>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</si>
  <si>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</si>
  <si>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</si>
  <si>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</si>
  <si>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</si>
  <si>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</si>
  <si>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</si>
  <si>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</si>
  <si>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</si>
  <si>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</si>
  <si>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</si>
  <si>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</si>
  <si>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</si>
  <si>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</si>
  <si>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</si>
  <si>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</si>
  <si>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</si>
  <si>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</si>
  <si>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</si>
  <si>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</si>
  <si>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</si>
  <si>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</si>
  <si>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</si>
  <si>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</si>
  <si>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</si>
  <si>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</si>
  <si>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</si>
  <si>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</si>
  <si>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</si>
  <si>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</si>
  <si>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</si>
  <si>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</si>
  <si>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</si>
  <si>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</si>
  <si>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</si>
  <si>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</si>
  <si>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</si>
  <si>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</si>
  <si>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</si>
  <si>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</si>
  <si>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</si>
  <si>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</si>
  <si>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</si>
  <si>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</si>
  <si>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</si>
  <si>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</si>
  <si>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</si>
  <si>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</si>
  <si>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</si>
  <si>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</si>
  <si>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</si>
  <si>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</si>
  <si>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</si>
  <si>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</si>
  <si>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</si>
  <si>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</si>
  <si>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</si>
  <si>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</si>
  <si>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</si>
  <si>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</si>
  <si>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</si>
  <si>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</si>
  <si>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</si>
  <si>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</si>
  <si>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</si>
  <si>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</si>
  <si>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</si>
  <si>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</si>
  <si>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</si>
  <si>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</si>
  <si>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</si>
  <si>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</si>
  <si>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</si>
  <si>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</si>
  <si>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</si>
  <si>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</si>
  <si>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</si>
  <si>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</si>
  <si>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</si>
  <si>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</si>
  <si>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</si>
  <si>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</si>
  <si>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</si>
  <si>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</si>
  <si>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</si>
  <si>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</si>
  <si>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</si>
  <si>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</si>
  <si>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</si>
  <si>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</si>
  <si>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</si>
  <si>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</si>
  <si>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</si>
  <si>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</si>
  <si>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</si>
  <si>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</si>
  <si>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</si>
  <si>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</si>
  <si>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</si>
  <si>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</si>
  <si>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</si>
  <si>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</si>
  <si>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</si>
  <si>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</si>
  <si>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</si>
  <si>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</si>
  <si>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</si>
  <si>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</si>
  <si>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</si>
  <si>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</si>
  <si>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</si>
  <si>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</si>
  <si>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</si>
  <si>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</si>
  <si>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</si>
  <si>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</si>
  <si>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</si>
  <si>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</si>
  <si>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</si>
  <si>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</si>
  <si>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</si>
  <si>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</si>
  <si>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</si>
  <si>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</si>
  <si>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</si>
  <si>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</si>
  <si>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</si>
  <si>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</si>
  <si>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</si>
  <si>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</si>
  <si>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</si>
  <si>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</si>
  <si>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</si>
  <si>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</si>
  <si>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</si>
  <si>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</si>
  <si>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</si>
  <si>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</si>
  <si>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</si>
  <si>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</si>
  <si>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</si>
  <si>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</si>
  <si>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</si>
  <si>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</si>
  <si>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</si>
  <si>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</si>
  <si>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</si>
  <si>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</si>
  <si>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</si>
  <si>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</si>
  <si>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</si>
  <si>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</si>
  <si>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</si>
  <si>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</si>
  <si>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</si>
  <si>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</si>
  <si>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</si>
  <si>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</si>
  <si>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</si>
  <si>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</si>
  <si>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</si>
  <si>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</si>
  <si>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</si>
  <si>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</si>
  <si>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</si>
  <si>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</si>
  <si>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</si>
  <si>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</si>
  <si>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</si>
  <si>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</si>
  <si>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</si>
  <si>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</si>
  <si>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</si>
  <si>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</si>
  <si>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</si>
  <si>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</si>
  <si>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</si>
  <si>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</si>
  <si>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</si>
  <si>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</si>
  <si>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</si>
  <si>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</si>
  <si>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</si>
  <si>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</si>
  <si>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</si>
  <si>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</si>
  <si>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</si>
  <si>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</si>
  <si>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</si>
  <si>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</si>
  <si>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</si>
  <si>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</si>
  <si>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</si>
  <si>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</si>
  <si>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</si>
  <si>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</si>
  <si>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</si>
  <si>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</si>
  <si>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</si>
  <si>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</si>
  <si>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</si>
  <si>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</si>
  <si>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</si>
  <si>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</si>
  <si>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</si>
  <si>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</si>
  <si>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</si>
  <si>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</si>
  <si>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</si>
  <si>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</si>
  <si>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</si>
  <si>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</si>
  <si>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</si>
  <si>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</si>
  <si>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</si>
  <si>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</si>
  <si>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</si>
  <si>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</si>
  <si>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</si>
  <si>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</si>
  <si>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</si>
  <si>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</si>
  <si>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</si>
  <si>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</si>
  <si>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</si>
  <si>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</si>
  <si>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</si>
  <si>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</si>
  <si>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</si>
  <si>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</si>
  <si>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</si>
  <si>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</si>
  <si>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</si>
  <si>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</si>
  <si>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</si>
  <si>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</si>
  <si>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</si>
  <si>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</si>
  <si>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</si>
  <si>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</si>
  <si>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</si>
  <si>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</si>
  <si>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</si>
  <si>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</si>
  <si>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</si>
  <si>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</si>
  <si>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</si>
  <si>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</si>
  <si>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</si>
  <si>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</si>
  <si>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</si>
  <si>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</si>
  <si>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</si>
  <si>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</si>
  <si>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</si>
  <si>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</si>
  <si>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</si>
  <si>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</si>
  <si>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</si>
  <si>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</si>
  <si>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</si>
  <si>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</si>
  <si>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</si>
  <si>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</si>
  <si>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</si>
  <si>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</si>
  <si>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</si>
  <si>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</si>
  <si>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</si>
  <si>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</si>
  <si>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</si>
  <si>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</si>
  <si>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</si>
  <si>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</si>
  <si>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</si>
  <si>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</si>
  <si>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</si>
  <si>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</si>
  <si>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</si>
  <si>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</si>
  <si>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</si>
  <si>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</si>
  <si>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</si>
  <si>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</si>
  <si>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</si>
  <si>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</si>
  <si>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</si>
  <si>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</si>
  <si>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</si>
  <si>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</si>
  <si>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</si>
  <si>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</si>
  <si>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</si>
  <si>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</si>
  <si>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</si>
  <si>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</si>
  <si>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</si>
  <si>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</si>
  <si>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</si>
  <si>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</si>
  <si>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</si>
  <si>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</si>
  <si>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</si>
  <si>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</si>
  <si>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</si>
  <si>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</si>
  <si>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</si>
  <si>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</si>
  <si>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</si>
  <si>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</si>
  <si>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</si>
  <si>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</si>
  <si>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</si>
  <si>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</si>
  <si>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</si>
  <si>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</si>
  <si>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</si>
  <si>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</si>
  <si>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</si>
  <si>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</si>
  <si>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</si>
  <si>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</si>
  <si>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</si>
  <si>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</si>
  <si>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</si>
  <si>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</si>
  <si>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</si>
  <si>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</si>
  <si>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</si>
  <si>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</si>
  <si>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</si>
  <si>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</si>
  <si>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</si>
  <si>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</si>
  <si>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</si>
  <si>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</si>
  <si>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</si>
  <si>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</si>
  <si>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</si>
  <si>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</si>
  <si>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</si>
  <si>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</si>
  <si>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</si>
  <si>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</si>
  <si>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</si>
  <si>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</si>
  <si>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</si>
  <si>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</si>
  <si>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</si>
  <si>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</si>
  <si>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</si>
  <si>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</si>
  <si>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</si>
  <si>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</si>
  <si>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</si>
  <si>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</si>
  <si>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</si>
  <si>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</si>
  <si>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</si>
  <si>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</si>
  <si>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</si>
  <si>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</si>
  <si>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</si>
  <si>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</si>
  <si>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</si>
  <si>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</si>
  <si>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</si>
  <si>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</si>
  <si>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</si>
  <si>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</si>
  <si>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</si>
  <si>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</si>
  <si>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</si>
  <si>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</si>
  <si>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</si>
  <si>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</si>
  <si>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</si>
  <si>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</si>
  <si>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</si>
  <si>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</si>
  <si>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</si>
  <si>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</si>
  <si>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</si>
  <si>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</si>
  <si>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</si>
  <si>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</si>
  <si>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</si>
  <si>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</si>
  <si>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</si>
  <si>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</si>
  <si>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</si>
  <si>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</si>
  <si>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</si>
  <si>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</si>
  <si>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</si>
  <si>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</si>
  <si>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</si>
  <si>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</si>
  <si>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</si>
  <si>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</si>
  <si>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</si>
  <si>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</si>
  <si>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 xml:space="preserve">Name </t>
  </si>
  <si>
    <t>Number of Backers</t>
  </si>
  <si>
    <t>Pledged</t>
  </si>
  <si>
    <t>Goal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</si>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</sst>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Fon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A9-6A48-A15E-9DE09EB85D0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A9-6A48-A15E-9DE09EB85D0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A9-6A48-A15E-9DE09EB85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67663"/>
        <c:axId val="1299546223"/>
      </c:lineChart>
      <c:catAx>
        <c:axId val="131066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46223"/>
        <c:crosses val="autoZero"/>
        <c:auto val="1"/>
        <c:lblAlgn val="ctr"/>
        <c:lblOffset val="100"/>
        <c:noMultiLvlLbl val="0"/>
      </c:catAx>
      <c:valAx>
        <c:axId val="129954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6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0-5147-930A-CAF422DA20FF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0-5147-930A-CAF422DA20FF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0-5147-930A-CAF422DA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685599"/>
        <c:axId val="862384079"/>
      </c:lineChart>
      <c:catAx>
        <c:axId val="141868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84079"/>
        <c:crosses val="autoZero"/>
        <c:auto val="1"/>
        <c:lblAlgn val="ctr"/>
        <c:lblOffset val="100"/>
        <c:noMultiLvlLbl val="0"/>
      </c:catAx>
      <c:valAx>
        <c:axId val="86238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68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8981481481481483"/>
          <c:w val="0.71001159230096234"/>
          <c:h val="0.563214129483814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4-614C-8F5C-808D395048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94-614C-8F5C-808D395048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94-614C-8F5C-808D395048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94-614C-8F5C-808D3950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5155936"/>
        <c:axId val="1815157584"/>
      </c:barChart>
      <c:catAx>
        <c:axId val="181515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57584"/>
        <c:crosses val="autoZero"/>
        <c:auto val="1"/>
        <c:lblAlgn val="ctr"/>
        <c:lblOffset val="100"/>
        <c:noMultiLvlLbl val="0"/>
      </c:catAx>
      <c:valAx>
        <c:axId val="181515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9-054B-8103-5246E32FDA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A9-054B-8103-5246E32FDA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0A9-054B-8103-5246E32FD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7261072"/>
        <c:axId val="1847747792"/>
      </c:barChart>
      <c:catAx>
        <c:axId val="181726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747792"/>
        <c:crosses val="autoZero"/>
        <c:auto val="1"/>
        <c:lblAlgn val="ctr"/>
        <c:lblOffset val="100"/>
        <c:noMultiLvlLbl val="0"/>
      </c:catAx>
      <c:valAx>
        <c:axId val="184774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6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D0-C448-8C17-1BD43ADF264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D0-C448-8C17-1BD43ADF264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D0-C448-8C17-1BD43ADF264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4D0-C448-8C17-1BD43ADF2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442096"/>
        <c:axId val="1857500032"/>
      </c:lineChart>
      <c:catAx>
        <c:axId val="185744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00032"/>
        <c:crosses val="autoZero"/>
        <c:auto val="1"/>
        <c:lblAlgn val="ctr"/>
        <c:lblOffset val="100"/>
        <c:noMultiLvlLbl val="0"/>
      </c:catAx>
      <c:valAx>
        <c:axId val="185750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4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50800</xdr:rowOff>
    </xdr:from>
    <xdr:to>
      <xdr:col>9</xdr:col>
      <xdr:colOff>38100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E35CC-60C4-6648-B75A-B94490CD6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83242</xdr:colOff>
      <xdr:row>14</xdr:row>
      <xdr:rowOff>42688</xdr:rowOff>
    </xdr:from>
    <xdr:to>
      <xdr:col>7</xdr:col>
      <xdr:colOff>1269999</xdr:colOff>
      <xdr:row>34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DBC876-BF4D-1745-A7D5-03BBDCE13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130175</xdr:rowOff>
    </xdr:from>
    <xdr:to>
      <xdr:col>6</xdr:col>
      <xdr:colOff>177800</xdr:colOff>
      <xdr:row>30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60A6C-7A4E-9340-9B5E-EA92ECB13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6</xdr:row>
      <xdr:rowOff>69850</xdr:rowOff>
    </xdr:from>
    <xdr:to>
      <xdr:col>12</xdr:col>
      <xdr:colOff>273050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9B070-C6D5-0F4C-BE0F-33D430804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1079500</xdr:colOff>
      <xdr:row>24</xdr:row>
      <xdr:rowOff>12700</xdr:rowOff>
    </xdr:from>
    <xdr:to>
      <xdr:col>9</xdr:col>
      <xdr:colOff>266700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4254C-7E6F-0643-9E8D-68DD520AF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6.823081481481" createdVersion="7" refreshedVersion="7" minRefreshableVersion="3" recordCount="4114" xr:uid="{C0ADA029-5EEA-0F48-BF2D-8C3B4346F7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6.84614976852" createdVersion="7" refreshedVersion="7" minRefreshableVersion="3" recordCount="4114" xr:uid="{5F7FC8D9-2A50-7E46-BFA1-F99DBF73BAB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7.809337847226" createdVersion="7" refreshedVersion="7" minRefreshableVersion="3" recordCount="4114" xr:uid="{69E888B3-F83C-B443-9803-A7B5D929E8A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B7619-0FD9-D448-BE1E-9491495D59A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ame="Months"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5B6E7-7817-EE4A-B064-361577AE8E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3BF3A-3275-104F-A24B-3FB4A10F93A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47C27-6E06-AD40-97BA-5821D9F111B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ame="Months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" customWidth="1"/>
    <col min="16" max="16" width="8.83203125" customWidth="1"/>
    <col min="17" max="17" width="15.5" customWidth="1"/>
    <col min="19" max="20" width="10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4" t="s">
        <v>8364</v>
      </c>
      <c r="T1" s="14" t="s">
        <v>8365</v>
      </c>
      <c r="U1" s="20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8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8">
        <f t="shared" ref="P67:P130" si="6">IFERROR(ROUND(E67/L67,2),0)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0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8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8">
        <f t="shared" ref="P131:P194" si="11">IFERROR(ROUND(E131/L131,2),0)</f>
        <v>0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0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0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0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0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0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0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0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0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0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0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0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0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0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0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0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0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0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0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0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0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0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8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8">
        <f t="shared" ref="P195:P258" si="16">IFERROR(ROUND(E195/L195,2),0)</f>
        <v>0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0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0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0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0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0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0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0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0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0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0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0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0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0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0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0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0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0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0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8">
        <f t="shared" ref="P259:P322" si="21">IFERROR(ROUND(E259/L259,2),0)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8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8">
        <f t="shared" ref="P323:P386" si="26">IFERROR(ROUND(E323/L323,2),0)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8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8">
        <f t="shared" ref="P387:P450" si="31">IFERROR(ROUND(E387/L387,2),0)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0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0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0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0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0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0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0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8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8">
        <f t="shared" ref="P451:P514" si="36">IFERROR(ROUND(E451/L451,2),0)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0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0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0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0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0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0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0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0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0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0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0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0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0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0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0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0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0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0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8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8">
        <f t="shared" ref="P515:P578" si="41">IFERROR(ROUND(E515/L515,2),0)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0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0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0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0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0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0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0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0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0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0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8">
        <f t="shared" ref="P579:P642" si="46">IFERROR(ROUND(E579/L579,2),0)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0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0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0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0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0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0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0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0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0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0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0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0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0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0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0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0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0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0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0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8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8">
        <f t="shared" ref="P643:P706" si="51">IFERROR(ROUND(E643/L643,2),0)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0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8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8">
        <f t="shared" ref="P707:P770" si="56">IFERROR(ROUND(E707/L707,2),0)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0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0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0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0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0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0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8">
        <f t="shared" si="56"/>
        <v>0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8">
        <f t="shared" ref="P771:P834" si="61">IFERROR(ROUND(E771/L771,2),0)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0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8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8">
        <f t="shared" ref="P835:P898" si="66">IFERROR(ROUND(E835/L835,2),0)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0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0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8">
        <f t="shared" ref="P899:P962" si="71">IFERROR(ROUND(E899/L899,2),0)</f>
        <v>0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0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0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0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0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0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0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0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0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0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0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0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0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0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8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8">
        <f t="shared" ref="P963:P1026" si="76">IFERROR(ROUND(E963/L963,2),0)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0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8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8">
        <f t="shared" ref="P1027:P1090" si="81">IFERROR(ROUND(E1027/L1027,2),0)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0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0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0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0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0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0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0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0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0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0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0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0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0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0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0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0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0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8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8">
        <f t="shared" ref="P1091:P1154" si="86">IFERROR(ROUND(E1091/L1091,2),0)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0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0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0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0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0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0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0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0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0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0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0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8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8">
        <f t="shared" ref="P1155:P1218" si="91">IFERROR(ROUND(E1155/L1155,2),0)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0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0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0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0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0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0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0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8">
        <f t="shared" ref="P1219:P1282" si="96">IFERROR(ROUND(E1219/L1219,2),0)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0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0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0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0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0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0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0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8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8">
        <f t="shared" ref="P1283:P1346" si="101">IFERROR(ROUND(E1283/L1283,2),0)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0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0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0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8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8">
        <f t="shared" ref="P1347:P1410" si="106">IFERROR(ROUND(E1347/L1347,2),0)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8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8">
        <f t="shared" ref="P1411:P1474" si="111">IFERROR(ROUND(E1411/L1411,2),0)</f>
        <v>0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0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0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0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0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0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0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0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0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0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0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0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0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0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0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0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0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0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0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8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8">
        <f t="shared" ref="P1475:P1538" si="116">IFERROR(ROUND(E1475/L1475,2),0)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0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0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0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0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0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0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8">
        <f t="shared" ref="P1539:P1602" si="121">IFERROR(ROUND(E1539/L1539,2),0)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0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0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0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0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0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0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0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0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0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0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0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0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0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0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0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0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8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8">
        <f t="shared" ref="P1603:P1666" si="126">IFERROR(ROUND(E1603/L1603,2),0)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8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8">
        <f t="shared" ref="P1667:P1730" si="131">IFERROR(ROUND(E1667/L1667,2),0)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0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0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0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0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0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0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0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0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8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8">
        <f t="shared" ref="P1731:P1794" si="136">IFERROR(ROUND(E1731/L1731,2),0)</f>
        <v>0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0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0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0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0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0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0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8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8">
        <f t="shared" ref="P1795:P1858" si="141">IFERROR(ROUND(E1795/L1795,2),0)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0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0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0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8">
        <f t="shared" ref="P1859:P1922" si="146">IFERROR(ROUND(E1859/L1859,2),0)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0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0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0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0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8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8">
        <f t="shared" ref="P1923:P1986" si="151">IFERROR(ROUND(E1923/L1923,2),0)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0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8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8">
        <f t="shared" ref="P1987:P2050" si="156">IFERROR(ROUND(E1987/L1987,2),0)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0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0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0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0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8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8">
        <f t="shared" ref="P2051:P2114" si="161">IFERROR(ROUND(E2051/L2051,2),0)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8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8">
        <f t="shared" ref="P2115:P2178" si="166">IFERROR(ROUND(E2115/L2115,2),0)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0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0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8">
        <f t="shared" ref="P2179:P2242" si="171">IFERROR(ROUND(E2179/L2179,2),0)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8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8">
        <f t="shared" ref="P2243:P2306" si="176">IFERROR(ROUND(E2243/L2243,2),0)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8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8">
        <f t="shared" ref="P2307:P2370" si="181">IFERROR(ROUND(E2307/L2307,2),0)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0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0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0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0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0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0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0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0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0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0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0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0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0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8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8">
        <f t="shared" ref="P2371:P2434" si="186">IFERROR(ROUND(E2371/L2371,2),0)</f>
        <v>0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0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0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0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0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0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0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0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0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0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0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0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0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0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0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0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0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0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0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0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8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8">
        <f t="shared" ref="P2435:P2498" si="191">IFERROR(ROUND(E2435/L2435,2),0)</f>
        <v>0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0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0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8">
        <f t="shared" ref="P2499:P2562" si="196">IFERROR(ROUND(E2499/L2499,2),0)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0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0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0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0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0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0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0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0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0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0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0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8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8">
        <f t="shared" ref="P2563:P2626" si="201">IFERROR(ROUND(E2563/L2563,2),0)</f>
        <v>0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0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0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0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0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0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0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0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0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0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0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0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0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0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8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8">
        <f t="shared" ref="P2627:P2690" si="206">IFERROR(ROUND(E2627/L2627,2),0)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0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0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0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8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8">
        <f t="shared" ref="P2691:P2754" si="211">IFERROR(ROUND(E2691/L2691,2),0)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0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0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0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0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8">
        <f t="shared" si="211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8">
        <f t="shared" ref="P2755:P2818" si="216">IFERROR(ROUND(E2755/L2755,2),0)</f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0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0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0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0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0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0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si="216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ref="P2819:P2882" si="221">IFERROR(ROUND(E2819/L2819,2),0)</f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si="221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ref="P2883:P2946" si="226">IFERROR(ROUND(E2883/L2883,2),0)</f>
        <v>0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0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8">
        <f t="shared" si="226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8">
        <f t="shared" ref="P2947:P3010" si="231">IFERROR(ROUND(E2947/L2947,2),0)</f>
        <v>0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0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0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0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0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8">
        <f t="shared" si="231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8">
        <f t="shared" ref="P3011:P3074" si="236">IFERROR(ROUND(E3011/L3011,2),0)</f>
        <v>233.9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0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0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0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0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8">
        <f t="shared" si="236"/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8">
        <f t="shared" ref="P3075:P3138" si="241">IFERROR(ROUND(E3075/L3075,2),0)</f>
        <v>92.14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0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0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0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0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si="241"/>
        <v>29.05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ref="P3139:P3202" si="246">IFERROR(ROUND(E3139/L3139,2),0)</f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0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0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8">
        <f t="shared" si="246"/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8">
        <f t="shared" ref="P3203:P3266" si="251">IFERROR(ROUND(E3203/L3203,2),0)</f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0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0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si="251"/>
        <v>52.55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ref="P3267:P3330" si="256">IFERROR(ROUND(E3267/L3267,2),0)</f>
        <v>70.290000000000006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si="256"/>
        <v>292.77999999999997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ref="P3331:P3394" si="261">IFERROR(ROUND(E3331/L3331,2),0)</f>
        <v>44.92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si="261"/>
        <v>41.67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ref="P3395:P3458" si="266">IFERROR(ROUND(E3395/L3395,2),0)</f>
        <v>36.07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si="266"/>
        <v>358.69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ref="P3459:P3522" si="271">IFERROR(ROUND(E3459/L3459,2),0)</f>
        <v>50.98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si="271"/>
        <v>95.95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ref="P3523:P3586" si="276">IFERROR(ROUND(E3523/L3523,2),0)</f>
        <v>45.62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si="276"/>
        <v>30.94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ref="P3587:P3650" si="281">IFERROR(ROUND(E3587/L3587,2),0)</f>
        <v>176.09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0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0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0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0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si="281"/>
        <v>550.04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ref="P3651:P3714" si="286">IFERROR(ROUND(E3651/L3651,2),0)</f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si="286"/>
        <v>110.87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ref="P3715:P3778" si="291">IFERROR(ROUND(E3715/L3715,2),0)</f>
        <v>106.84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8">
        <f t="shared" si="291"/>
        <v>90.82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8">
        <f t="shared" ref="P3779:P3842" si="296">IFERROR(ROUND(E3779/L3779,2),0)</f>
        <v>48.54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0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0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0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0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si="296"/>
        <v>21.67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ref="P3843:P3906" si="301">IFERROR(ROUND(E3843/L3843,2),0)</f>
        <v>25.65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0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0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0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0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0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0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0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0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0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0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si="301"/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ref="P3907:P3970" si="306">IFERROR(ROUND(E3907/L3907,2),0)</f>
        <v>24.71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si="306"/>
        <v>47.91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ref="P3971:P4034" si="311">IFERROR(ROUND(E3971/L3971,2),0)</f>
        <v>35.17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si="311"/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ref="P4035:P4098" si="316">IFERROR(ROUND(E4035/L4035,2),0)</f>
        <v>65.34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si="316"/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ref="P4099:P4115" si="321">IFERROR(ROUND(E4099/L4099,2),0)</f>
        <v>0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S1">
    <cfRule type="colorScale" priority="2">
      <colorScale>
        <cfvo type="min"/>
        <cfvo type="percent" val="90"/>
        <color rgb="FFFF7128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6F022-11D2-C74F-A0B7-EFF8E561D605}">
  <dimension ref="A1:E18"/>
  <sheetViews>
    <sheetView zoomScale="113"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8359</v>
      </c>
      <c r="B1" t="s">
        <v>8316</v>
      </c>
    </row>
    <row r="2" spans="1:5" x14ac:dyDescent="0.2">
      <c r="A2" s="11" t="s">
        <v>8397</v>
      </c>
      <c r="B2" t="s">
        <v>8398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8375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8377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8367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8368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8369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1EE37-8A6E-C249-8A7C-3634AD00DA90}">
  <dimension ref="A1:H13"/>
  <sheetViews>
    <sheetView tabSelected="1" zoomScale="119" workbookViewId="0">
      <selection activeCell="K7" sqref="K7"/>
    </sheetView>
  </sheetViews>
  <sheetFormatPr baseColWidth="10" defaultRowHeight="15" x14ac:dyDescent="0.2"/>
  <cols>
    <col min="1" max="1" width="18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8" t="s">
        <v>8381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">
      <c r="A2" s="18" t="s">
        <v>8417</v>
      </c>
      <c r="B2">
        <f>COUNTIFS(Kickstarter!F:F,"successful",Kickstarter!D:D,"&lt;1000", Kickstarter!R:R,"=plays")</f>
        <v>141</v>
      </c>
      <c r="C2">
        <f>COUNTIFS(Kickstarter!F:F,"failed",Kickstarter!D:D,"&lt;1000", Kickstarter!R:R,"=plays")</f>
        <v>45</v>
      </c>
      <c r="D2">
        <f>COUNTIFS(Kickstarter!F:F,"canceled",Kickstarter!D:D,"&lt;1000", Kickstarter!R:R,"=plays")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18" t="s">
        <v>8406</v>
      </c>
      <c r="B3">
        <f>COUNTIFS(Kickstarter!F:F,"successful",Kickstarter!D:D,"&gt;=1000",Kickstarter!D:D,"&lt;5000", Kickstarter!R:R,"=plays")</f>
        <v>388</v>
      </c>
      <c r="C3">
        <f>COUNTIFS(Kickstarter!F:F,"failed",Kickstarter!D:D,"&gt;=1000",Kickstarter!D:D,"&lt;5000", Kickstarter!R:R,"=plays")</f>
        <v>146</v>
      </c>
      <c r="D3">
        <f>COUNTIFS(Kickstarter!F:F,"canceled",Kickstarter!D:D,"&gt;=1000",Kickstarter!D:D,"&lt;5000", Kickstarter!R:R,"=plays")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s="18" t="s">
        <v>8407</v>
      </c>
      <c r="B4">
        <f>COUNTIFS(Kickstarter!F:F,"successful",Kickstarter!D:D,"&gt;=5000",Kickstarter!D:D,"&lt;10000", Kickstarter!R:R,"=plays")</f>
        <v>93</v>
      </c>
      <c r="C4">
        <f>COUNTIFS(Kickstarter!F:F,"failed",Kickstarter!D:D,"&gt;=5000",Kickstarter!D:D,"&lt;10000", Kickstarter!R:R,"=plays")</f>
        <v>76</v>
      </c>
      <c r="D4">
        <f>COUNTIFS(Kickstarter!F:F,"canceled",Kickstarter!D:D,"&gt;=5000",Kickstarter!D:D,"&lt;10000", Kickstarter!R:R,"=plays")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8" t="s">
        <v>8408</v>
      </c>
      <c r="B5">
        <f>COUNTIFS(Kickstarter!F:F,"successful",Kickstarter!D:D,"&gt;=10000",Kickstarter!D:D,"&lt;15000", Kickstarter!R:R,"=plays")</f>
        <v>39</v>
      </c>
      <c r="C5">
        <f>COUNTIFS(Kickstarter!F:F,"failed",Kickstarter!D:D,"&gt;=10000",Kickstarter!D:D,"&lt;15000", Kickstarter!R:R,"=plays")</f>
        <v>33</v>
      </c>
      <c r="D5">
        <f>COUNTIFS(Kickstarter!F:F,"canceled",Kickstarter!D:D,"&gt;=10000",Kickstarter!D:D,"&lt;15000", Kickstarter!R:R,"=plays")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8" t="s">
        <v>8409</v>
      </c>
      <c r="B6">
        <f>COUNTIFS(Kickstarter!F:F,"successful",Kickstarter!D:D,"&gt;=15000",Kickstarter!D:D,"&lt;20000", Kickstarter!R:R,"=plays")</f>
        <v>12</v>
      </c>
      <c r="C6">
        <f>COUNTIFS(Kickstarter!F:F,"failed",Kickstarter!D:D,"&gt;=15000",Kickstarter!D:D,"&lt;20000", Kickstarter!R:R,"=plays")</f>
        <v>12</v>
      </c>
      <c r="D6">
        <f>COUNTIFS(Kickstarter!F:F,"canceled",Kickstarter!D:D,"&gt;=15000",Kickstarter!D:D,"&lt;20000", Kickstarter!R:R,"=plays")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8" t="s">
        <v>8410</v>
      </c>
      <c r="B7">
        <f>COUNTIFS(Kickstarter!F:F,"successful",Kickstarter!D:D,"&gt;=20000",Kickstarter!D:D,"&lt;25000", Kickstarter!R:R,"=plays")</f>
        <v>9</v>
      </c>
      <c r="C7">
        <f>COUNTIFS(Kickstarter!F:F,"failed",Kickstarter!D:D,"&gt;=20000",Kickstarter!D:D,"&lt;25000", Kickstarter!R:R,"=plays")</f>
        <v>11</v>
      </c>
      <c r="D7">
        <f>COUNTIFS(Kickstarter!F:F,"canceled",Kickstarter!D:D,"&gt;=20000",Kickstarter!D:D,"&lt;25000", Kickstarter!R:R,"=plays")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8" t="s">
        <v>8411</v>
      </c>
      <c r="B8">
        <f>COUNTIFS(Kickstarter!F:F,"successful",Kickstarter!D:D,"&gt;=25000",Kickstarter!D:D,"&lt;30000", Kickstarter!R:R,"=plays")</f>
        <v>1</v>
      </c>
      <c r="C8">
        <f>COUNTIFS(Kickstarter!F:F,"failed",Kickstarter!D:D,"&gt;=25000",Kickstarter!D:D,"&lt;30000", Kickstarter!R:R,"=plays")</f>
        <v>4</v>
      </c>
      <c r="D8">
        <f>COUNTIFS(Kickstarter!F:F,"canceled",Kickstarter!D:D,"&gt;=25000",Kickstarter!D:D,"&lt;30000", Kickstarter!R:R,"=plays")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8" t="s">
        <v>8412</v>
      </c>
      <c r="B9">
        <f>COUNTIFS(Kickstarter!F:F,"successful",Kickstarter!D:D,"&gt;=30000",Kickstarter!D:D,"&lt;35000", Kickstarter!R:R,"=plays")</f>
        <v>3</v>
      </c>
      <c r="C9">
        <f>COUNTIFS(Kickstarter!F:F,"failed",Kickstarter!D:D,"&gt;=30000",Kickstarter!D:D,"&lt;35000", Kickstarter!R:R,"=plays")</f>
        <v>8</v>
      </c>
      <c r="D9">
        <f>COUNTIFS(Kickstarter!F:F,"canceled",Kickstarter!D:D,"&gt;=30000",Kickstarter!D:D,"&lt;35000", Kickstarter!R:R,"=plays")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COUNTIFS(Kickstarter!F:F,"successful",Kickstarter!D:D,"&gt;=35000",Kickstarter!D:D,"&lt;40000", Kickstarter!R:R,"=plays")</f>
        <v>4</v>
      </c>
      <c r="C10">
        <f>COUNTIFS(Kickstarter!F:F,"failed",Kickstarter!D:D,"&gt;=35000",Kickstarter!D:D,"&lt;40000", Kickstarter!R:R,"=plays")</f>
        <v>2</v>
      </c>
      <c r="D10">
        <f>COUNTIFS(Kickstarter!F:F,"canceled",Kickstarter!D:D,"&gt;=35000",Kickstarter!D:D,"&lt;40000", Kickstarter!R:R,"=plays")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COUNTIFS(Kickstarter!F:F,"successful",Kickstarter!D:D,"&gt;=40000",Kickstarter!D:D,"&lt;45000", Kickstarter!R:R,"=plays")</f>
        <v>2</v>
      </c>
      <c r="C11">
        <f>COUNTIFS(Kickstarter!F:F,"failed",Kickstarter!D:D,"&gt;=40000",Kickstarter!D:D,"&lt;45000", Kickstarter!R:R,"=plays")</f>
        <v>1</v>
      </c>
      <c r="D11">
        <f>COUNTIFS(Kickstarter!F:F,"canceled",Kickstarter!D:D,"&gt;=40000",Kickstarter!D:D,"&lt;45000", Kickstarter!R:R,"=plays")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COUNTIFS(Kickstarter!F:F,"successful",Kickstarter!D:D,"&gt;=45000",Kickstarter!D:D,"&lt;50000", Kickstarter!R:R,"=plays")</f>
        <v>0</v>
      </c>
      <c r="C12">
        <f>COUNTIFS(Kickstarter!F:F,"failed",Kickstarter!D:D,"&gt;=45000",Kickstarter!D:D,"&lt;50000", Kickstarter!R:R,"=plays")</f>
        <v>1</v>
      </c>
      <c r="D12">
        <f>COUNTIFS(Kickstarter!F:F,"canceled",Kickstarter!D:D,"&gt;=45000",Kickstarter!D:D,"&lt;50000", Kickstarter!R:R,"=plays")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COUNTIFS(Kickstarter!F:F,"successful",Kickstarter!D:D,"&gt;=50000", Kickstarter!R:R,"=plays")</f>
        <v>2</v>
      </c>
      <c r="C13">
        <f>COUNTIFS(Kickstarter!F:F,"failed",Kickstarter!D:D,"&gt;=50000", Kickstarter!R:R,"=plays")</f>
        <v>14</v>
      </c>
      <c r="D13">
        <f>COUNTIFS(Kickstarter!F:F,"canceled",Kickstarter!D:D,"&gt;=50000", Kickstarter!R:R,"=plays")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ignoredErrors>
    <ignoredError sqref="C6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1021D-1A42-9F4D-A4A2-4427F4EE5675}">
  <dimension ref="A1:F6"/>
  <sheetViews>
    <sheetView zoomScale="200" workbookViewId="0">
      <selection activeCell="G15" sqref="G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BB2B-1768-A843-8EF5-BEAEBD9CD012}">
  <dimension ref="A2:E7"/>
  <sheetViews>
    <sheetView zoomScale="11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1" t="s">
        <v>8222</v>
      </c>
      <c r="B2" t="s">
        <v>8224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7F402-43A8-EC4E-B9A8-E283013C91D6}">
  <dimension ref="A1:F17"/>
  <sheetViews>
    <sheetView zoomScale="125" workbookViewId="0">
      <selection activeCell="K12" sqref="K1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1" t="s">
        <v>8359</v>
      </c>
      <c r="B1" t="s">
        <v>8316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8371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8372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8373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8374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8375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8377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8366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8367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8368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8369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8370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67FD4-8F0F-0743-A291-88116EFC4B5E}">
  <dimension ref="A1:F6"/>
  <sheetViews>
    <sheetView workbookViewId="0">
      <selection activeCell="O48" sqref="O48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8378</v>
      </c>
      <c r="B1" t="s">
        <v>8382</v>
      </c>
      <c r="C1" t="s">
        <v>8381</v>
      </c>
      <c r="D1" t="s">
        <v>8380</v>
      </c>
      <c r="E1" t="s">
        <v>8307</v>
      </c>
      <c r="F1" t="s">
        <v>8379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C5986-F601-0640-9AF6-AC9B6D82E0C1}">
  <dimension ref="A1:C14"/>
  <sheetViews>
    <sheetView zoomScale="265" workbookViewId="0">
      <selection activeCell="C11" sqref="C11"/>
    </sheetView>
  </sheetViews>
  <sheetFormatPr baseColWidth="10" defaultRowHeight="15" x14ac:dyDescent="0.2"/>
  <cols>
    <col min="1" max="1" width="24.1640625" bestFit="1" customWidth="1"/>
    <col min="2" max="3" width="10.83203125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8389</v>
      </c>
      <c r="B4" s="17" t="e">
        <f>_xlfn.STDEV.P(#REF!)</f>
        <v>#REF!</v>
      </c>
      <c r="C4" s="17" t="e">
        <f>MEDIAN(#REF!)</f>
        <v>#REF!</v>
      </c>
    </row>
    <row r="5" spans="1:3" x14ac:dyDescent="0.2">
      <c r="A5" t="s">
        <v>8390</v>
      </c>
      <c r="B5" s="17" t="e">
        <f>_xlfn.QUARTILE.EXC(#REF!, 3)</f>
        <v>#REF!</v>
      </c>
      <c r="C5" s="17" t="e">
        <f>_xlfn.QUARTILE.EXC(#REF!,3)</f>
        <v>#REF!</v>
      </c>
    </row>
    <row r="6" spans="1:3" x14ac:dyDescent="0.2">
      <c r="A6" t="s">
        <v>8391</v>
      </c>
      <c r="B6" s="17" t="e">
        <f>_xlfn.QUARTILE.EXC(#REF!, 1)</f>
        <v>#REF!</v>
      </c>
      <c r="C6" s="17" t="e">
        <f>_xlfn.QUARTILE.EXC(#REF!,1)</f>
        <v>#REF!</v>
      </c>
    </row>
    <row r="7" spans="1:3" x14ac:dyDescent="0.2">
      <c r="A7" t="s">
        <v>8392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8393</v>
      </c>
      <c r="B11" s="17" t="e">
        <f>_xlfn.STDEV.P(#REF!)</f>
        <v>#REF!</v>
      </c>
      <c r="C11" s="17" t="e">
        <f>_xlfn.STDEV.P((#REF!))</f>
        <v>#REF!</v>
      </c>
    </row>
    <row r="12" spans="1:3" x14ac:dyDescent="0.2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Goals.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2021-08-31T19:38:29Z</dcterms:modified>
</cp:coreProperties>
</file>