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xr:revisionPtr revIDLastSave="0" documentId="8_{59310A6F-72C0-407B-BCB3-E8811B3D78C6}" xr6:coauthVersionLast="47" xr6:coauthVersionMax="47" xr10:uidLastSave="{00000000-0000-0000-0000-000000000000}"/>
  <bookViews>
    <workbookView xWindow="-120" yWindow="-120" windowWidth="29040" windowHeight="15840" xr2:uid="{F5E6A735-03F9-46F9-A349-BC3BB93D9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8" i="1" l="1"/>
  <c r="H288" i="1"/>
  <c r="I288" i="1"/>
  <c r="J288" i="1"/>
  <c r="F288" i="1"/>
  <c r="E279" i="1"/>
  <c r="E274" i="1"/>
  <c r="G278" i="1"/>
  <c r="H278" i="1"/>
  <c r="I278" i="1"/>
  <c r="J278" i="1"/>
  <c r="F278" i="1"/>
  <c r="G273" i="1"/>
  <c r="H273" i="1"/>
  <c r="I273" i="1"/>
  <c r="J273" i="1"/>
  <c r="F273" i="1"/>
  <c r="G272" i="1"/>
  <c r="H272" i="1"/>
  <c r="I272" i="1"/>
  <c r="J272" i="1"/>
  <c r="J281" i="1" s="1"/>
  <c r="F272" i="1"/>
  <c r="H274" i="1" l="1"/>
  <c r="J279" i="1"/>
  <c r="H279" i="1"/>
  <c r="J280" i="1" s="1"/>
  <c r="J41" i="1" s="1"/>
  <c r="I279" i="1"/>
  <c r="G279" i="1"/>
  <c r="J289" i="1"/>
  <c r="F279" i="1"/>
  <c r="H289" i="1"/>
  <c r="G274" i="1"/>
  <c r="F289" i="1"/>
  <c r="I289" i="1"/>
  <c r="G289" i="1"/>
  <c r="J282" i="1"/>
  <c r="F274" i="1"/>
  <c r="J274" i="1"/>
  <c r="I274" i="1"/>
  <c r="J261" i="1"/>
  <c r="G253" i="1"/>
  <c r="H253" i="1"/>
  <c r="I253" i="1"/>
  <c r="J253" i="1"/>
  <c r="F253" i="1"/>
  <c r="G241" i="1"/>
  <c r="H241" i="1"/>
  <c r="I241" i="1"/>
  <c r="J241" i="1"/>
  <c r="F241" i="1"/>
  <c r="E242" i="1"/>
  <c r="G236" i="1"/>
  <c r="H232" i="1" s="1"/>
  <c r="H234" i="1" s="1"/>
  <c r="H236" i="1"/>
  <c r="I232" i="1" s="1"/>
  <c r="I234" i="1" s="1"/>
  <c r="I236" i="1"/>
  <c r="J232" i="1" s="1"/>
  <c r="J234" i="1" s="1"/>
  <c r="J236" i="1"/>
  <c r="F236" i="1"/>
  <c r="F239" i="1" s="1"/>
  <c r="E234" i="1"/>
  <c r="E237" i="1" s="1"/>
  <c r="F232" i="1"/>
  <c r="F234" i="1" s="1"/>
  <c r="E229" i="1"/>
  <c r="G6" i="1"/>
  <c r="G213" i="1" s="1"/>
  <c r="H6" i="1"/>
  <c r="H213" i="1" s="1"/>
  <c r="I6" i="1"/>
  <c r="I213" i="1" s="1"/>
  <c r="J6" i="1"/>
  <c r="J213" i="1" s="1"/>
  <c r="K6" i="1"/>
  <c r="K213" i="1" s="1"/>
  <c r="L6" i="1"/>
  <c r="L213" i="1" s="1"/>
  <c r="M6" i="1"/>
  <c r="M213" i="1" s="1"/>
  <c r="N6" i="1"/>
  <c r="N213" i="1" s="1"/>
  <c r="O6" i="1"/>
  <c r="O213" i="1" s="1"/>
  <c r="F6" i="1"/>
  <c r="F213" i="1" s="1"/>
  <c r="F204" i="1"/>
  <c r="F208" i="1" s="1"/>
  <c r="G187" i="1"/>
  <c r="H187" i="1"/>
  <c r="I187" i="1"/>
  <c r="J187" i="1"/>
  <c r="J188" i="1" s="1"/>
  <c r="F187" i="1"/>
  <c r="F188" i="1" s="1"/>
  <c r="G186" i="1"/>
  <c r="H186" i="1"/>
  <c r="I186" i="1"/>
  <c r="J186" i="1"/>
  <c r="F186" i="1"/>
  <c r="F184" i="1"/>
  <c r="G184" i="1"/>
  <c r="H184" i="1"/>
  <c r="I184" i="1"/>
  <c r="J184" i="1"/>
  <c r="E184" i="1"/>
  <c r="G196" i="1" l="1"/>
  <c r="J275" i="1"/>
  <c r="J39" i="1" s="1"/>
  <c r="K39" i="1" s="1"/>
  <c r="K275" i="1" s="1"/>
  <c r="H237" i="1"/>
  <c r="H256" i="1" s="1"/>
  <c r="J290" i="1"/>
  <c r="K290" i="1" s="1"/>
  <c r="L290" i="1" s="1"/>
  <c r="M290" i="1" s="1"/>
  <c r="N290" i="1" s="1"/>
  <c r="O290" i="1" s="1"/>
  <c r="J239" i="1"/>
  <c r="I237" i="1"/>
  <c r="I256" i="1" s="1"/>
  <c r="J196" i="1"/>
  <c r="E244" i="1"/>
  <c r="H239" i="1"/>
  <c r="G232" i="1"/>
  <c r="G234" i="1" s="1"/>
  <c r="G237" i="1" s="1"/>
  <c r="G256" i="1" s="1"/>
  <c r="F237" i="1"/>
  <c r="F256" i="1" s="1"/>
  <c r="J237" i="1"/>
  <c r="J263" i="1" s="1"/>
  <c r="H242" i="1"/>
  <c r="H254" i="1" s="1"/>
  <c r="J260" i="1"/>
  <c r="J262" i="1" s="1"/>
  <c r="J242" i="1"/>
  <c r="J251" i="1" s="1"/>
  <c r="F242" i="1"/>
  <c r="I239" i="1"/>
  <c r="I242" i="1" s="1"/>
  <c r="G239" i="1"/>
  <c r="G242" i="1" s="1"/>
  <c r="J218" i="1"/>
  <c r="J222" i="1"/>
  <c r="H196" i="1"/>
  <c r="H210" i="1" s="1"/>
  <c r="I188" i="1"/>
  <c r="I191" i="1" s="1"/>
  <c r="I196" i="1"/>
  <c r="H188" i="1"/>
  <c r="H191" i="1" s="1"/>
  <c r="H193" i="1" s="1"/>
  <c r="F196" i="1"/>
  <c r="F210" i="1" s="1"/>
  <c r="F211" i="1" s="1"/>
  <c r="F214" i="1" s="1"/>
  <c r="F206" i="1"/>
  <c r="G204" i="1" s="1"/>
  <c r="F191" i="1"/>
  <c r="J191" i="1"/>
  <c r="G188" i="1"/>
  <c r="G191" i="1" s="1"/>
  <c r="G197" i="1" s="1"/>
  <c r="G165" i="1"/>
  <c r="G167" i="1" s="1"/>
  <c r="H165" i="1"/>
  <c r="H167" i="1" s="1"/>
  <c r="I165" i="1"/>
  <c r="I167" i="1" s="1"/>
  <c r="J165" i="1"/>
  <c r="J167" i="1" s="1"/>
  <c r="F165" i="1"/>
  <c r="F167" i="1" s="1"/>
  <c r="G153" i="1"/>
  <c r="G159" i="1" s="1"/>
  <c r="H153" i="1"/>
  <c r="H159" i="1" s="1"/>
  <c r="I153" i="1"/>
  <c r="I159" i="1" s="1"/>
  <c r="J153" i="1"/>
  <c r="J159" i="1" s="1"/>
  <c r="F153" i="1"/>
  <c r="F159" i="1" s="1"/>
  <c r="G139" i="1"/>
  <c r="G145" i="1" s="1"/>
  <c r="H139" i="1"/>
  <c r="H145" i="1" s="1"/>
  <c r="I139" i="1"/>
  <c r="I145" i="1" s="1"/>
  <c r="J139" i="1"/>
  <c r="J145" i="1" s="1"/>
  <c r="F139" i="1"/>
  <c r="F145" i="1" s="1"/>
  <c r="G116" i="1"/>
  <c r="H116" i="1"/>
  <c r="I116" i="1"/>
  <c r="J116" i="1"/>
  <c r="K116" i="1"/>
  <c r="L116" i="1"/>
  <c r="M116" i="1"/>
  <c r="N116" i="1"/>
  <c r="O116" i="1"/>
  <c r="F116" i="1"/>
  <c r="G108" i="1"/>
  <c r="H108" i="1"/>
  <c r="I108" i="1"/>
  <c r="J108" i="1"/>
  <c r="K108" i="1"/>
  <c r="L108" i="1"/>
  <c r="M108" i="1"/>
  <c r="N108" i="1"/>
  <c r="O108" i="1"/>
  <c r="F108" i="1"/>
  <c r="G103" i="1"/>
  <c r="H103" i="1"/>
  <c r="I103" i="1"/>
  <c r="J103" i="1"/>
  <c r="F103" i="1"/>
  <c r="G61" i="1"/>
  <c r="G66" i="1" s="1"/>
  <c r="G71" i="1" s="1"/>
  <c r="G73" i="1" s="1"/>
  <c r="G75" i="1" s="1"/>
  <c r="G81" i="1" s="1"/>
  <c r="H61" i="1"/>
  <c r="H66" i="1" s="1"/>
  <c r="H71" i="1" s="1"/>
  <c r="H73" i="1" s="1"/>
  <c r="H75" i="1" s="1"/>
  <c r="H81" i="1" s="1"/>
  <c r="I61" i="1"/>
  <c r="I66" i="1" s="1"/>
  <c r="I71" i="1" s="1"/>
  <c r="I73" i="1" s="1"/>
  <c r="I75" i="1" s="1"/>
  <c r="I81" i="1" s="1"/>
  <c r="J61" i="1"/>
  <c r="J66" i="1" s="1"/>
  <c r="J71" i="1" s="1"/>
  <c r="J73" i="1" s="1"/>
  <c r="J75" i="1" s="1"/>
  <c r="J82" i="1" s="1"/>
  <c r="F61" i="1"/>
  <c r="F66" i="1" s="1"/>
  <c r="F71" i="1" s="1"/>
  <c r="F73" i="1" s="1"/>
  <c r="F75" i="1" s="1"/>
  <c r="O18" i="1"/>
  <c r="N18" i="1"/>
  <c r="M18" i="1"/>
  <c r="L18" i="1"/>
  <c r="K18" i="1"/>
  <c r="L12" i="1"/>
  <c r="L205" i="1" s="1"/>
  <c r="M12" i="1"/>
  <c r="M205" i="1" s="1"/>
  <c r="N12" i="1"/>
  <c r="N205" i="1" s="1"/>
  <c r="O12" i="1"/>
  <c r="O205" i="1" s="1"/>
  <c r="K12" i="1"/>
  <c r="K205" i="1" s="1"/>
  <c r="K8" i="1"/>
  <c r="K295" i="1" s="1"/>
  <c r="J295" i="1" s="1"/>
  <c r="I295" i="1" s="1"/>
  <c r="H295" i="1" s="1"/>
  <c r="G295" i="1" s="1"/>
  <c r="F295" i="1" s="1"/>
  <c r="E295" i="1" s="1"/>
  <c r="L39" i="1" l="1"/>
  <c r="I210" i="1"/>
  <c r="J197" i="1"/>
  <c r="J256" i="1"/>
  <c r="J257" i="1" s="1"/>
  <c r="J36" i="1" s="1"/>
  <c r="J264" i="1"/>
  <c r="K260" i="1" s="1"/>
  <c r="K133" i="1"/>
  <c r="J133" i="1" s="1"/>
  <c r="I133" i="1" s="1"/>
  <c r="H133" i="1" s="1"/>
  <c r="G133" i="1" s="1"/>
  <c r="F133" i="1" s="1"/>
  <c r="K271" i="1"/>
  <c r="J271" i="1" s="1"/>
  <c r="I271" i="1" s="1"/>
  <c r="H271" i="1" s="1"/>
  <c r="G271" i="1" s="1"/>
  <c r="F271" i="1" s="1"/>
  <c r="E271" i="1" s="1"/>
  <c r="F197" i="1"/>
  <c r="G206" i="1"/>
  <c r="H204" i="1" s="1"/>
  <c r="G210" i="1"/>
  <c r="F228" i="1"/>
  <c r="F229" i="1" s="1"/>
  <c r="F247" i="1" s="1"/>
  <c r="G193" i="1"/>
  <c r="I254" i="1"/>
  <c r="F254" i="1"/>
  <c r="J254" i="1"/>
  <c r="K34" i="1" s="1"/>
  <c r="K254" i="1" s="1"/>
  <c r="L34" i="1" s="1"/>
  <c r="L254" i="1" s="1"/>
  <c r="G254" i="1"/>
  <c r="J193" i="1"/>
  <c r="J199" i="1"/>
  <c r="K201" i="1" s="1"/>
  <c r="K27" i="1" s="1"/>
  <c r="I193" i="1"/>
  <c r="I197" i="1"/>
  <c r="H208" i="1"/>
  <c r="H211" i="1" s="1"/>
  <c r="H214" i="1" s="1"/>
  <c r="G208" i="1"/>
  <c r="G211" i="1" s="1"/>
  <c r="G214" i="1" s="1"/>
  <c r="F193" i="1"/>
  <c r="H197" i="1"/>
  <c r="J210" i="1"/>
  <c r="K181" i="1"/>
  <c r="J181" i="1" s="1"/>
  <c r="I181" i="1" s="1"/>
  <c r="H181" i="1" s="1"/>
  <c r="G181" i="1" s="1"/>
  <c r="F181" i="1" s="1"/>
  <c r="E181" i="1" s="1"/>
  <c r="F168" i="1"/>
  <c r="F131" i="1" s="1"/>
  <c r="J168" i="1"/>
  <c r="J131" i="1" s="1"/>
  <c r="I168" i="1"/>
  <c r="I131" i="1" s="1"/>
  <c r="H168" i="1"/>
  <c r="H131" i="1" s="1"/>
  <c r="G168" i="1"/>
  <c r="G131" i="1" s="1"/>
  <c r="H82" i="1"/>
  <c r="G82" i="1"/>
  <c r="I82" i="1"/>
  <c r="K57" i="1"/>
  <c r="J57" i="1" s="1"/>
  <c r="I57" i="1" s="1"/>
  <c r="H57" i="1" s="1"/>
  <c r="G57" i="1" s="1"/>
  <c r="F57" i="1" s="1"/>
  <c r="K92" i="1"/>
  <c r="J92" i="1" s="1"/>
  <c r="I92" i="1" s="1"/>
  <c r="H92" i="1" s="1"/>
  <c r="G92" i="1" s="1"/>
  <c r="F92" i="1" s="1"/>
  <c r="F119" i="1"/>
  <c r="F121" i="1" s="1"/>
  <c r="G120" i="1" s="1"/>
  <c r="G121" i="1" s="1"/>
  <c r="H120" i="1" s="1"/>
  <c r="H121" i="1" s="1"/>
  <c r="I120" i="1" s="1"/>
  <c r="I121" i="1" s="1"/>
  <c r="J120" i="1" s="1"/>
  <c r="J121" i="1" s="1"/>
  <c r="K120" i="1" s="1"/>
  <c r="K121" i="1" s="1"/>
  <c r="J81" i="1"/>
  <c r="F82" i="1"/>
  <c r="F81" i="1"/>
  <c r="L8" i="1"/>
  <c r="L295" i="1" s="1"/>
  <c r="J194" i="1" l="1"/>
  <c r="K29" i="1" s="1"/>
  <c r="M39" i="1"/>
  <c r="L275" i="1"/>
  <c r="L120" i="1"/>
  <c r="L121" i="1" s="1"/>
  <c r="K135" i="1"/>
  <c r="K139" i="1" s="1"/>
  <c r="K145" i="1" s="1"/>
  <c r="F244" i="1"/>
  <c r="F246" i="1" s="1"/>
  <c r="K32" i="1" s="1"/>
  <c r="K246" i="1" s="1"/>
  <c r="G228" i="1"/>
  <c r="G229" i="1" s="1"/>
  <c r="G244" i="1" s="1"/>
  <c r="G246" i="1" s="1"/>
  <c r="L181" i="1"/>
  <c r="L271" i="1"/>
  <c r="G247" i="1"/>
  <c r="H206" i="1"/>
  <c r="I204" i="1" s="1"/>
  <c r="M34" i="1"/>
  <c r="M254" i="1" s="1"/>
  <c r="F249" i="1"/>
  <c r="K219" i="1"/>
  <c r="L201" i="1"/>
  <c r="L27" i="1" s="1"/>
  <c r="L92" i="1"/>
  <c r="L133" i="1"/>
  <c r="L57" i="1"/>
  <c r="M8" i="1"/>
  <c r="M295" i="1" s="1"/>
  <c r="L32" i="1" l="1"/>
  <c r="N39" i="1"/>
  <c r="M275" i="1"/>
  <c r="M120" i="1"/>
  <c r="M121" i="1" s="1"/>
  <c r="L135" i="1"/>
  <c r="L139" i="1" s="1"/>
  <c r="L145" i="1" s="1"/>
  <c r="G249" i="1"/>
  <c r="M181" i="1"/>
  <c r="M271" i="1"/>
  <c r="H228" i="1"/>
  <c r="H229" i="1" s="1"/>
  <c r="M32" i="1"/>
  <c r="L246" i="1"/>
  <c r="I206" i="1"/>
  <c r="J204" i="1" s="1"/>
  <c r="I208" i="1"/>
  <c r="I211" i="1" s="1"/>
  <c r="I214" i="1" s="1"/>
  <c r="N34" i="1"/>
  <c r="N254" i="1" s="1"/>
  <c r="L219" i="1"/>
  <c r="M201" i="1"/>
  <c r="M27" i="1" s="1"/>
  <c r="M133" i="1"/>
  <c r="M92" i="1"/>
  <c r="M57" i="1"/>
  <c r="N8" i="1"/>
  <c r="N295" i="1" s="1"/>
  <c r="O39" i="1" l="1"/>
  <c r="O275" i="1" s="1"/>
  <c r="N275" i="1"/>
  <c r="N120" i="1"/>
  <c r="N121" i="1" s="1"/>
  <c r="M135" i="1"/>
  <c r="M139" i="1" s="1"/>
  <c r="M145" i="1" s="1"/>
  <c r="M219" i="1"/>
  <c r="N181" i="1"/>
  <c r="N271" i="1"/>
  <c r="N201" i="1"/>
  <c r="N27" i="1" s="1"/>
  <c r="N32" i="1"/>
  <c r="M246" i="1"/>
  <c r="J206" i="1"/>
  <c r="K204" i="1" s="1"/>
  <c r="J208" i="1"/>
  <c r="J211" i="1" s="1"/>
  <c r="J214" i="1" s="1"/>
  <c r="J215" i="1" s="1"/>
  <c r="O215" i="1" s="1"/>
  <c r="I228" i="1"/>
  <c r="I229" i="1" s="1"/>
  <c r="H247" i="1"/>
  <c r="H244" i="1"/>
  <c r="H246" i="1" s="1"/>
  <c r="H249" i="1" s="1"/>
  <c r="O34" i="1"/>
  <c r="O254" i="1" s="1"/>
  <c r="N133" i="1"/>
  <c r="N57" i="1"/>
  <c r="N92" i="1"/>
  <c r="O8" i="1"/>
  <c r="O295" i="1" s="1"/>
  <c r="N219" i="1" l="1"/>
  <c r="O201" i="1"/>
  <c r="O120" i="1"/>
  <c r="O121" i="1" s="1"/>
  <c r="O135" i="1" s="1"/>
  <c r="O139" i="1" s="1"/>
  <c r="O145" i="1" s="1"/>
  <c r="N135" i="1"/>
  <c r="N139" i="1" s="1"/>
  <c r="N145" i="1" s="1"/>
  <c r="O181" i="1"/>
  <c r="O271" i="1"/>
  <c r="K206" i="1"/>
  <c r="K208" i="1"/>
  <c r="N215" i="1"/>
  <c r="L215" i="1"/>
  <c r="M215" i="1"/>
  <c r="K215" i="1"/>
  <c r="I247" i="1"/>
  <c r="I244" i="1"/>
  <c r="I246" i="1" s="1"/>
  <c r="I249" i="1" s="1"/>
  <c r="J228" i="1"/>
  <c r="J229" i="1" s="1"/>
  <c r="O32" i="1"/>
  <c r="O246" i="1" s="1"/>
  <c r="N246" i="1"/>
  <c r="O219" i="1"/>
  <c r="O27" i="1"/>
  <c r="O133" i="1"/>
  <c r="O92" i="1"/>
  <c r="O57" i="1"/>
  <c r="J247" i="1" l="1"/>
  <c r="J244" i="1"/>
  <c r="J246" i="1" s="1"/>
  <c r="J249" i="1" s="1"/>
  <c r="K216" i="1"/>
  <c r="K228" i="1"/>
  <c r="K229" i="1" s="1"/>
  <c r="K247" i="1" s="1"/>
  <c r="K249" i="1" s="1"/>
  <c r="K251" i="1" s="1"/>
  <c r="K261" i="1" s="1"/>
  <c r="L204" i="1"/>
  <c r="K263" i="1" l="1"/>
  <c r="K262" i="1"/>
  <c r="L206" i="1"/>
  <c r="M204" i="1" s="1"/>
  <c r="L208" i="1"/>
  <c r="L216" i="1" s="1"/>
  <c r="L28" i="1" s="1"/>
  <c r="K28" i="1"/>
  <c r="K218" i="1"/>
  <c r="L228" i="1" l="1"/>
  <c r="L229" i="1" s="1"/>
  <c r="L247" i="1" s="1"/>
  <c r="L249" i="1" s="1"/>
  <c r="L251" i="1" s="1"/>
  <c r="L261" i="1" s="1"/>
  <c r="L263" i="1" s="1"/>
  <c r="K264" i="1"/>
  <c r="K220" i="1"/>
  <c r="K222" i="1" s="1"/>
  <c r="L218" i="1"/>
  <c r="M206" i="1"/>
  <c r="N204" i="1" s="1"/>
  <c r="M208" i="1"/>
  <c r="M216" i="1" s="1"/>
  <c r="M28" i="1" s="1"/>
  <c r="K150" i="1"/>
  <c r="L260" i="1"/>
  <c r="K266" i="1"/>
  <c r="K267" i="1" s="1"/>
  <c r="K59" i="1" s="1"/>
  <c r="K272" i="1" s="1"/>
  <c r="K276" i="1" s="1"/>
  <c r="K64" i="1" s="1"/>
  <c r="L262" i="1" l="1"/>
  <c r="L264" i="1" s="1"/>
  <c r="N208" i="1"/>
  <c r="N216" i="1" s="1"/>
  <c r="N28" i="1" s="1"/>
  <c r="N206" i="1"/>
  <c r="O204" i="1" s="1"/>
  <c r="M228" i="1"/>
  <c r="M229" i="1" s="1"/>
  <c r="M247" i="1" s="1"/>
  <c r="M249" i="1" s="1"/>
  <c r="M251" i="1" s="1"/>
  <c r="M261" i="1" s="1"/>
  <c r="M263" i="1" s="1"/>
  <c r="L220" i="1"/>
  <c r="L222" i="1" s="1"/>
  <c r="M218" i="1"/>
  <c r="L150" i="1"/>
  <c r="M260" i="1"/>
  <c r="L266" i="1"/>
  <c r="L267" i="1" s="1"/>
  <c r="L59" i="1" s="1"/>
  <c r="L272" i="1" s="1"/>
  <c r="L276" i="1" s="1"/>
  <c r="L64" i="1" s="1"/>
  <c r="K151" i="1"/>
  <c r="K223" i="1"/>
  <c r="K224" i="1" s="1"/>
  <c r="K60" i="1" s="1"/>
  <c r="K61" i="1" s="1"/>
  <c r="M262" i="1" l="1"/>
  <c r="M264" i="1" s="1"/>
  <c r="M150" i="1" s="1"/>
  <c r="M220" i="1"/>
  <c r="M222" i="1" s="1"/>
  <c r="N218" i="1"/>
  <c r="L151" i="1"/>
  <c r="L223" i="1"/>
  <c r="L224" i="1" s="1"/>
  <c r="L60" i="1" s="1"/>
  <c r="L61" i="1" s="1"/>
  <c r="O206" i="1"/>
  <c r="O228" i="1" s="1"/>
  <c r="O229" i="1" s="1"/>
  <c r="O208" i="1"/>
  <c r="O216" i="1" s="1"/>
  <c r="O28" i="1" s="1"/>
  <c r="N260" i="1"/>
  <c r="M266" i="1"/>
  <c r="M267" i="1" s="1"/>
  <c r="M59" i="1" s="1"/>
  <c r="M272" i="1" s="1"/>
  <c r="M276" i="1" s="1"/>
  <c r="M64" i="1" s="1"/>
  <c r="N228" i="1"/>
  <c r="N229" i="1" s="1"/>
  <c r="N247" i="1" s="1"/>
  <c r="N249" i="1" s="1"/>
  <c r="N251" i="1" s="1"/>
  <c r="N261" i="1" s="1"/>
  <c r="N263" i="1" s="1"/>
  <c r="N262" i="1" l="1"/>
  <c r="N264" i="1" s="1"/>
  <c r="M223" i="1"/>
  <c r="M224" i="1" s="1"/>
  <c r="M60" i="1" s="1"/>
  <c r="M151" i="1"/>
  <c r="O247" i="1"/>
  <c r="O249" i="1" s="1"/>
  <c r="O251" i="1" s="1"/>
  <c r="O261" i="1" s="1"/>
  <c r="O263" i="1" s="1"/>
  <c r="N220" i="1"/>
  <c r="N222" i="1" s="1"/>
  <c r="O218" i="1"/>
  <c r="O220" i="1" s="1"/>
  <c r="O222" i="1" s="1"/>
  <c r="M61" i="1"/>
  <c r="O223" i="1" l="1"/>
  <c r="O224" i="1" s="1"/>
  <c r="O60" i="1" s="1"/>
  <c r="O151" i="1"/>
  <c r="N223" i="1"/>
  <c r="N224" i="1" s="1"/>
  <c r="N60" i="1" s="1"/>
  <c r="N151" i="1"/>
  <c r="N150" i="1"/>
  <c r="O260" i="1"/>
  <c r="O262" i="1" s="1"/>
  <c r="O264" i="1" s="1"/>
  <c r="N266" i="1"/>
  <c r="N267" i="1" s="1"/>
  <c r="N59" i="1" s="1"/>
  <c r="N61" i="1" l="1"/>
  <c r="N272" i="1"/>
  <c r="N276" i="1" s="1"/>
  <c r="N64" i="1" s="1"/>
  <c r="O266" i="1"/>
  <c r="O267" i="1" s="1"/>
  <c r="O59" i="1" s="1"/>
  <c r="O150" i="1"/>
  <c r="O61" i="1" l="1"/>
  <c r="O272" i="1"/>
  <c r="O276" i="1" l="1"/>
  <c r="O64" i="1" s="1"/>
  <c r="J283" i="1"/>
  <c r="J284" i="1" s="1"/>
  <c r="J285" i="1" s="1"/>
  <c r="J42" i="1" s="1"/>
  <c r="K41" i="1" s="1"/>
  <c r="K280" i="1" l="1"/>
  <c r="K286" i="1" s="1"/>
  <c r="L41" i="1"/>
  <c r="L280" i="1" l="1"/>
  <c r="M41" i="1"/>
  <c r="K65" i="1"/>
  <c r="K66" i="1" s="1"/>
  <c r="K71" i="1" s="1"/>
  <c r="K73" i="1" s="1"/>
  <c r="K75" i="1" s="1"/>
  <c r="K82" i="1" s="1"/>
  <c r="K291" i="1"/>
  <c r="K149" i="1" s="1"/>
  <c r="K153" i="1" s="1"/>
  <c r="K159" i="1" s="1"/>
  <c r="L286" i="1"/>
  <c r="K81" i="1" l="1"/>
  <c r="N41" i="1"/>
  <c r="M280" i="1"/>
  <c r="L65" i="1"/>
  <c r="L66" i="1" s="1"/>
  <c r="L71" i="1" s="1"/>
  <c r="L73" i="1" s="1"/>
  <c r="L75" i="1" s="1"/>
  <c r="L94" i="1" s="1"/>
  <c r="L103" i="1" s="1"/>
  <c r="L291" i="1"/>
  <c r="L149" i="1" s="1"/>
  <c r="L153" i="1" s="1"/>
  <c r="L159" i="1" s="1"/>
  <c r="K94" i="1"/>
  <c r="K103" i="1" s="1"/>
  <c r="K164" i="1"/>
  <c r="M286" i="1"/>
  <c r="O41" i="1" l="1"/>
  <c r="O280" i="1" s="1"/>
  <c r="N280" i="1"/>
  <c r="L82" i="1"/>
  <c r="L81" i="1"/>
  <c r="L164" i="1"/>
  <c r="K165" i="1"/>
  <c r="K167" i="1" s="1"/>
  <c r="K168" i="1" s="1"/>
  <c r="K131" i="1" s="1"/>
  <c r="M65" i="1"/>
  <c r="M66" i="1" s="1"/>
  <c r="M71" i="1" s="1"/>
  <c r="M73" i="1" s="1"/>
  <c r="M75" i="1" s="1"/>
  <c r="M94" i="1" s="1"/>
  <c r="M103" i="1" s="1"/>
  <c r="M291" i="1"/>
  <c r="M149" i="1" s="1"/>
  <c r="M153" i="1" s="1"/>
  <c r="M159" i="1" s="1"/>
  <c r="O286" i="1"/>
  <c r="N286" i="1"/>
  <c r="M82" i="1" l="1"/>
  <c r="M81" i="1"/>
  <c r="N65" i="1"/>
  <c r="N66" i="1" s="1"/>
  <c r="N71" i="1" s="1"/>
  <c r="N73" i="1" s="1"/>
  <c r="N75" i="1" s="1"/>
  <c r="N94" i="1" s="1"/>
  <c r="N103" i="1" s="1"/>
  <c r="N291" i="1"/>
  <c r="N149" i="1" s="1"/>
  <c r="N153" i="1" s="1"/>
  <c r="N159" i="1" s="1"/>
  <c r="O65" i="1"/>
  <c r="O66" i="1" s="1"/>
  <c r="O71" i="1" s="1"/>
  <c r="O73" i="1" s="1"/>
  <c r="O75" i="1" s="1"/>
  <c r="O94" i="1" s="1"/>
  <c r="O103" i="1" s="1"/>
  <c r="O291" i="1"/>
  <c r="O149" i="1" s="1"/>
  <c r="O153" i="1" s="1"/>
  <c r="O159" i="1" s="1"/>
  <c r="M164" i="1"/>
  <c r="L165" i="1"/>
  <c r="L167" i="1" s="1"/>
  <c r="L168" i="1" s="1"/>
  <c r="L131" i="1" s="1"/>
  <c r="N82" i="1"/>
  <c r="N81" i="1" l="1"/>
  <c r="O82" i="1"/>
  <c r="O81" i="1"/>
  <c r="N164" i="1"/>
  <c r="M165" i="1"/>
  <c r="M167" i="1" s="1"/>
  <c r="M168" i="1" s="1"/>
  <c r="M131" i="1" s="1"/>
  <c r="O164" i="1" l="1"/>
  <c r="O165" i="1" s="1"/>
  <c r="O167" i="1" s="1"/>
  <c r="O168" i="1" s="1"/>
  <c r="O131" i="1" s="1"/>
  <c r="N165" i="1"/>
  <c r="N167" i="1" s="1"/>
  <c r="N168" i="1" s="1"/>
  <c r="N131" i="1" s="1"/>
</calcChain>
</file>

<file path=xl/sharedStrings.xml><?xml version="1.0" encoding="utf-8"?>
<sst xmlns="http://schemas.openxmlformats.org/spreadsheetml/2006/main" count="294" uniqueCount="194">
  <si>
    <t>Costco Wholesale</t>
  </si>
  <si>
    <t>Assumptions</t>
  </si>
  <si>
    <t>First year of forecast</t>
  </si>
  <si>
    <t>Scenarios</t>
  </si>
  <si>
    <t>Base Case</t>
  </si>
  <si>
    <t>Best Case</t>
  </si>
  <si>
    <t>Worst Care</t>
  </si>
  <si>
    <t>Income Statement</t>
  </si>
  <si>
    <t>Income Statement (in Millions of USD)</t>
  </si>
  <si>
    <t>Revenue</t>
  </si>
  <si>
    <t>Net Sales</t>
  </si>
  <si>
    <t>Membership Fees</t>
  </si>
  <si>
    <t>Total Revenue</t>
  </si>
  <si>
    <t>Operating Expenses</t>
  </si>
  <si>
    <t>SG&amp;A</t>
  </si>
  <si>
    <t>Other Income (Expenses)</t>
  </si>
  <si>
    <t>Interest Expense</t>
  </si>
  <si>
    <t>Income before taxes</t>
  </si>
  <si>
    <t>Provision for Income taxes</t>
  </si>
  <si>
    <t>Net Income</t>
  </si>
  <si>
    <t>Non-controlling interest</t>
  </si>
  <si>
    <t>Net Income Attributable to Costco</t>
  </si>
  <si>
    <t>Weighted-Average Share count (basic)</t>
  </si>
  <si>
    <t>Weighted-Average Share count (diluted)</t>
  </si>
  <si>
    <t>EPS</t>
  </si>
  <si>
    <t>Basic</t>
  </si>
  <si>
    <t>Diluted</t>
  </si>
  <si>
    <t>(000s)</t>
  </si>
  <si>
    <t>USD</t>
  </si>
  <si>
    <t>Cash Flow Statement</t>
  </si>
  <si>
    <t>Cash Flow Statement (in Millions of USD)</t>
  </si>
  <si>
    <t>Cash Flows from Operating Activities</t>
  </si>
  <si>
    <t>Depreciation and Amortization</t>
  </si>
  <si>
    <t>Non-cash lease expense</t>
  </si>
  <si>
    <t>Stock-Based Compensation</t>
  </si>
  <si>
    <t>Other non-cash operating activities</t>
  </si>
  <si>
    <t>Changes in operating assets and liabilities:</t>
  </si>
  <si>
    <t>Merchandise inventory</t>
  </si>
  <si>
    <t>Accounts Payable</t>
  </si>
  <si>
    <t>Other operating assets and liabilities, net</t>
  </si>
  <si>
    <t>Net cash provided by operating activities</t>
  </si>
  <si>
    <t>Cash Flows from Investing Activities</t>
  </si>
  <si>
    <t>Additions to PPE</t>
  </si>
  <si>
    <t>Other investing activities</t>
  </si>
  <si>
    <t>Net cash from investing activities</t>
  </si>
  <si>
    <t>Cash Flows from financing activities</t>
  </si>
  <si>
    <t>Changes in Debt</t>
  </si>
  <si>
    <t>Share repurchases</t>
  </si>
  <si>
    <t>Dividends</t>
  </si>
  <si>
    <t>Financing lease payments</t>
  </si>
  <si>
    <t>Other financing activities</t>
  </si>
  <si>
    <t>Net cash from financing activities</t>
  </si>
  <si>
    <t>Forex effects</t>
  </si>
  <si>
    <t>Net change in cash</t>
  </si>
  <si>
    <t>Cash beginning balance</t>
  </si>
  <si>
    <t>Cash ending balance</t>
  </si>
  <si>
    <t>Cash paid during the year for:</t>
  </si>
  <si>
    <t>Interest</t>
  </si>
  <si>
    <t>Income Taxes</t>
  </si>
  <si>
    <t>Balance Sheet</t>
  </si>
  <si>
    <t>Balance Sheet (in Millions of USD)</t>
  </si>
  <si>
    <t>Current Assets</t>
  </si>
  <si>
    <t>Cash and Equivalents</t>
  </si>
  <si>
    <t>Short-term investments</t>
  </si>
  <si>
    <t>Receivables, net</t>
  </si>
  <si>
    <t>Merchandise Inventories</t>
  </si>
  <si>
    <t>Total Current Assets</t>
  </si>
  <si>
    <t>Other Assets</t>
  </si>
  <si>
    <t>PPE</t>
  </si>
  <si>
    <t>Operating lease ROUs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</si>
  <si>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</si>
  <si>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</si>
  <si>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</si>
  <si>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</si>
  <si>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</si>
  <si>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</si>
  <si>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</si>
  <si>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Revolving debt</t>
  </si>
  <si>
    <t>Total current liabilities</t>
  </si>
  <si>
    <t>Other Liabilities</t>
  </si>
  <si>
    <t>Long-term operating lease liabilities</t>
  </si>
  <si>
    <t>Other long-term liabilities</t>
  </si>
  <si>
    <t>Total Liabilities</t>
  </si>
  <si>
    <t>Equity</t>
  </si>
  <si>
    <t>Common Stock/ PIC</t>
  </si>
  <si>
    <t>Retained earnings</t>
  </si>
  <si>
    <t>Total Costco shareholder equity</t>
  </si>
  <si>
    <t>Non-controlling interests</t>
  </si>
  <si>
    <t>Total Equity</t>
  </si>
  <si>
    <t>Total Liabilities and Equity</t>
  </si>
  <si>
    <t>Debt (current and long term)</t>
  </si>
  <si>
    <t>AOCI (Accum. Other comprehensive income)</t>
  </si>
  <si>
    <t>Revenue Schedule</t>
  </si>
  <si>
    <t>-</t>
  </si>
  <si>
    <t>Quantity</t>
  </si>
  <si>
    <t>Merchandise Costs (inc Dep&amp;Am)</t>
  </si>
  <si>
    <t>Operating Income (EBIT)</t>
  </si>
  <si>
    <t>Interest Income (Inc G/L on AFS securities)</t>
  </si>
  <si>
    <t>Membership revenue</t>
  </si>
  <si>
    <t>Price</t>
  </si>
  <si>
    <t>Gold star members (notes)</t>
  </si>
  <si>
    <t>Executive members (notes)</t>
  </si>
  <si>
    <t>Gold star equivalents (GSE)</t>
  </si>
  <si>
    <t>Membership fee revenue (IS)</t>
  </si>
  <si>
    <t>MM</t>
  </si>
  <si>
    <t>Deferred Revenue (BS)</t>
  </si>
  <si>
    <t>Change in deferred revenue</t>
  </si>
  <si>
    <t>Forex Effect (notes)</t>
  </si>
  <si>
    <t>Membership fee revenue (cash)</t>
  </si>
  <si>
    <t>Def. Rev/member fee rev (cash)</t>
  </si>
  <si>
    <t>Average of the proportion</t>
  </si>
  <si>
    <t>Average GSEs</t>
  </si>
  <si>
    <t>Implied fee revenue per GSE</t>
  </si>
  <si>
    <t>(%)</t>
  </si>
  <si>
    <t>Avg. 5-yr growth rate in GSE</t>
  </si>
  <si>
    <t>FY 2025 Price increase</t>
  </si>
  <si>
    <t>Forecast: fee per GSE</t>
  </si>
  <si>
    <t>(USD)</t>
  </si>
  <si>
    <t>units</t>
  </si>
  <si>
    <t>Warehouse count (beg) (notes)</t>
  </si>
  <si>
    <t>Endings Warehouse count</t>
  </si>
  <si>
    <t>Growth count in warehouses per year</t>
  </si>
  <si>
    <t>Variable 2</t>
  </si>
  <si>
    <t>Warehouse openings (notes)(Scenario 1)</t>
  </si>
  <si>
    <t>Warehouse growth</t>
  </si>
  <si>
    <t>Growth in GSEs</t>
  </si>
  <si>
    <t>Comparable GSE growth</t>
  </si>
  <si>
    <t>Days in period</t>
  </si>
  <si>
    <t>Comparable GSE growth (adj for days)</t>
  </si>
  <si>
    <t>Average comp growth rate (3yr due to covid)</t>
  </si>
  <si>
    <t>Total forecast GSE growth rate</t>
  </si>
  <si>
    <t>days</t>
  </si>
  <si>
    <t>GSE count</t>
  </si>
  <si>
    <t>Membership revenue (cash)</t>
  </si>
  <si>
    <t>Fee per GSE</t>
  </si>
  <si>
    <t>Deferred Membership revenue (to the BS)</t>
  </si>
  <si>
    <t>Membership revenue (accrual)</t>
  </si>
  <si>
    <t>Membership Revenue</t>
  </si>
  <si>
    <t>Deferred rev/Memberhsip Rev (cash)</t>
  </si>
  <si>
    <t>Merchandise Revenue</t>
  </si>
  <si>
    <t>Average floor space / warehouse</t>
  </si>
  <si>
    <t>(000s of ft2)</t>
  </si>
  <si>
    <t>Average warehouse count</t>
  </si>
  <si>
    <t>Average floor space</t>
  </si>
  <si>
    <t>Add: Member rewards earned (notes)</t>
  </si>
  <si>
    <t>Total rewards</t>
  </si>
  <si>
    <t>Ending liability (BS)</t>
  </si>
  <si>
    <t>Beginning liability (BS)</t>
  </si>
  <si>
    <t>Rewards used</t>
  </si>
  <si>
    <t>Change in accrued rewards</t>
  </si>
  <si>
    <t>Merchandise sales (accrual)</t>
  </si>
  <si>
    <t>Merchandise sales (cash)</t>
  </si>
  <si>
    <t>Sales/ft2</t>
  </si>
  <si>
    <t>Growth in sales / ft2</t>
  </si>
  <si>
    <t>Growth in size</t>
  </si>
  <si>
    <t>Growth in merchandise sales</t>
  </si>
  <si>
    <t xml:space="preserve">Rewards earned </t>
  </si>
  <si>
    <t>as a % of Merchandise sales (cash)</t>
  </si>
  <si>
    <t>Ratio of used / earned</t>
  </si>
  <si>
    <t>Average ratio</t>
  </si>
  <si>
    <t>Accrued Member rewards</t>
  </si>
  <si>
    <t>Beg Liability</t>
  </si>
  <si>
    <t>Add: Member rewards earned</t>
  </si>
  <si>
    <t>Total Rewards</t>
  </si>
  <si>
    <t>Ending liability</t>
  </si>
  <si>
    <t>Change in Accrued rewards</t>
  </si>
  <si>
    <t>Growth in sales /ft2</t>
  </si>
  <si>
    <t>Increment per year</t>
  </si>
  <si>
    <t>Average ratio of used/earned rewards</t>
  </si>
  <si>
    <t>Rewards earned as a % of Net Sales (cash)</t>
  </si>
  <si>
    <t>Cost Schedule</t>
  </si>
  <si>
    <t>Merchandise costs</t>
  </si>
  <si>
    <t>Merchandise Cost</t>
  </si>
  <si>
    <t>Gross Margin</t>
  </si>
  <si>
    <t>5 YR Average Gross Margin</t>
  </si>
  <si>
    <t>Merchandise Cost (to IS)</t>
  </si>
  <si>
    <t>SG&amp;A Expense</t>
  </si>
  <si>
    <t>Percent of Sales</t>
  </si>
  <si>
    <t>3 YR Average</t>
  </si>
  <si>
    <t>Decline in SG&amp;A as % Net Sales: 2018-2023</t>
  </si>
  <si>
    <t>Increase in sales: 2018 to 2023</t>
  </si>
  <si>
    <t>Predicted increase in sales: 2023-2028</t>
  </si>
  <si>
    <t>Predicted decline in SG&amp;A as a % of net sales: 2023-2028</t>
  </si>
  <si>
    <t>Annual forecast decline</t>
  </si>
  <si>
    <t>SG&amp;A Expense (To IS)</t>
  </si>
  <si>
    <t>% of SG&amp;A</t>
  </si>
  <si>
    <t xml:space="preserve">Average </t>
  </si>
  <si>
    <t>Acrrued Salaries and Benefitss (forecast) - To BS</t>
  </si>
  <si>
    <t>Merchandise Costs</t>
  </si>
  <si>
    <t>Forecasted Gross Margin</t>
  </si>
  <si>
    <t>% of Net sales</t>
  </si>
  <si>
    <t>Decline/yr</t>
  </si>
  <si>
    <t>Working Capital Schedule</t>
  </si>
  <si>
    <t>Acrrued Salaries and Benefits (historical)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</si>
</sst>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FY &quot;0&quot;E&quot;"/>
    <numFmt numFmtId="165" formatCode="&quot;FY &quot;0&quot;A&quot;"/>
    <numFmt numFmtId="166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  <font>
      <i/>
      <sz val="20"/>
      <color theme="0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color theme="4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4" fillId="2" borderId="0" xfId="0" applyFont="1" applyFill="1" applyAlignment="1">
      <alignment horizontal="centerContinuous"/>
    </xf>
    <xf numFmtId="0" fontId="3" fillId="3" borderId="0" xfId="0" applyFont="1" applyFill="1" applyAlignment="1">
      <alignment horizontal="centerContinuous"/>
    </xf>
    <xf numFmtId="164" fontId="0" fillId="0" borderId="1" xfId="0" applyNumberFormat="1" applyBorder="1"/>
    <xf numFmtId="0" fontId="0" fillId="4" borderId="0" xfId="0" applyFill="1"/>
    <xf numFmtId="0" fontId="0" fillId="0" borderId="1" xfId="0" applyBorder="1"/>
    <xf numFmtId="0" fontId="2" fillId="0" borderId="1" xfId="0" applyFont="1" applyBorder="1"/>
    <xf numFmtId="165" fontId="2" fillId="0" borderId="1" xfId="0" applyNumberFormat="1" applyFont="1" applyBorder="1"/>
    <xf numFmtId="164" fontId="2" fillId="4" borderId="1" xfId="0" applyNumberFormat="1" applyFont="1" applyFill="1" applyBorder="1"/>
    <xf numFmtId="0" fontId="0" fillId="0" borderId="2" xfId="0" applyBorder="1"/>
    <xf numFmtId="0" fontId="2" fillId="0" borderId="0" xfId="0" applyFont="1"/>
    <xf numFmtId="0" fontId="2" fillId="0" borderId="2" xfId="0" applyFont="1" applyBorder="1"/>
    <xf numFmtId="43" fontId="0" fillId="4" borderId="0" xfId="1" applyFont="1" applyFill="1"/>
    <xf numFmtId="166" fontId="0" fillId="0" borderId="0" xfId="1" applyNumberFormat="1" applyFont="1"/>
    <xf numFmtId="166" fontId="0" fillId="4" borderId="0" xfId="1" applyNumberFormat="1" applyFont="1" applyFill="1"/>
    <xf numFmtId="166" fontId="0" fillId="0" borderId="2" xfId="1" applyNumberFormat="1" applyFont="1" applyBorder="1"/>
    <xf numFmtId="166" fontId="0" fillId="4" borderId="2" xfId="1" applyNumberFormat="1" applyFont="1" applyFill="1" applyBorder="1"/>
    <xf numFmtId="43" fontId="0" fillId="0" borderId="0" xfId="1" applyFont="1"/>
    <xf numFmtId="166" fontId="5" fillId="0" borderId="0" xfId="1" applyNumberFormat="1" applyFont="1"/>
    <xf numFmtId="0" fontId="0" fillId="0" borderId="3" xfId="0" applyBorder="1"/>
    <xf numFmtId="166" fontId="0" fillId="0" borderId="3" xfId="1" applyNumberFormat="1" applyFont="1" applyBorder="1"/>
    <xf numFmtId="166" fontId="0" fillId="4" borderId="3" xfId="1" applyNumberFormat="1" applyFont="1" applyFill="1" applyBorder="1"/>
    <xf numFmtId="166" fontId="5" fillId="0" borderId="2" xfId="1" applyNumberFormat="1" applyFont="1" applyBorder="1"/>
    <xf numFmtId="165" fontId="0" fillId="0" borderId="1" xfId="0" applyNumberFormat="1" applyBorder="1"/>
    <xf numFmtId="164" fontId="0" fillId="4" borderId="1" xfId="0" applyNumberFormat="1" applyFill="1" applyBorder="1"/>
    <xf numFmtId="0" fontId="2" fillId="0" borderId="3" xfId="0" applyFont="1" applyBorder="1"/>
    <xf numFmtId="166" fontId="1" fillId="0" borderId="2" xfId="1" applyNumberFormat="1" applyFont="1" applyBorder="1"/>
    <xf numFmtId="166" fontId="1" fillId="0" borderId="3" xfId="1" applyNumberFormat="1" applyFont="1" applyBorder="1"/>
    <xf numFmtId="0" fontId="0" fillId="0" borderId="0" xfId="0" applyAlignment="1">
      <alignment horizontal="center"/>
    </xf>
    <xf numFmtId="166" fontId="7" fillId="0" borderId="0" xfId="1" applyNumberFormat="1" applyFont="1"/>
    <xf numFmtId="10" fontId="0" fillId="0" borderId="0" xfId="2" applyNumberFormat="1" applyFont="1"/>
    <xf numFmtId="10" fontId="0" fillId="0" borderId="0" xfId="1" applyNumberFormat="1" applyFont="1"/>
    <xf numFmtId="43" fontId="0" fillId="0" borderId="2" xfId="1" applyFont="1" applyBorder="1"/>
    <xf numFmtId="166" fontId="2" fillId="0" borderId="1" xfId="1" applyNumberFormat="1" applyFont="1" applyBorder="1"/>
    <xf numFmtId="166" fontId="0" fillId="0" borderId="0" xfId="1" applyNumberFormat="1" applyFont="1" applyBorder="1"/>
    <xf numFmtId="166" fontId="0" fillId="4" borderId="0" xfId="1" applyNumberFormat="1" applyFont="1" applyFill="1" applyBorder="1"/>
    <xf numFmtId="166" fontId="2" fillId="4" borderId="1" xfId="1" applyNumberFormat="1" applyFont="1" applyFill="1" applyBorder="1"/>
    <xf numFmtId="10" fontId="0" fillId="4" borderId="0" xfId="2" applyNumberFormat="1" applyFont="1" applyFill="1"/>
    <xf numFmtId="10" fontId="0" fillId="0" borderId="2" xfId="2" applyNumberFormat="1" applyFont="1" applyBorder="1"/>
    <xf numFmtId="14" fontId="0" fillId="0" borderId="0" xfId="0" applyNumberFormat="1"/>
    <xf numFmtId="10" fontId="0" fillId="4" borderId="2" xfId="2" applyNumberFormat="1" applyFont="1" applyFill="1" applyBorder="1"/>
    <xf numFmtId="166" fontId="6" fillId="0" borderId="0" xfId="1" applyNumberFormat="1" applyFont="1"/>
    <xf numFmtId="10" fontId="6" fillId="0" borderId="0" xfId="2" applyNumberFormat="1" applyFont="1"/>
    <xf numFmtId="166" fontId="6" fillId="0" borderId="2" xfId="1" applyNumberFormat="1" applyFont="1" applyBorder="1"/>
    <xf numFmtId="10" fontId="0" fillId="0" borderId="0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0" fillId="0" borderId="7" xfId="2" applyNumberFormat="1" applyFont="1" applyBorder="1"/>
    <xf numFmtId="0" fontId="0" fillId="0" borderId="8" xfId="0" applyBorder="1"/>
    <xf numFmtId="10" fontId="0" fillId="0" borderId="1" xfId="0" applyNumberFormat="1" applyBorder="1"/>
    <xf numFmtId="0" fontId="0" fillId="0" borderId="9" xfId="0" applyBorder="1"/>
    <xf numFmtId="43" fontId="0" fillId="0" borderId="2" xfId="0" applyNumberFormat="1" applyBorder="1"/>
    <xf numFmtId="43" fontId="0" fillId="0" borderId="5" xfId="0" applyNumberFormat="1" applyBorder="1"/>
    <xf numFmtId="0" fontId="2" fillId="0" borderId="4" xfId="0" applyFont="1" applyBorder="1"/>
    <xf numFmtId="10" fontId="1" fillId="0" borderId="0" xfId="2" applyNumberFormat="1" applyFont="1"/>
    <xf numFmtId="10" fontId="1" fillId="4" borderId="0" xfId="2" applyNumberFormat="1" applyFont="1" applyFill="1"/>
    <xf numFmtId="10" fontId="0" fillId="0" borderId="0" xfId="0" applyNumberFormat="1"/>
    <xf numFmtId="10" fontId="0" fillId="0" borderId="7" xfId="0" applyNumberFormat="1" applyBorder="1"/>
    <xf numFmtId="0" fontId="0" fillId="0" borderId="7" xfId="0" applyBorder="1"/>
    <xf numFmtId="10" fontId="0" fillId="0" borderId="2" xfId="0" applyNumberFormat="1" applyBorder="1"/>
    <xf numFmtId="10" fontId="0" fillId="0" borderId="5" xfId="0" applyNumberFormat="1" applyBorder="1"/>
    <xf numFmtId="43" fontId="0" fillId="4" borderId="2" xfId="1" applyFont="1" applyFill="1" applyBorder="1"/>
    <xf numFmtId="10" fontId="1" fillId="0" borderId="0" xfId="1" applyNumberFormat="1" applyFont="1"/>
    <xf numFmtId="10" fontId="0" fillId="4" borderId="0" xfId="1" applyNumberFormat="1" applyFont="1" applyFill="1"/>
    <xf numFmtId="166" fontId="1" fillId="4" borderId="3" xfId="1" applyNumberFormat="1" applyFont="1" applyFill="1" applyBorder="1"/>
    <xf numFmtId="166" fontId="1" fillId="4" borderId="2" xfId="1" applyNumberFormat="1" applyFont="1" applyFill="1" applyBorder="1"/>
    <xf numFmtId="0" fontId="2" fillId="0" borderId="6" xfId="0" applyFont="1" applyBorder="1"/>
    <xf numFmtId="166" fontId="8" fillId="5" borderId="2" xfId="1" applyNumberFormat="1" applyFont="1" applyFill="1" applyBorder="1"/>
    <xf numFmtId="166" fontId="8" fillId="5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2" fmlaLink="$D$10" fmlaRange="$B$14:$B$1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2371725</xdr:colOff>
          <xdr:row>8</xdr:row>
          <xdr:rowOff>180975</xdr:rowOff>
        </xdr:from>
        <xdr:to>
          <xdr:col>2</xdr:col>
          <xdr:colOff>3314700</xdr:colOff>
          <xdr:row>10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54D4-7D53-497D-82E7-8B63B825C24C}">
  <dimension ref="A2:O319"/>
  <sheetViews>
    <sheetView tabSelected="1" topLeftCell="A89" zoomScale="130" zoomScaleNormal="130" workbookViewId="0">
      <selection activeCell="B272" sqref="B272:B273"/>
    </sheetView>
  </sheetViews>
  <sheetFormatPr defaultRowHeight="15" outlineLevelRow="1" x14ac:dyDescent="0.25"/>
  <cols>
    <col min="1" max="2" width="4" customWidth="1"/>
    <col min="3" max="3" width="51.140625" bestFit="1" customWidth="1"/>
    <col min="4" max="4" width="11.28515625" bestFit="1" customWidth="1"/>
    <col min="5" max="9" width="11.140625" bestFit="1" customWidth="1"/>
    <col min="10" max="10" width="12.28515625" bestFit="1" customWidth="1"/>
    <col min="11" max="11" width="10.140625" bestFit="1" customWidth="1"/>
    <col min="12" max="14" width="10" bestFit="1" customWidth="1"/>
    <col min="15" max="15" width="10.140625" bestFit="1" customWidth="1"/>
  </cols>
  <sheetData>
    <row r="2" spans="1:15" ht="26.25" x14ac:dyDescent="0.4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26.25" x14ac:dyDescent="0.4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1:15" x14ac:dyDescent="0.25">
      <c r="E5" s="39">
        <v>43345</v>
      </c>
      <c r="F5" s="39">
        <v>43709</v>
      </c>
      <c r="G5" s="39">
        <v>44073</v>
      </c>
      <c r="H5" s="39">
        <v>44437</v>
      </c>
      <c r="I5" s="39">
        <v>44801</v>
      </c>
      <c r="J5" s="39">
        <v>45172</v>
      </c>
      <c r="K5" s="39">
        <v>45536</v>
      </c>
      <c r="L5" s="39">
        <v>45900</v>
      </c>
      <c r="M5" s="39">
        <v>46264</v>
      </c>
      <c r="N5" s="39">
        <v>46628</v>
      </c>
      <c r="O5" s="39">
        <v>46999</v>
      </c>
    </row>
    <row r="6" spans="1:15" x14ac:dyDescent="0.25">
      <c r="F6">
        <f>F5-E5</f>
        <v>364</v>
      </c>
      <c r="G6">
        <f t="shared" ref="G6:O6" si="0">G5-F5</f>
        <v>364</v>
      </c>
      <c r="H6">
        <f t="shared" si="0"/>
        <v>364</v>
      </c>
      <c r="I6">
        <f t="shared" si="0"/>
        <v>364</v>
      </c>
      <c r="J6">
        <f t="shared" si="0"/>
        <v>371</v>
      </c>
      <c r="K6">
        <f t="shared" si="0"/>
        <v>364</v>
      </c>
      <c r="L6">
        <f t="shared" si="0"/>
        <v>364</v>
      </c>
      <c r="M6">
        <f t="shared" si="0"/>
        <v>364</v>
      </c>
      <c r="N6">
        <f t="shared" si="0"/>
        <v>364</v>
      </c>
      <c r="O6">
        <f t="shared" si="0"/>
        <v>371</v>
      </c>
    </row>
    <row r="8" spans="1:15" x14ac:dyDescent="0.25">
      <c r="B8" t="s">
        <v>2</v>
      </c>
      <c r="D8">
        <v>2024</v>
      </c>
      <c r="K8" s="3">
        <f>$D$8</f>
        <v>2024</v>
      </c>
      <c r="L8" s="3">
        <f>K8+1</f>
        <v>2025</v>
      </c>
      <c r="M8" s="3">
        <f t="shared" ref="M8:O8" si="1">L8+1</f>
        <v>2026</v>
      </c>
      <c r="N8" s="3">
        <f t="shared" si="1"/>
        <v>2027</v>
      </c>
      <c r="O8" s="3">
        <f t="shared" si="1"/>
        <v>2028</v>
      </c>
    </row>
    <row r="10" spans="1:15" x14ac:dyDescent="0.25">
      <c r="B10" t="s">
        <v>3</v>
      </c>
      <c r="D10">
        <v>1</v>
      </c>
    </row>
    <row r="12" spans="1:15" hidden="1" outlineLevel="1" x14ac:dyDescent="0.25">
      <c r="B12" t="s">
        <v>121</v>
      </c>
      <c r="K12" s="4">
        <f>CHOOSE($D$10,K14,K15,K16)</f>
        <v>27</v>
      </c>
      <c r="L12" s="4">
        <f t="shared" ref="L12:O12" si="2">CHOOSE($D$10,L14,L15,L16)</f>
        <v>27</v>
      </c>
      <c r="M12" s="4">
        <f t="shared" si="2"/>
        <v>27</v>
      </c>
      <c r="N12" s="4">
        <f t="shared" si="2"/>
        <v>27</v>
      </c>
      <c r="O12" s="4">
        <f t="shared" si="2"/>
        <v>27</v>
      </c>
    </row>
    <row r="13" spans="1:15" hidden="1" outlineLevel="1" x14ac:dyDescent="0.25"/>
    <row r="14" spans="1:15" hidden="1" outlineLevel="1" x14ac:dyDescent="0.25">
      <c r="B14" t="s">
        <v>4</v>
      </c>
      <c r="K14" s="4">
        <v>27</v>
      </c>
      <c r="L14" s="4">
        <v>27</v>
      </c>
      <c r="M14" s="4">
        <v>27</v>
      </c>
      <c r="N14" s="4">
        <v>27</v>
      </c>
      <c r="O14" s="4">
        <v>27</v>
      </c>
    </row>
    <row r="15" spans="1:15" hidden="1" outlineLevel="1" x14ac:dyDescent="0.25">
      <c r="B15" t="s">
        <v>5</v>
      </c>
      <c r="K15" s="4">
        <v>30</v>
      </c>
      <c r="L15" s="4">
        <v>30</v>
      </c>
      <c r="M15" s="4">
        <v>30</v>
      </c>
      <c r="N15" s="4">
        <v>30</v>
      </c>
      <c r="O15" s="4">
        <v>30</v>
      </c>
    </row>
    <row r="16" spans="1:15" hidden="1" outlineLevel="1" x14ac:dyDescent="0.25">
      <c r="B16" t="s">
        <v>6</v>
      </c>
      <c r="K16" s="4">
        <v>22</v>
      </c>
      <c r="L16" s="4">
        <v>22</v>
      </c>
      <c r="M16" s="4">
        <v>22</v>
      </c>
      <c r="N16" s="4">
        <v>22</v>
      </c>
      <c r="O16" s="4">
        <v>22</v>
      </c>
    </row>
    <row r="17" spans="2:15" hidden="1" outlineLevel="1" x14ac:dyDescent="0.25"/>
    <row r="18" spans="2:15" hidden="1" outlineLevel="1" x14ac:dyDescent="0.25">
      <c r="B18" t="s">
        <v>122</v>
      </c>
      <c r="K18" s="4">
        <f>CHOOSE($D$10,K20,K21,K22)</f>
        <v>23</v>
      </c>
      <c r="L18" s="4">
        <f t="shared" ref="L18:O18" si="3">CHOOSE($D$10,L20,L21,L22)</f>
        <v>24</v>
      </c>
      <c r="M18" s="4">
        <f t="shared" si="3"/>
        <v>25</v>
      </c>
      <c r="N18" s="4">
        <f t="shared" si="3"/>
        <v>26</v>
      </c>
      <c r="O18" s="4">
        <f t="shared" si="3"/>
        <v>27</v>
      </c>
    </row>
    <row r="19" spans="2:15" hidden="1" outlineLevel="1" x14ac:dyDescent="0.25"/>
    <row r="20" spans="2:15" hidden="1" outlineLevel="1" x14ac:dyDescent="0.25">
      <c r="B20" t="s">
        <v>4</v>
      </c>
      <c r="K20" s="4">
        <v>23</v>
      </c>
      <c r="L20" s="4">
        <v>24</v>
      </c>
      <c r="M20" s="4">
        <v>25</v>
      </c>
      <c r="N20" s="4">
        <v>26</v>
      </c>
      <c r="O20" s="4">
        <v>27</v>
      </c>
    </row>
    <row r="21" spans="2:15" hidden="1" outlineLevel="1" x14ac:dyDescent="0.25">
      <c r="B21" t="s">
        <v>5</v>
      </c>
      <c r="K21" s="4">
        <v>28</v>
      </c>
      <c r="L21" s="4">
        <v>29</v>
      </c>
      <c r="M21" s="4">
        <v>30</v>
      </c>
      <c r="N21" s="4">
        <v>31</v>
      </c>
      <c r="O21" s="4">
        <v>32</v>
      </c>
    </row>
    <row r="22" spans="2:15" hidden="1" outlineLevel="1" x14ac:dyDescent="0.25">
      <c r="B22" t="s">
        <v>6</v>
      </c>
      <c r="K22" s="4">
        <v>33</v>
      </c>
      <c r="L22" s="4">
        <v>34</v>
      </c>
      <c r="M22" s="4">
        <v>35</v>
      </c>
      <c r="N22" s="4">
        <v>36</v>
      </c>
      <c r="O22" s="4">
        <v>37</v>
      </c>
    </row>
    <row r="23" spans="2:15" hidden="1" outlineLevel="1" x14ac:dyDescent="0.25"/>
    <row r="24" spans="2:15" hidden="1" outlineLevel="1" x14ac:dyDescent="0.25"/>
    <row r="25" spans="2:15" hidden="1" outlineLevel="1" x14ac:dyDescent="0.25"/>
    <row r="26" spans="2:15" hidden="1" outlineLevel="1" x14ac:dyDescent="0.25">
      <c r="B26" s="54" t="s">
        <v>137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6"/>
    </row>
    <row r="27" spans="2:15" hidden="1" outlineLevel="1" x14ac:dyDescent="0.25">
      <c r="B27" s="45"/>
      <c r="C27" s="9" t="s">
        <v>134</v>
      </c>
      <c r="D27" s="9" t="s">
        <v>28</v>
      </c>
      <c r="E27" s="9"/>
      <c r="F27" s="9"/>
      <c r="G27" s="9"/>
      <c r="H27" s="9"/>
      <c r="I27" s="9"/>
      <c r="J27" s="9"/>
      <c r="K27" s="52">
        <f>K201</f>
        <v>48.874897503522931</v>
      </c>
      <c r="L27" s="52">
        <f t="shared" ref="L27:O27" si="4">L201</f>
        <v>53.2153828061086</v>
      </c>
      <c r="M27" s="52">
        <f t="shared" si="4"/>
        <v>53.485957933948143</v>
      </c>
      <c r="N27" s="52">
        <f t="shared" si="4"/>
        <v>53.757908808722966</v>
      </c>
      <c r="O27" s="53">
        <f t="shared" si="4"/>
        <v>54.031242425457506</v>
      </c>
    </row>
    <row r="28" spans="2:15" hidden="1" outlineLevel="1" x14ac:dyDescent="0.25">
      <c r="B28" s="47"/>
      <c r="C28" t="s">
        <v>125</v>
      </c>
      <c r="D28" t="s">
        <v>113</v>
      </c>
      <c r="K28" s="44">
        <f>K216</f>
        <v>8.5277948563243666E-2</v>
      </c>
      <c r="L28" s="44">
        <f t="shared" ref="L28:O28" si="5">L216</f>
        <v>8.4801208757235569E-2</v>
      </c>
      <c r="M28" s="44">
        <f t="shared" si="5"/>
        <v>8.4352604415188603E-2</v>
      </c>
      <c r="N28" s="44">
        <f t="shared" si="5"/>
        <v>8.3929716245615668E-2</v>
      </c>
      <c r="O28" s="48">
        <f t="shared" si="5"/>
        <v>8.4868827408165509E-2</v>
      </c>
    </row>
    <row r="29" spans="2:15" hidden="1" outlineLevel="1" x14ac:dyDescent="0.25">
      <c r="B29" s="49"/>
      <c r="C29" s="5" t="s">
        <v>138</v>
      </c>
      <c r="D29" s="5" t="s">
        <v>113</v>
      </c>
      <c r="E29" s="5"/>
      <c r="F29" s="5"/>
      <c r="G29" s="5"/>
      <c r="H29" s="5"/>
      <c r="I29" s="5"/>
      <c r="J29" s="5"/>
      <c r="K29" s="50">
        <f>J194</f>
        <v>0.49653541052778633</v>
      </c>
      <c r="L29" s="5"/>
      <c r="M29" s="5"/>
      <c r="N29" s="5"/>
      <c r="O29" s="51"/>
    </row>
    <row r="30" spans="2:15" hidden="1" outlineLevel="1" x14ac:dyDescent="0.25"/>
    <row r="31" spans="2:15" hidden="1" outlineLevel="1" x14ac:dyDescent="0.25">
      <c r="B31" s="54" t="s">
        <v>139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46"/>
    </row>
    <row r="32" spans="2:15" hidden="1" outlineLevel="1" x14ac:dyDescent="0.25">
      <c r="B32" s="45"/>
      <c r="C32" s="9" t="s">
        <v>166</v>
      </c>
      <c r="D32" s="9" t="s">
        <v>113</v>
      </c>
      <c r="E32" s="9"/>
      <c r="F32" s="9"/>
      <c r="G32" s="9"/>
      <c r="H32" s="9"/>
      <c r="I32" s="9"/>
      <c r="J32" s="9"/>
      <c r="K32" s="60">
        <f>F246</f>
        <v>5.0348711433037208E-2</v>
      </c>
      <c r="L32" s="60">
        <f>K32+$J$33</f>
        <v>5.334871143303721E-2</v>
      </c>
      <c r="M32" s="60">
        <f t="shared" ref="M32:O32" si="6">L32+$J$33</f>
        <v>5.6348711433037213E-2</v>
      </c>
      <c r="N32" s="60">
        <f t="shared" si="6"/>
        <v>5.9348711433037216E-2</v>
      </c>
      <c r="O32" s="61">
        <f t="shared" si="6"/>
        <v>6.2348711433037218E-2</v>
      </c>
    </row>
    <row r="33" spans="2:15" hidden="1" outlineLevel="1" x14ac:dyDescent="0.25">
      <c r="B33" s="47"/>
      <c r="C33" t="s">
        <v>167</v>
      </c>
      <c r="D33" t="s">
        <v>113</v>
      </c>
      <c r="J33" s="44">
        <v>3.0000000000000001E-3</v>
      </c>
      <c r="O33" s="59"/>
    </row>
    <row r="34" spans="2:15" hidden="1" outlineLevel="1" x14ac:dyDescent="0.25">
      <c r="B34" s="47"/>
      <c r="C34" t="s">
        <v>169</v>
      </c>
      <c r="D34" t="s">
        <v>113</v>
      </c>
      <c r="K34" s="57">
        <f>J254+$J$35</f>
        <v>1.092584923660112E-2</v>
      </c>
      <c r="L34" s="57">
        <f t="shared" ref="L34:O34" si="7">K254+$J$35</f>
        <v>1.102584923660112E-2</v>
      </c>
      <c r="M34" s="57">
        <f t="shared" si="7"/>
        <v>1.1125849236601119E-2</v>
      </c>
      <c r="N34" s="57">
        <f t="shared" si="7"/>
        <v>1.1225849236601118E-2</v>
      </c>
      <c r="O34" s="58">
        <f t="shared" si="7"/>
        <v>1.1325849236601118E-2</v>
      </c>
    </row>
    <row r="35" spans="2:15" hidden="1" outlineLevel="1" x14ac:dyDescent="0.25">
      <c r="B35" s="47"/>
      <c r="C35" t="s">
        <v>167</v>
      </c>
      <c r="D35" t="s">
        <v>113</v>
      </c>
      <c r="J35" s="44">
        <v>1E-4</v>
      </c>
      <c r="O35" s="59"/>
    </row>
    <row r="36" spans="2:15" hidden="1" outlineLevel="1" x14ac:dyDescent="0.25">
      <c r="B36" s="49"/>
      <c r="C36" s="5" t="s">
        <v>168</v>
      </c>
      <c r="D36" s="5" t="s">
        <v>113</v>
      </c>
      <c r="E36" s="5"/>
      <c r="F36" s="5"/>
      <c r="G36" s="5"/>
      <c r="H36" s="5"/>
      <c r="I36" s="5"/>
      <c r="J36" s="50">
        <f>J257</f>
        <v>0.8925148892438779</v>
      </c>
      <c r="K36" s="5"/>
      <c r="L36" s="5"/>
      <c r="M36" s="5"/>
      <c r="N36" s="5"/>
      <c r="O36" s="51"/>
    </row>
    <row r="37" spans="2:15" hidden="1" outlineLevel="1" x14ac:dyDescent="0.25"/>
    <row r="38" spans="2:15" hidden="1" outlineLevel="1" x14ac:dyDescent="0.25">
      <c r="B38" s="54" t="s">
        <v>188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6"/>
    </row>
    <row r="39" spans="2:15" hidden="1" outlineLevel="1" x14ac:dyDescent="0.25">
      <c r="B39" s="47"/>
      <c r="C39" t="s">
        <v>189</v>
      </c>
      <c r="D39" t="s">
        <v>113</v>
      </c>
      <c r="J39" s="57">
        <f>J275</f>
        <v>0.10880513480348963</v>
      </c>
      <c r="K39" s="57">
        <f>J39</f>
        <v>0.10880513480348963</v>
      </c>
      <c r="L39" s="57">
        <f t="shared" ref="L39:O39" si="8">K39</f>
        <v>0.10880513480348963</v>
      </c>
      <c r="M39" s="57">
        <f t="shared" si="8"/>
        <v>0.10880513480348963</v>
      </c>
      <c r="N39" s="57">
        <f t="shared" si="8"/>
        <v>0.10880513480348963</v>
      </c>
      <c r="O39" s="58">
        <f t="shared" si="8"/>
        <v>0.10880513480348963</v>
      </c>
    </row>
    <row r="40" spans="2:15" hidden="1" outlineLevel="1" x14ac:dyDescent="0.25">
      <c r="B40" s="67" t="s">
        <v>14</v>
      </c>
      <c r="O40" s="59"/>
    </row>
    <row r="41" spans="2:15" hidden="1" outlineLevel="1" x14ac:dyDescent="0.25">
      <c r="B41" s="47"/>
      <c r="C41" t="s">
        <v>190</v>
      </c>
      <c r="D41" t="s">
        <v>113</v>
      </c>
      <c r="J41" s="57">
        <f>J280</f>
        <v>9.2049424945165048E-2</v>
      </c>
      <c r="K41" s="57">
        <f>J41-$J$42</f>
        <v>9.0776823509476801E-2</v>
      </c>
      <c r="L41" s="57">
        <f t="shared" ref="L41:O41" si="9">K41-$J$42</f>
        <v>8.9504222073788553E-2</v>
      </c>
      <c r="M41" s="57">
        <f t="shared" si="9"/>
        <v>8.8231620638100305E-2</v>
      </c>
      <c r="N41" s="57">
        <f t="shared" si="9"/>
        <v>8.6959019202412058E-2</v>
      </c>
      <c r="O41" s="58">
        <f t="shared" si="9"/>
        <v>8.568641776672381E-2</v>
      </c>
    </row>
    <row r="42" spans="2:15" hidden="1" outlineLevel="1" x14ac:dyDescent="0.25">
      <c r="B42" s="49"/>
      <c r="C42" s="5" t="s">
        <v>191</v>
      </c>
      <c r="D42" s="5" t="s">
        <v>113</v>
      </c>
      <c r="E42" s="5"/>
      <c r="F42" s="5"/>
      <c r="G42" s="5"/>
      <c r="H42" s="5"/>
      <c r="I42" s="5"/>
      <c r="J42" s="50">
        <f>J285</f>
        <v>1.2726014356882532E-3</v>
      </c>
      <c r="K42" s="5"/>
      <c r="L42" s="5"/>
      <c r="M42" s="5"/>
      <c r="N42" s="5"/>
      <c r="O42" s="51"/>
    </row>
    <row r="43" spans="2:15" hidden="1" outlineLevel="1" x14ac:dyDescent="0.25"/>
    <row r="44" spans="2:15" hidden="1" outlineLevel="1" x14ac:dyDescent="0.25"/>
    <row r="45" spans="2:15" hidden="1" outlineLevel="1" x14ac:dyDescent="0.25"/>
    <row r="46" spans="2:15" hidden="1" outlineLevel="1" x14ac:dyDescent="0.25"/>
    <row r="47" spans="2:15" hidden="1" outlineLevel="1" x14ac:dyDescent="0.25"/>
    <row r="48" spans="2:15" hidden="1" outlineLevel="1" x14ac:dyDescent="0.25"/>
    <row r="49" spans="1:15" hidden="1" outlineLevel="1" x14ac:dyDescent="0.25"/>
    <row r="50" spans="1:15" hidden="1" outlineLevel="1" x14ac:dyDescent="0.25"/>
    <row r="51" spans="1:15" hidden="1" outlineLevel="1" x14ac:dyDescent="0.25"/>
    <row r="52" spans="1:15" hidden="1" outlineLevel="1" x14ac:dyDescent="0.25"/>
    <row r="53" spans="1:15" hidden="1" outlineLevel="1" x14ac:dyDescent="0.25"/>
    <row r="54" spans="1:15" collapsed="1" x14ac:dyDescent="0.25"/>
    <row r="55" spans="1:15" ht="26.25" x14ac:dyDescent="0.4">
      <c r="A55" s="2" t="s">
        <v>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outlineLevel="1" x14ac:dyDescent="0.25"/>
    <row r="57" spans="1:15" outlineLevel="1" x14ac:dyDescent="0.25">
      <c r="A57" s="6" t="s">
        <v>8</v>
      </c>
      <c r="B57" s="6"/>
      <c r="C57" s="6"/>
      <c r="D57" s="6"/>
      <c r="E57" s="6"/>
      <c r="F57" s="7">
        <f t="shared" ref="F57:I57" si="10">G57-1</f>
        <v>2019</v>
      </c>
      <c r="G57" s="7">
        <f t="shared" si="10"/>
        <v>2020</v>
      </c>
      <c r="H57" s="7">
        <f t="shared" si="10"/>
        <v>2021</v>
      </c>
      <c r="I57" s="7">
        <f t="shared" si="10"/>
        <v>2022</v>
      </c>
      <c r="J57" s="7">
        <f>K57-1</f>
        <v>2023</v>
      </c>
      <c r="K57" s="8">
        <f>K$8</f>
        <v>2024</v>
      </c>
      <c r="L57" s="8">
        <f t="shared" ref="L57:O57" si="11">L$8</f>
        <v>2025</v>
      </c>
      <c r="M57" s="8">
        <f t="shared" si="11"/>
        <v>2026</v>
      </c>
      <c r="N57" s="8">
        <f t="shared" si="11"/>
        <v>2027</v>
      </c>
      <c r="O57" s="8">
        <f t="shared" si="11"/>
        <v>2028</v>
      </c>
    </row>
    <row r="58" spans="1:15" outlineLevel="1" x14ac:dyDescent="0.25">
      <c r="B58" s="10" t="s">
        <v>9</v>
      </c>
      <c r="F58" s="13"/>
      <c r="G58" s="13"/>
      <c r="H58" s="13"/>
      <c r="I58" s="13"/>
      <c r="J58" s="13"/>
      <c r="K58" s="14"/>
      <c r="L58" s="14"/>
      <c r="M58" s="14"/>
      <c r="N58" s="14"/>
      <c r="O58" s="14"/>
    </row>
    <row r="59" spans="1:15" outlineLevel="1" x14ac:dyDescent="0.25">
      <c r="C59" t="s">
        <v>10</v>
      </c>
      <c r="F59" s="18">
        <v>149351</v>
      </c>
      <c r="G59" s="18">
        <v>163220</v>
      </c>
      <c r="H59" s="18">
        <v>192052</v>
      </c>
      <c r="I59" s="18">
        <v>222730</v>
      </c>
      <c r="J59" s="18">
        <v>237710</v>
      </c>
      <c r="K59" s="14">
        <f>K267</f>
        <v>256982.47124042627</v>
      </c>
      <c r="L59" s="14">
        <f t="shared" ref="L59:O59" si="12">L267</f>
        <v>279046.71429171291</v>
      </c>
      <c r="M59" s="14">
        <f t="shared" si="12"/>
        <v>303595.77506575128</v>
      </c>
      <c r="N59" s="14">
        <f t="shared" si="12"/>
        <v>330962.4903882342</v>
      </c>
      <c r="O59" s="14">
        <f t="shared" si="12"/>
        <v>361528.93786477286</v>
      </c>
    </row>
    <row r="60" spans="1:15" outlineLevel="1" x14ac:dyDescent="0.25">
      <c r="C60" t="s">
        <v>11</v>
      </c>
      <c r="F60" s="18">
        <v>3352</v>
      </c>
      <c r="G60" s="18">
        <v>3541</v>
      </c>
      <c r="H60" s="18">
        <v>3877</v>
      </c>
      <c r="I60" s="18">
        <v>4224</v>
      </c>
      <c r="J60" s="18">
        <v>4580</v>
      </c>
      <c r="K60" s="14">
        <f>K224</f>
        <v>5095.6467410065707</v>
      </c>
      <c r="L60" s="14">
        <f t="shared" ref="L60:O60" si="13">L224</f>
        <v>5979.0283760055745</v>
      </c>
      <c r="M60" s="14">
        <f t="shared" si="13"/>
        <v>6764.6679701593748</v>
      </c>
      <c r="N60" s="14">
        <f t="shared" si="13"/>
        <v>7371.0724176047152</v>
      </c>
      <c r="O60" s="14">
        <f t="shared" si="13"/>
        <v>8034.0001060327777</v>
      </c>
    </row>
    <row r="61" spans="1:15" outlineLevel="1" x14ac:dyDescent="0.25">
      <c r="A61" s="9"/>
      <c r="B61" s="9" t="s">
        <v>12</v>
      </c>
      <c r="C61" s="9"/>
      <c r="D61" s="9"/>
      <c r="E61" s="9"/>
      <c r="F61" s="15">
        <f>SUM(F59:F60)</f>
        <v>152703</v>
      </c>
      <c r="G61" s="15">
        <f t="shared" ref="G61:O61" si="14">SUM(G59:G60)</f>
        <v>166761</v>
      </c>
      <c r="H61" s="15">
        <f t="shared" si="14"/>
        <v>195929</v>
      </c>
      <c r="I61" s="15">
        <f t="shared" si="14"/>
        <v>226954</v>
      </c>
      <c r="J61" s="15">
        <f t="shared" si="14"/>
        <v>242290</v>
      </c>
      <c r="K61" s="16">
        <f t="shared" si="14"/>
        <v>262078.11798143285</v>
      </c>
      <c r="L61" s="16">
        <f t="shared" si="14"/>
        <v>285025.7426677185</v>
      </c>
      <c r="M61" s="16">
        <f t="shared" si="14"/>
        <v>310360.44303591066</v>
      </c>
      <c r="N61" s="16">
        <f t="shared" si="14"/>
        <v>338333.56280583894</v>
      </c>
      <c r="O61" s="16">
        <f t="shared" si="14"/>
        <v>369562.93797080562</v>
      </c>
    </row>
    <row r="62" spans="1:15" outlineLevel="1" x14ac:dyDescent="0.25">
      <c r="F62" s="13"/>
      <c r="G62" s="13"/>
      <c r="H62" s="13"/>
      <c r="I62" s="13"/>
      <c r="J62" s="13"/>
      <c r="K62" s="14"/>
      <c r="L62" s="14"/>
      <c r="M62" s="14"/>
      <c r="N62" s="14"/>
      <c r="O62" s="14"/>
    </row>
    <row r="63" spans="1:15" outlineLevel="1" x14ac:dyDescent="0.25">
      <c r="B63" s="10" t="s">
        <v>13</v>
      </c>
      <c r="F63" s="13"/>
      <c r="G63" s="13"/>
      <c r="H63" s="13"/>
      <c r="I63" s="13"/>
      <c r="J63" s="13"/>
      <c r="K63" s="14"/>
      <c r="L63" s="14"/>
      <c r="M63" s="14"/>
      <c r="N63" s="14"/>
      <c r="O63" s="14"/>
    </row>
    <row r="64" spans="1:15" outlineLevel="1" x14ac:dyDescent="0.25">
      <c r="C64" t="s">
        <v>95</v>
      </c>
      <c r="F64" s="18">
        <v>-132886</v>
      </c>
      <c r="G64" s="18">
        <v>-144939</v>
      </c>
      <c r="H64" s="18">
        <v>-170684</v>
      </c>
      <c r="I64" s="18">
        <v>-199382</v>
      </c>
      <c r="J64" s="18">
        <v>-212586</v>
      </c>
      <c r="K64" s="14">
        <f>-K276</f>
        <v>-229021.45881497778</v>
      </c>
      <c r="L64" s="14">
        <f t="shared" ref="L64:O64" si="15">-L276</f>
        <v>-248684.99892673222</v>
      </c>
      <c r="M64" s="14">
        <f t="shared" si="15"/>
        <v>-270562.99583395227</v>
      </c>
      <c r="N64" s="14">
        <f t="shared" si="15"/>
        <v>-294952.07200664375</v>
      </c>
      <c r="O64" s="14">
        <f t="shared" si="15"/>
        <v>-322192.73304503382</v>
      </c>
    </row>
    <row r="65" spans="1:15" outlineLevel="1" x14ac:dyDescent="0.25">
      <c r="C65" t="s">
        <v>14</v>
      </c>
      <c r="F65" s="18">
        <v>-15080</v>
      </c>
      <c r="G65" s="18">
        <v>-16387</v>
      </c>
      <c r="H65" s="18">
        <v>-18537</v>
      </c>
      <c r="I65" s="18">
        <v>-19779</v>
      </c>
      <c r="J65" s="18">
        <v>-21590</v>
      </c>
      <c r="K65" s="14">
        <f>-K286</f>
        <v>-23328.052436821374</v>
      </c>
      <c r="L65" s="14">
        <f t="shared" ref="L65:O65" si="16">-L286</f>
        <v>-24975.859084926498</v>
      </c>
      <c r="M65" s="14">
        <f t="shared" si="16"/>
        <v>-26786.7472529314</v>
      </c>
      <c r="N65" s="14">
        <f t="shared" si="16"/>
        <v>-28780.173556948575</v>
      </c>
      <c r="O65" s="14">
        <f t="shared" si="16"/>
        <v>-30978.119604640862</v>
      </c>
    </row>
    <row r="66" spans="1:15" outlineLevel="1" x14ac:dyDescent="0.25">
      <c r="A66" s="9"/>
      <c r="B66" s="9" t="s">
        <v>96</v>
      </c>
      <c r="C66" s="9"/>
      <c r="D66" s="9"/>
      <c r="E66" s="9"/>
      <c r="F66" s="15">
        <f>F61+F64+F65</f>
        <v>4737</v>
      </c>
      <c r="G66" s="15">
        <f t="shared" ref="G66:O66" si="17">G61+G64+G65</f>
        <v>5435</v>
      </c>
      <c r="H66" s="15">
        <f t="shared" si="17"/>
        <v>6708</v>
      </c>
      <c r="I66" s="15">
        <f t="shared" si="17"/>
        <v>7793</v>
      </c>
      <c r="J66" s="15">
        <f t="shared" si="17"/>
        <v>8114</v>
      </c>
      <c r="K66" s="16">
        <f t="shared" si="17"/>
        <v>9728.6067296336914</v>
      </c>
      <c r="L66" s="16">
        <f t="shared" si="17"/>
        <v>11364.884656059778</v>
      </c>
      <c r="M66" s="16">
        <f t="shared" si="17"/>
        <v>13010.699949026992</v>
      </c>
      <c r="N66" s="16">
        <f t="shared" si="17"/>
        <v>14601.317242246616</v>
      </c>
      <c r="O66" s="16">
        <f t="shared" si="17"/>
        <v>16392.08532113094</v>
      </c>
    </row>
    <row r="67" spans="1:15" outlineLevel="1" x14ac:dyDescent="0.25">
      <c r="F67" s="13"/>
      <c r="G67" s="13"/>
      <c r="H67" s="13"/>
      <c r="I67" s="13"/>
      <c r="J67" s="13"/>
      <c r="K67" s="14"/>
      <c r="L67" s="14"/>
      <c r="M67" s="14"/>
      <c r="N67" s="14"/>
      <c r="O67" s="14"/>
    </row>
    <row r="68" spans="1:15" outlineLevel="1" x14ac:dyDescent="0.25">
      <c r="B68" s="10" t="s">
        <v>15</v>
      </c>
      <c r="F68" s="13"/>
      <c r="G68" s="13"/>
      <c r="H68" s="13"/>
      <c r="I68" s="13"/>
      <c r="J68" s="13"/>
      <c r="K68" s="14"/>
      <c r="L68" s="14"/>
      <c r="M68" s="14"/>
      <c r="N68" s="14"/>
      <c r="O68" s="14"/>
    </row>
    <row r="69" spans="1:15" outlineLevel="1" x14ac:dyDescent="0.25">
      <c r="C69" t="s">
        <v>16</v>
      </c>
      <c r="F69" s="18">
        <v>-150</v>
      </c>
      <c r="G69" s="18">
        <v>-160</v>
      </c>
      <c r="H69" s="18">
        <v>-171</v>
      </c>
      <c r="I69" s="18">
        <v>-158</v>
      </c>
      <c r="J69" s="18">
        <v>-160</v>
      </c>
      <c r="K69" s="14"/>
      <c r="L69" s="14"/>
      <c r="M69" s="14"/>
      <c r="N69" s="14"/>
      <c r="O69" s="14"/>
    </row>
    <row r="70" spans="1:15" outlineLevel="1" x14ac:dyDescent="0.25">
      <c r="C70" t="s">
        <v>97</v>
      </c>
      <c r="F70" s="18">
        <v>178</v>
      </c>
      <c r="G70" s="18">
        <v>92</v>
      </c>
      <c r="H70" s="18">
        <v>143</v>
      </c>
      <c r="I70" s="18">
        <v>205</v>
      </c>
      <c r="J70" s="18">
        <v>533</v>
      </c>
      <c r="K70" s="14"/>
      <c r="L70" s="14"/>
      <c r="M70" s="14"/>
      <c r="N70" s="14"/>
      <c r="O70" s="14"/>
    </row>
    <row r="71" spans="1:15" outlineLevel="1" x14ac:dyDescent="0.25">
      <c r="A71" s="9"/>
      <c r="B71" s="11" t="s">
        <v>17</v>
      </c>
      <c r="C71" s="9"/>
      <c r="D71" s="9"/>
      <c r="E71" s="9"/>
      <c r="F71" s="15">
        <f>F66+F69+F70</f>
        <v>4765</v>
      </c>
      <c r="G71" s="15">
        <f t="shared" ref="G71:O71" si="18">G66+G69+G70</f>
        <v>5367</v>
      </c>
      <c r="H71" s="15">
        <f t="shared" si="18"/>
        <v>6680</v>
      </c>
      <c r="I71" s="15">
        <f t="shared" si="18"/>
        <v>7840</v>
      </c>
      <c r="J71" s="15">
        <f t="shared" si="18"/>
        <v>8487</v>
      </c>
      <c r="K71" s="16">
        <f t="shared" si="18"/>
        <v>9728.6067296336914</v>
      </c>
      <c r="L71" s="16">
        <f t="shared" si="18"/>
        <v>11364.884656059778</v>
      </c>
      <c r="M71" s="16">
        <f t="shared" si="18"/>
        <v>13010.699949026992</v>
      </c>
      <c r="N71" s="16">
        <f t="shared" si="18"/>
        <v>14601.317242246616</v>
      </c>
      <c r="O71" s="16">
        <f t="shared" si="18"/>
        <v>16392.08532113094</v>
      </c>
    </row>
    <row r="72" spans="1:15" outlineLevel="1" x14ac:dyDescent="0.25">
      <c r="C72" t="s">
        <v>18</v>
      </c>
      <c r="F72" s="18">
        <v>-1061</v>
      </c>
      <c r="G72" s="18">
        <v>-1308</v>
      </c>
      <c r="H72" s="18">
        <v>-1601</v>
      </c>
      <c r="I72" s="18">
        <v>-1925</v>
      </c>
      <c r="J72" s="18">
        <v>-2195</v>
      </c>
      <c r="K72" s="14"/>
      <c r="L72" s="14"/>
      <c r="M72" s="14"/>
      <c r="N72" s="14"/>
      <c r="O72" s="14"/>
    </row>
    <row r="73" spans="1:15" outlineLevel="1" x14ac:dyDescent="0.25">
      <c r="A73" s="9"/>
      <c r="B73" s="9" t="s">
        <v>19</v>
      </c>
      <c r="C73" s="9"/>
      <c r="D73" s="9"/>
      <c r="E73" s="9"/>
      <c r="F73" s="15">
        <f>F71+F72</f>
        <v>3704</v>
      </c>
      <c r="G73" s="15">
        <f t="shared" ref="G73:O73" si="19">G71+G72</f>
        <v>4059</v>
      </c>
      <c r="H73" s="15">
        <f t="shared" si="19"/>
        <v>5079</v>
      </c>
      <c r="I73" s="15">
        <f t="shared" si="19"/>
        <v>5915</v>
      </c>
      <c r="J73" s="15">
        <f t="shared" si="19"/>
        <v>6292</v>
      </c>
      <c r="K73" s="16">
        <f t="shared" si="19"/>
        <v>9728.6067296336914</v>
      </c>
      <c r="L73" s="16">
        <f t="shared" si="19"/>
        <v>11364.884656059778</v>
      </c>
      <c r="M73" s="16">
        <f t="shared" si="19"/>
        <v>13010.699949026992</v>
      </c>
      <c r="N73" s="16">
        <f t="shared" si="19"/>
        <v>14601.317242246616</v>
      </c>
      <c r="O73" s="16">
        <f t="shared" si="19"/>
        <v>16392.08532113094</v>
      </c>
    </row>
    <row r="74" spans="1:15" outlineLevel="1" x14ac:dyDescent="0.25">
      <c r="B74" t="s">
        <v>20</v>
      </c>
      <c r="F74" s="18">
        <v>-45</v>
      </c>
      <c r="G74" s="18">
        <v>-57</v>
      </c>
      <c r="H74" s="18">
        <v>-72</v>
      </c>
      <c r="I74" s="18">
        <v>-71</v>
      </c>
      <c r="J74" s="13"/>
      <c r="K74" s="14"/>
      <c r="L74" s="14"/>
      <c r="M74" s="14"/>
      <c r="N74" s="14"/>
      <c r="O74" s="14"/>
    </row>
    <row r="75" spans="1:15" outlineLevel="1" x14ac:dyDescent="0.25">
      <c r="A75" s="9"/>
      <c r="B75" s="11" t="s">
        <v>21</v>
      </c>
      <c r="C75" s="9"/>
      <c r="D75" s="9"/>
      <c r="E75" s="9"/>
      <c r="F75" s="15">
        <f>F73+F74</f>
        <v>3659</v>
      </c>
      <c r="G75" s="15">
        <f t="shared" ref="G75:O75" si="20">G73+G74</f>
        <v>4002</v>
      </c>
      <c r="H75" s="15">
        <f t="shared" si="20"/>
        <v>5007</v>
      </c>
      <c r="I75" s="15">
        <f t="shared" si="20"/>
        <v>5844</v>
      </c>
      <c r="J75" s="15">
        <f t="shared" si="20"/>
        <v>6292</v>
      </c>
      <c r="K75" s="16">
        <f t="shared" si="20"/>
        <v>9728.6067296336914</v>
      </c>
      <c r="L75" s="16">
        <f t="shared" si="20"/>
        <v>11364.884656059778</v>
      </c>
      <c r="M75" s="16">
        <f t="shared" si="20"/>
        <v>13010.699949026992</v>
      </c>
      <c r="N75" s="16">
        <f t="shared" si="20"/>
        <v>14601.317242246616</v>
      </c>
      <c r="O75" s="16">
        <f t="shared" si="20"/>
        <v>16392.08532113094</v>
      </c>
    </row>
    <row r="76" spans="1:15" outlineLevel="1" x14ac:dyDescent="0.25">
      <c r="F76" s="13"/>
      <c r="G76" s="13"/>
      <c r="H76" s="13"/>
      <c r="I76" s="13"/>
      <c r="J76" s="13"/>
      <c r="K76" s="14"/>
      <c r="L76" s="14"/>
      <c r="M76" s="14"/>
      <c r="N76" s="14"/>
      <c r="O76" s="14"/>
    </row>
    <row r="77" spans="1:15" outlineLevel="1" x14ac:dyDescent="0.25">
      <c r="F77" s="13"/>
      <c r="G77" s="13"/>
      <c r="H77" s="13"/>
      <c r="I77" s="13"/>
      <c r="J77" s="13"/>
      <c r="K77" s="14"/>
      <c r="L77" s="14"/>
      <c r="M77" s="14"/>
      <c r="N77" s="14"/>
      <c r="O77" s="14"/>
    </row>
    <row r="78" spans="1:15" outlineLevel="1" x14ac:dyDescent="0.25">
      <c r="B78" t="s">
        <v>22</v>
      </c>
      <c r="D78" t="s">
        <v>27</v>
      </c>
      <c r="F78" s="18">
        <v>439755</v>
      </c>
      <c r="G78" s="18">
        <v>442297</v>
      </c>
      <c r="H78" s="18">
        <v>443089</v>
      </c>
      <c r="I78" s="18">
        <v>443651</v>
      </c>
      <c r="J78" s="18">
        <v>443854</v>
      </c>
      <c r="K78" s="14"/>
      <c r="L78" s="14"/>
      <c r="M78" s="14"/>
      <c r="N78" s="14"/>
      <c r="O78" s="14"/>
    </row>
    <row r="79" spans="1:15" outlineLevel="1" x14ac:dyDescent="0.25">
      <c r="B79" t="s">
        <v>23</v>
      </c>
      <c r="D79" t="s">
        <v>27</v>
      </c>
      <c r="F79" s="18">
        <v>442923</v>
      </c>
      <c r="G79" s="18">
        <v>443901</v>
      </c>
      <c r="H79" s="18">
        <v>444346</v>
      </c>
      <c r="I79" s="18">
        <v>444757</v>
      </c>
      <c r="J79" s="18">
        <v>444452</v>
      </c>
      <c r="K79" s="14"/>
      <c r="L79" s="14"/>
      <c r="M79" s="14"/>
      <c r="N79" s="14"/>
      <c r="O79" s="14"/>
    </row>
    <row r="80" spans="1:15" outlineLevel="1" x14ac:dyDescent="0.25">
      <c r="B80" t="s">
        <v>24</v>
      </c>
      <c r="F80" s="13"/>
      <c r="G80" s="13"/>
      <c r="H80" s="13"/>
      <c r="I80" s="13"/>
      <c r="J80" s="13"/>
      <c r="K80" s="14"/>
      <c r="L80" s="14"/>
      <c r="M80" s="14"/>
      <c r="N80" s="14"/>
      <c r="O80" s="14"/>
    </row>
    <row r="81" spans="1:15" outlineLevel="1" x14ac:dyDescent="0.25">
      <c r="B81" t="s">
        <v>25</v>
      </c>
      <c r="D81" t="s">
        <v>28</v>
      </c>
      <c r="F81" s="17">
        <f>F75/F78*1000</f>
        <v>8.3205421200441148</v>
      </c>
      <c r="G81" s="17">
        <f t="shared" ref="G81:O81" si="21">G75/G78*1000</f>
        <v>9.048218730852799</v>
      </c>
      <c r="H81" s="17">
        <f t="shared" si="21"/>
        <v>11.300212824060178</v>
      </c>
      <c r="I81" s="17">
        <f t="shared" si="21"/>
        <v>13.172516234607833</v>
      </c>
      <c r="J81" s="17">
        <f t="shared" si="21"/>
        <v>14.175832593600598</v>
      </c>
      <c r="K81" s="14" t="e">
        <f t="shared" si="21"/>
        <v>#DIV/0!</v>
      </c>
      <c r="L81" s="14" t="e">
        <f t="shared" si="21"/>
        <v>#DIV/0!</v>
      </c>
      <c r="M81" s="14" t="e">
        <f t="shared" si="21"/>
        <v>#DIV/0!</v>
      </c>
      <c r="N81" s="14" t="e">
        <f t="shared" si="21"/>
        <v>#DIV/0!</v>
      </c>
      <c r="O81" s="14" t="e">
        <f t="shared" si="21"/>
        <v>#DIV/0!</v>
      </c>
    </row>
    <row r="82" spans="1:15" outlineLevel="1" x14ac:dyDescent="0.25">
      <c r="B82" t="s">
        <v>26</v>
      </c>
      <c r="D82" t="s">
        <v>28</v>
      </c>
      <c r="F82" s="17">
        <f>F75/F79*1000</f>
        <v>8.2610295694737008</v>
      </c>
      <c r="G82" s="17">
        <f t="shared" ref="G82:O82" si="22">G75/G79*1000</f>
        <v>9.0155237316428671</v>
      </c>
      <c r="H82" s="17">
        <f t="shared" si="22"/>
        <v>11.268245916470498</v>
      </c>
      <c r="I82" s="17">
        <f t="shared" si="22"/>
        <v>13.139759464156832</v>
      </c>
      <c r="J82" s="17">
        <f t="shared" si="22"/>
        <v>14.156759335091303</v>
      </c>
      <c r="K82" s="14" t="e">
        <f t="shared" si="22"/>
        <v>#DIV/0!</v>
      </c>
      <c r="L82" s="14" t="e">
        <f t="shared" si="22"/>
        <v>#DIV/0!</v>
      </c>
      <c r="M82" s="14" t="e">
        <f t="shared" si="22"/>
        <v>#DIV/0!</v>
      </c>
      <c r="N82" s="14" t="e">
        <f t="shared" si="22"/>
        <v>#DIV/0!</v>
      </c>
      <c r="O82" s="14" t="e">
        <f t="shared" si="22"/>
        <v>#DIV/0!</v>
      </c>
    </row>
    <row r="83" spans="1:15" outlineLevel="1" x14ac:dyDescent="0.25"/>
    <row r="84" spans="1:15" outlineLevel="1" x14ac:dyDescent="0.25"/>
    <row r="85" spans="1:15" outlineLevel="1" x14ac:dyDescent="0.25"/>
    <row r="86" spans="1:15" outlineLevel="1" x14ac:dyDescent="0.25"/>
    <row r="87" spans="1:15" outlineLevel="1" x14ac:dyDescent="0.25"/>
    <row r="88" spans="1:15" outlineLevel="1" x14ac:dyDescent="0.25"/>
    <row r="90" spans="1:15" ht="26.25" x14ac:dyDescent="0.4">
      <c r="A90" s="2" t="s">
        <v>29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idden="1" outlineLevel="1" x14ac:dyDescent="0.25"/>
    <row r="92" spans="1:15" hidden="1" outlineLevel="1" x14ac:dyDescent="0.25">
      <c r="A92" s="6" t="s">
        <v>30</v>
      </c>
      <c r="B92" s="6"/>
      <c r="C92" s="6"/>
      <c r="D92" s="6"/>
      <c r="E92" s="6"/>
      <c r="F92" s="7">
        <f t="shared" ref="F92:I92" si="23">G92-1</f>
        <v>2019</v>
      </c>
      <c r="G92" s="7">
        <f t="shared" si="23"/>
        <v>2020</v>
      </c>
      <c r="H92" s="7">
        <f t="shared" si="23"/>
        <v>2021</v>
      </c>
      <c r="I92" s="7">
        <f t="shared" si="23"/>
        <v>2022</v>
      </c>
      <c r="J92" s="7">
        <f>K92-1</f>
        <v>2023</v>
      </c>
      <c r="K92" s="8">
        <f>K$8</f>
        <v>2024</v>
      </c>
      <c r="L92" s="8">
        <f t="shared" ref="L92:O92" si="24">L$8</f>
        <v>2025</v>
      </c>
      <c r="M92" s="8">
        <f t="shared" si="24"/>
        <v>2026</v>
      </c>
      <c r="N92" s="8">
        <f t="shared" si="24"/>
        <v>2027</v>
      </c>
      <c r="O92" s="8">
        <f t="shared" si="24"/>
        <v>2028</v>
      </c>
    </row>
    <row r="93" spans="1:15" hidden="1" outlineLevel="1" x14ac:dyDescent="0.25">
      <c r="B93" s="10" t="s">
        <v>31</v>
      </c>
      <c r="K93" s="4"/>
      <c r="L93" s="4"/>
      <c r="M93" s="4"/>
      <c r="N93" s="4"/>
      <c r="O93" s="4"/>
    </row>
    <row r="94" spans="1:15" hidden="1" outlineLevel="1" x14ac:dyDescent="0.25">
      <c r="C94" t="s">
        <v>19</v>
      </c>
      <c r="F94" s="18">
        <v>3704</v>
      </c>
      <c r="G94" s="18">
        <v>4059</v>
      </c>
      <c r="H94" s="18">
        <v>5079</v>
      </c>
      <c r="I94" s="18">
        <v>5915</v>
      </c>
      <c r="J94" s="18">
        <v>6292</v>
      </c>
      <c r="K94" s="14">
        <f>K75</f>
        <v>9728.6067296336914</v>
      </c>
      <c r="L94" s="14">
        <f t="shared" ref="L94:O94" si="25">L75</f>
        <v>11364.884656059778</v>
      </c>
      <c r="M94" s="14">
        <f t="shared" si="25"/>
        <v>13010.699949026992</v>
      </c>
      <c r="N94" s="14">
        <f t="shared" si="25"/>
        <v>14601.317242246616</v>
      </c>
      <c r="O94" s="14">
        <f t="shared" si="25"/>
        <v>16392.08532113094</v>
      </c>
    </row>
    <row r="95" spans="1:15" hidden="1" outlineLevel="1" x14ac:dyDescent="0.25">
      <c r="C95" t="s">
        <v>32</v>
      </c>
      <c r="F95" s="18">
        <v>1492</v>
      </c>
      <c r="G95" s="18">
        <v>1645</v>
      </c>
      <c r="H95" s="18">
        <v>1781</v>
      </c>
      <c r="I95" s="18">
        <v>1900</v>
      </c>
      <c r="J95" s="18">
        <v>2077</v>
      </c>
      <c r="K95" s="14"/>
      <c r="L95" s="14"/>
      <c r="M95" s="14"/>
      <c r="N95" s="14"/>
      <c r="O95" s="14"/>
    </row>
    <row r="96" spans="1:15" hidden="1" outlineLevel="1" x14ac:dyDescent="0.25">
      <c r="C96" t="s">
        <v>33</v>
      </c>
      <c r="F96" s="13"/>
      <c r="G96" s="18">
        <v>194</v>
      </c>
      <c r="H96" s="18">
        <v>286</v>
      </c>
      <c r="I96" s="18">
        <v>377</v>
      </c>
      <c r="J96" s="18">
        <v>412</v>
      </c>
      <c r="K96" s="14"/>
      <c r="L96" s="14"/>
      <c r="M96" s="14"/>
      <c r="N96" s="14"/>
      <c r="O96" s="14"/>
    </row>
    <row r="97" spans="1:15" hidden="1" outlineLevel="1" x14ac:dyDescent="0.25">
      <c r="C97" t="s">
        <v>34</v>
      </c>
      <c r="F97" s="18">
        <v>595</v>
      </c>
      <c r="G97" s="18">
        <v>619</v>
      </c>
      <c r="H97" s="18">
        <v>665</v>
      </c>
      <c r="I97" s="18">
        <v>724</v>
      </c>
      <c r="J97" s="18">
        <v>774</v>
      </c>
      <c r="K97" s="14"/>
      <c r="L97" s="14"/>
      <c r="M97" s="14"/>
      <c r="N97" s="14"/>
      <c r="O97" s="14"/>
    </row>
    <row r="98" spans="1:15" hidden="1" outlineLevel="1" x14ac:dyDescent="0.25">
      <c r="C98" t="s">
        <v>35</v>
      </c>
      <c r="F98" s="18">
        <v>156</v>
      </c>
      <c r="G98" s="18">
        <v>146</v>
      </c>
      <c r="H98" s="18">
        <v>144</v>
      </c>
      <c r="I98" s="18">
        <v>39</v>
      </c>
      <c r="J98" s="18">
        <v>495</v>
      </c>
      <c r="K98" s="14"/>
      <c r="L98" s="14"/>
      <c r="M98" s="14"/>
      <c r="N98" s="14"/>
      <c r="O98" s="14"/>
    </row>
    <row r="99" spans="1:15" hidden="1" outlineLevel="1" x14ac:dyDescent="0.25">
      <c r="C99" t="s">
        <v>36</v>
      </c>
      <c r="F99" s="13"/>
      <c r="G99" s="13"/>
      <c r="H99" s="13"/>
      <c r="I99" s="13"/>
      <c r="J99" s="13"/>
      <c r="K99" s="14"/>
      <c r="L99" s="14"/>
      <c r="M99" s="14"/>
      <c r="N99" s="14"/>
      <c r="O99" s="14"/>
    </row>
    <row r="100" spans="1:15" hidden="1" outlineLevel="1" x14ac:dyDescent="0.25">
      <c r="C100" t="s">
        <v>37</v>
      </c>
      <c r="F100" s="18">
        <v>-536</v>
      </c>
      <c r="G100" s="18">
        <v>-791</v>
      </c>
      <c r="H100" s="18">
        <v>-1892</v>
      </c>
      <c r="I100" s="18">
        <v>-4003</v>
      </c>
      <c r="J100" s="18">
        <v>1228</v>
      </c>
      <c r="K100" s="14"/>
      <c r="L100" s="14"/>
      <c r="M100" s="14"/>
      <c r="N100" s="14"/>
      <c r="O100" s="14"/>
    </row>
    <row r="101" spans="1:15" hidden="1" outlineLevel="1" x14ac:dyDescent="0.25">
      <c r="C101" t="s">
        <v>38</v>
      </c>
      <c r="F101" s="18">
        <v>322</v>
      </c>
      <c r="G101" s="18">
        <v>2261</v>
      </c>
      <c r="H101" s="18">
        <v>1838</v>
      </c>
      <c r="I101" s="18">
        <v>1891</v>
      </c>
      <c r="J101" s="18">
        <v>-382</v>
      </c>
      <c r="K101" s="14"/>
      <c r="L101" s="14"/>
      <c r="M101" s="14"/>
      <c r="N101" s="14"/>
      <c r="O101" s="14"/>
    </row>
    <row r="102" spans="1:15" hidden="1" outlineLevel="1" x14ac:dyDescent="0.25">
      <c r="C102" t="s">
        <v>39</v>
      </c>
      <c r="F102" s="18">
        <v>623</v>
      </c>
      <c r="G102" s="18">
        <v>728</v>
      </c>
      <c r="H102" s="18">
        <v>1057</v>
      </c>
      <c r="I102" s="18">
        <v>549</v>
      </c>
      <c r="J102" s="18">
        <v>172</v>
      </c>
      <c r="K102" s="14"/>
      <c r="L102" s="14"/>
      <c r="M102" s="14"/>
      <c r="N102" s="14"/>
      <c r="O102" s="14"/>
    </row>
    <row r="103" spans="1:15" hidden="1" outlineLevel="1" x14ac:dyDescent="0.25">
      <c r="A103" s="9"/>
      <c r="B103" s="9" t="s">
        <v>40</v>
      </c>
      <c r="C103" s="9"/>
      <c r="D103" s="9"/>
      <c r="E103" s="9"/>
      <c r="F103" s="15">
        <f>SUM(F94:F102)</f>
        <v>6356</v>
      </c>
      <c r="G103" s="15">
        <f t="shared" ref="G103:O103" si="26">SUM(G94:G102)</f>
        <v>8861</v>
      </c>
      <c r="H103" s="15">
        <f t="shared" si="26"/>
        <v>8958</v>
      </c>
      <c r="I103" s="15">
        <f t="shared" si="26"/>
        <v>7392</v>
      </c>
      <c r="J103" s="15">
        <f t="shared" si="26"/>
        <v>11068</v>
      </c>
      <c r="K103" s="16">
        <f t="shared" si="26"/>
        <v>9728.6067296336914</v>
      </c>
      <c r="L103" s="16">
        <f t="shared" si="26"/>
        <v>11364.884656059778</v>
      </c>
      <c r="M103" s="16">
        <f t="shared" si="26"/>
        <v>13010.699949026992</v>
      </c>
      <c r="N103" s="16">
        <f t="shared" si="26"/>
        <v>14601.317242246616</v>
      </c>
      <c r="O103" s="16">
        <f t="shared" si="26"/>
        <v>16392.08532113094</v>
      </c>
    </row>
    <row r="104" spans="1:15" hidden="1" outlineLevel="1" x14ac:dyDescent="0.25">
      <c r="F104" s="13"/>
      <c r="G104" s="13"/>
      <c r="H104" s="13"/>
      <c r="I104" s="13"/>
      <c r="J104" s="13"/>
      <c r="K104" s="14"/>
      <c r="L104" s="14"/>
      <c r="M104" s="14"/>
      <c r="N104" s="14"/>
      <c r="O104" s="14"/>
    </row>
    <row r="105" spans="1:15" hidden="1" outlineLevel="1" x14ac:dyDescent="0.25">
      <c r="B105" s="10" t="s">
        <v>41</v>
      </c>
      <c r="F105" s="13"/>
      <c r="G105" s="13"/>
      <c r="H105" s="13"/>
      <c r="I105" s="13"/>
      <c r="J105" s="13"/>
      <c r="K105" s="14"/>
      <c r="L105" s="14"/>
      <c r="M105" s="14"/>
      <c r="N105" s="14"/>
      <c r="O105" s="14"/>
    </row>
    <row r="106" spans="1:15" hidden="1" outlineLevel="1" x14ac:dyDescent="0.25">
      <c r="C106" t="s">
        <v>42</v>
      </c>
      <c r="F106" s="18">
        <v>-2998</v>
      </c>
      <c r="G106" s="18">
        <v>-2810</v>
      </c>
      <c r="H106" s="18">
        <v>-3588</v>
      </c>
      <c r="I106" s="18">
        <v>-3891</v>
      </c>
      <c r="J106" s="18">
        <v>-4323</v>
      </c>
      <c r="K106" s="14"/>
      <c r="L106" s="14"/>
      <c r="M106" s="14"/>
      <c r="N106" s="14"/>
      <c r="O106" s="14"/>
    </row>
    <row r="107" spans="1:15" hidden="1" outlineLevel="1" x14ac:dyDescent="0.25">
      <c r="C107" t="s">
        <v>43</v>
      </c>
      <c r="F107" s="18">
        <v>133</v>
      </c>
      <c r="G107" s="18">
        <v>-1081</v>
      </c>
      <c r="H107" s="18">
        <v>53</v>
      </c>
      <c r="I107" s="18">
        <v>-24</v>
      </c>
      <c r="J107" s="18">
        <v>-649</v>
      </c>
      <c r="K107" s="14"/>
      <c r="L107" s="14"/>
      <c r="M107" s="14"/>
      <c r="N107" s="14"/>
      <c r="O107" s="14"/>
    </row>
    <row r="108" spans="1:15" hidden="1" outlineLevel="1" x14ac:dyDescent="0.25">
      <c r="A108" s="9"/>
      <c r="B108" s="9" t="s">
        <v>44</v>
      </c>
      <c r="C108" s="9"/>
      <c r="D108" s="9"/>
      <c r="E108" s="9"/>
      <c r="F108" s="15">
        <f>SUM(F106:F107)</f>
        <v>-2865</v>
      </c>
      <c r="G108" s="15">
        <f t="shared" ref="G108:O108" si="27">SUM(G106:G107)</f>
        <v>-3891</v>
      </c>
      <c r="H108" s="15">
        <f t="shared" si="27"/>
        <v>-3535</v>
      </c>
      <c r="I108" s="15">
        <f t="shared" si="27"/>
        <v>-3915</v>
      </c>
      <c r="J108" s="15">
        <f t="shared" si="27"/>
        <v>-4972</v>
      </c>
      <c r="K108" s="16">
        <f t="shared" si="27"/>
        <v>0</v>
      </c>
      <c r="L108" s="16">
        <f t="shared" si="27"/>
        <v>0</v>
      </c>
      <c r="M108" s="16">
        <f t="shared" si="27"/>
        <v>0</v>
      </c>
      <c r="N108" s="16">
        <f t="shared" si="27"/>
        <v>0</v>
      </c>
      <c r="O108" s="16">
        <f t="shared" si="27"/>
        <v>0</v>
      </c>
    </row>
    <row r="109" spans="1:15" hidden="1" outlineLevel="1" x14ac:dyDescent="0.25">
      <c r="F109" s="13"/>
      <c r="G109" s="13"/>
      <c r="H109" s="13"/>
      <c r="I109" s="13"/>
      <c r="J109" s="13"/>
      <c r="K109" s="14"/>
      <c r="L109" s="14"/>
      <c r="M109" s="14"/>
      <c r="N109" s="14"/>
      <c r="O109" s="14"/>
    </row>
    <row r="110" spans="1:15" hidden="1" outlineLevel="1" x14ac:dyDescent="0.25">
      <c r="B110" s="10" t="s">
        <v>45</v>
      </c>
      <c r="F110" s="13"/>
      <c r="G110" s="13"/>
      <c r="H110" s="13"/>
      <c r="I110" s="13"/>
      <c r="J110" s="13"/>
      <c r="K110" s="14"/>
      <c r="L110" s="14"/>
      <c r="M110" s="14"/>
      <c r="N110" s="14"/>
      <c r="O110" s="14"/>
    </row>
    <row r="111" spans="1:15" hidden="1" outlineLevel="1" x14ac:dyDescent="0.25">
      <c r="C111" t="s">
        <v>46</v>
      </c>
      <c r="F111" s="18">
        <v>419</v>
      </c>
      <c r="G111" s="18">
        <v>919</v>
      </c>
      <c r="H111" s="18">
        <v>-53</v>
      </c>
      <c r="I111" s="18">
        <v>-753</v>
      </c>
      <c r="J111" s="18">
        <v>-93</v>
      </c>
      <c r="K111" s="14"/>
      <c r="L111" s="14"/>
      <c r="M111" s="14"/>
      <c r="N111" s="14"/>
      <c r="O111" s="14"/>
    </row>
    <row r="112" spans="1:15" hidden="1" outlineLevel="1" x14ac:dyDescent="0.25">
      <c r="C112" t="s">
        <v>47</v>
      </c>
      <c r="F112" s="18">
        <v>-247</v>
      </c>
      <c r="G112" s="18">
        <v>-196</v>
      </c>
      <c r="H112" s="18">
        <v>-496</v>
      </c>
      <c r="I112" s="18">
        <v>-439</v>
      </c>
      <c r="J112" s="18">
        <v>-676</v>
      </c>
      <c r="K112" s="14"/>
      <c r="L112" s="14"/>
      <c r="M112" s="14"/>
      <c r="N112" s="14"/>
      <c r="O112" s="14"/>
    </row>
    <row r="113" spans="1:15" hidden="1" outlineLevel="1" x14ac:dyDescent="0.25">
      <c r="C113" t="s">
        <v>48</v>
      </c>
      <c r="F113" s="18">
        <v>-1038</v>
      </c>
      <c r="G113" s="18">
        <v>-1479</v>
      </c>
      <c r="H113" s="18">
        <v>-5748</v>
      </c>
      <c r="I113" s="18">
        <v>-1498</v>
      </c>
      <c r="J113" s="18">
        <v>-1251</v>
      </c>
      <c r="K113" s="14"/>
      <c r="L113" s="14"/>
      <c r="M113" s="14"/>
      <c r="N113" s="14"/>
      <c r="O113" s="14"/>
    </row>
    <row r="114" spans="1:15" hidden="1" outlineLevel="1" x14ac:dyDescent="0.25">
      <c r="C114" t="s">
        <v>49</v>
      </c>
      <c r="F114" s="13"/>
      <c r="G114" s="13"/>
      <c r="H114" s="18">
        <v>-67</v>
      </c>
      <c r="I114" s="18">
        <v>-176</v>
      </c>
      <c r="J114" s="18">
        <v>-291</v>
      </c>
      <c r="K114" s="14"/>
      <c r="L114" s="14"/>
      <c r="M114" s="14"/>
      <c r="N114" s="14"/>
      <c r="O114" s="14"/>
    </row>
    <row r="115" spans="1:15" hidden="1" outlineLevel="1" x14ac:dyDescent="0.25">
      <c r="C115" t="s">
        <v>50</v>
      </c>
      <c r="F115" s="18">
        <v>-281</v>
      </c>
      <c r="G115" s="18">
        <v>-401</v>
      </c>
      <c r="H115" s="18">
        <v>-124</v>
      </c>
      <c r="I115" s="18">
        <v>-1417</v>
      </c>
      <c r="J115" s="18">
        <v>-303</v>
      </c>
      <c r="K115" s="14"/>
      <c r="L115" s="14"/>
      <c r="M115" s="14"/>
      <c r="N115" s="14"/>
      <c r="O115" s="14"/>
    </row>
    <row r="116" spans="1:15" hidden="1" outlineLevel="1" x14ac:dyDescent="0.25">
      <c r="A116" s="9"/>
      <c r="B116" s="9" t="s">
        <v>51</v>
      </c>
      <c r="C116" s="9"/>
      <c r="D116" s="9"/>
      <c r="E116" s="9"/>
      <c r="F116" s="15">
        <f>SUM(F111:F115)</f>
        <v>-1147</v>
      </c>
      <c r="G116" s="15">
        <f t="shared" ref="G116:O116" si="28">SUM(G111:G115)</f>
        <v>-1157</v>
      </c>
      <c r="H116" s="15">
        <f t="shared" si="28"/>
        <v>-6488</v>
      </c>
      <c r="I116" s="15">
        <f t="shared" si="28"/>
        <v>-4283</v>
      </c>
      <c r="J116" s="15">
        <f t="shared" si="28"/>
        <v>-2614</v>
      </c>
      <c r="K116" s="16">
        <f t="shared" si="28"/>
        <v>0</v>
      </c>
      <c r="L116" s="16">
        <f t="shared" si="28"/>
        <v>0</v>
      </c>
      <c r="M116" s="16">
        <f t="shared" si="28"/>
        <v>0</v>
      </c>
      <c r="N116" s="16">
        <f t="shared" si="28"/>
        <v>0</v>
      </c>
      <c r="O116" s="16">
        <f t="shared" si="28"/>
        <v>0</v>
      </c>
    </row>
    <row r="117" spans="1:15" hidden="1" outlineLevel="1" x14ac:dyDescent="0.25">
      <c r="F117" s="13"/>
      <c r="G117" s="13"/>
      <c r="H117" s="13"/>
      <c r="I117" s="13"/>
      <c r="J117" s="13"/>
      <c r="K117" s="14"/>
      <c r="L117" s="14"/>
      <c r="M117" s="14"/>
      <c r="N117" s="14"/>
      <c r="O117" s="14"/>
    </row>
    <row r="118" spans="1:15" hidden="1" outlineLevel="1" x14ac:dyDescent="0.25">
      <c r="B118" t="s">
        <v>52</v>
      </c>
      <c r="F118" s="18">
        <v>-15</v>
      </c>
      <c r="G118" s="18">
        <v>70</v>
      </c>
      <c r="H118" s="18">
        <v>46</v>
      </c>
      <c r="I118" s="18">
        <v>-249</v>
      </c>
      <c r="J118" s="18">
        <v>15</v>
      </c>
      <c r="K118" s="14"/>
      <c r="L118" s="14"/>
      <c r="M118" s="14"/>
      <c r="N118" s="14"/>
      <c r="O118" s="14"/>
    </row>
    <row r="119" spans="1:15" hidden="1" outlineLevel="1" x14ac:dyDescent="0.25">
      <c r="A119" s="9"/>
      <c r="B119" s="9" t="s">
        <v>53</v>
      </c>
      <c r="C119" s="9"/>
      <c r="D119" s="9"/>
      <c r="E119" s="9"/>
      <c r="F119" s="15">
        <f>F103+F108+F116+F118</f>
        <v>2329</v>
      </c>
      <c r="G119" s="22">
        <v>3893</v>
      </c>
      <c r="H119" s="22">
        <v>-1019</v>
      </c>
      <c r="I119" s="22">
        <v>-1055</v>
      </c>
      <c r="J119" s="22">
        <v>3497</v>
      </c>
      <c r="K119" s="16"/>
      <c r="L119" s="16"/>
      <c r="M119" s="16"/>
      <c r="N119" s="16"/>
      <c r="O119" s="16"/>
    </row>
    <row r="120" spans="1:15" hidden="1" outlineLevel="1" x14ac:dyDescent="0.25">
      <c r="B120" t="s">
        <v>54</v>
      </c>
      <c r="F120" s="18">
        <v>6055</v>
      </c>
      <c r="G120" s="13">
        <f>F121</f>
        <v>8384</v>
      </c>
      <c r="H120" s="13">
        <f t="shared" ref="H120:O120" si="29">G121</f>
        <v>12277</v>
      </c>
      <c r="I120" s="13">
        <f t="shared" si="29"/>
        <v>11258</v>
      </c>
      <c r="J120" s="13">
        <f t="shared" si="29"/>
        <v>10203</v>
      </c>
      <c r="K120" s="14">
        <f t="shared" si="29"/>
        <v>13700</v>
      </c>
      <c r="L120" s="14">
        <f t="shared" si="29"/>
        <v>13700</v>
      </c>
      <c r="M120" s="14">
        <f t="shared" si="29"/>
        <v>13700</v>
      </c>
      <c r="N120" s="14">
        <f t="shared" si="29"/>
        <v>13700</v>
      </c>
      <c r="O120" s="14">
        <f t="shared" si="29"/>
        <v>13700</v>
      </c>
    </row>
    <row r="121" spans="1:15" ht="15.75" hidden="1" outlineLevel="1" thickBot="1" x14ac:dyDescent="0.3">
      <c r="A121" s="19"/>
      <c r="B121" s="19" t="s">
        <v>55</v>
      </c>
      <c r="C121" s="19"/>
      <c r="D121" s="19"/>
      <c r="E121" s="19"/>
      <c r="F121" s="20">
        <f>SUM(F119:F120)</f>
        <v>8384</v>
      </c>
      <c r="G121" s="20">
        <f t="shared" ref="G121:O121" si="30">SUM(G119:G120)</f>
        <v>12277</v>
      </c>
      <c r="H121" s="20">
        <f t="shared" si="30"/>
        <v>11258</v>
      </c>
      <c r="I121" s="20">
        <f t="shared" si="30"/>
        <v>10203</v>
      </c>
      <c r="J121" s="20">
        <f t="shared" si="30"/>
        <v>13700</v>
      </c>
      <c r="K121" s="21">
        <f t="shared" si="30"/>
        <v>13700</v>
      </c>
      <c r="L121" s="21">
        <f t="shared" si="30"/>
        <v>13700</v>
      </c>
      <c r="M121" s="21">
        <f t="shared" si="30"/>
        <v>13700</v>
      </c>
      <c r="N121" s="21">
        <f t="shared" si="30"/>
        <v>13700</v>
      </c>
      <c r="O121" s="21">
        <f t="shared" si="30"/>
        <v>13700</v>
      </c>
    </row>
    <row r="122" spans="1:15" ht="15.75" hidden="1" outlineLevel="1" thickTop="1" x14ac:dyDescent="0.25">
      <c r="F122" s="13"/>
      <c r="G122" s="13"/>
      <c r="H122" s="13"/>
      <c r="I122" s="13"/>
      <c r="J122" s="13"/>
      <c r="K122" s="14"/>
      <c r="L122" s="14"/>
      <c r="M122" s="14"/>
      <c r="N122" s="14"/>
      <c r="O122" s="14"/>
    </row>
    <row r="123" spans="1:15" hidden="1" outlineLevel="1" x14ac:dyDescent="0.25">
      <c r="B123" t="s">
        <v>56</v>
      </c>
      <c r="F123" s="13"/>
      <c r="G123" s="13"/>
      <c r="H123" s="13"/>
      <c r="I123" s="13"/>
      <c r="J123" s="13"/>
      <c r="K123" s="14"/>
      <c r="L123" s="14"/>
      <c r="M123" s="14"/>
      <c r="N123" s="14"/>
      <c r="O123" s="14"/>
    </row>
    <row r="124" spans="1:15" hidden="1" outlineLevel="1" x14ac:dyDescent="0.25">
      <c r="B124" t="s">
        <v>57</v>
      </c>
      <c r="F124" s="18">
        <v>141</v>
      </c>
      <c r="G124" s="18">
        <v>124</v>
      </c>
      <c r="H124" s="18">
        <v>149</v>
      </c>
      <c r="I124" s="18">
        <v>145</v>
      </c>
      <c r="J124" s="18">
        <v>125</v>
      </c>
      <c r="K124" s="14"/>
      <c r="L124" s="14"/>
      <c r="M124" s="14"/>
      <c r="N124" s="14"/>
      <c r="O124" s="14"/>
    </row>
    <row r="125" spans="1:15" hidden="1" outlineLevel="1" x14ac:dyDescent="0.25">
      <c r="B125" t="s">
        <v>58</v>
      </c>
      <c r="F125" s="18">
        <v>1187</v>
      </c>
      <c r="G125" s="18">
        <v>1052</v>
      </c>
      <c r="H125" s="18">
        <v>1527</v>
      </c>
      <c r="I125" s="18">
        <v>1940</v>
      </c>
      <c r="J125" s="18">
        <v>2234</v>
      </c>
      <c r="K125" s="14"/>
      <c r="L125" s="14"/>
      <c r="M125" s="14"/>
      <c r="N125" s="14"/>
      <c r="O125" s="14"/>
    </row>
    <row r="126" spans="1:15" hidden="1" outlineLevel="1" x14ac:dyDescent="0.25"/>
    <row r="127" spans="1:15" hidden="1" outlineLevel="1" x14ac:dyDescent="0.25"/>
    <row r="128" spans="1:15" hidden="1" outlineLevel="1" x14ac:dyDescent="0.25"/>
    <row r="129" spans="1:15" collapsed="1" x14ac:dyDescent="0.25"/>
    <row r="130" spans="1:15" ht="26.25" x14ac:dyDescent="0.4">
      <c r="A130" s="2" t="s">
        <v>59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idden="1" outlineLevel="1" x14ac:dyDescent="0.25">
      <c r="F131" s="28" t="str">
        <f>IF(F145=F168, "Check","Error")</f>
        <v>Check</v>
      </c>
      <c r="G131" s="28" t="str">
        <f t="shared" ref="G131:O131" si="31">IF(G145=G168, "Check","Error")</f>
        <v>Check</v>
      </c>
      <c r="H131" s="28" t="str">
        <f t="shared" si="31"/>
        <v>Check</v>
      </c>
      <c r="I131" s="28" t="str">
        <f t="shared" si="31"/>
        <v>Check</v>
      </c>
      <c r="J131" s="28" t="str">
        <f t="shared" si="31"/>
        <v>Check</v>
      </c>
      <c r="K131" s="28" t="str">
        <f t="shared" si="31"/>
        <v>Error</v>
      </c>
      <c r="L131" s="28" t="str">
        <f t="shared" si="31"/>
        <v>Error</v>
      </c>
      <c r="M131" s="28" t="str">
        <f t="shared" si="31"/>
        <v>Error</v>
      </c>
      <c r="N131" s="28" t="str">
        <f t="shared" si="31"/>
        <v>Error</v>
      </c>
      <c r="O131" s="28" t="str">
        <f t="shared" si="31"/>
        <v>Error</v>
      </c>
    </row>
    <row r="132" spans="1:15" hidden="1" outlineLevel="1" x14ac:dyDescent="0.25"/>
    <row r="133" spans="1:15" hidden="1" outlineLevel="1" x14ac:dyDescent="0.25">
      <c r="A133" s="6" t="s">
        <v>60</v>
      </c>
      <c r="B133" s="5"/>
      <c r="C133" s="5"/>
      <c r="D133" s="5"/>
      <c r="E133" s="5"/>
      <c r="F133" s="23">
        <f t="shared" ref="F133:I133" si="32">G133-1</f>
        <v>2019</v>
      </c>
      <c r="G133" s="23">
        <f t="shared" si="32"/>
        <v>2020</v>
      </c>
      <c r="H133" s="23">
        <f t="shared" si="32"/>
        <v>2021</v>
      </c>
      <c r="I133" s="23">
        <f t="shared" si="32"/>
        <v>2022</v>
      </c>
      <c r="J133" s="23">
        <f>K133-1</f>
        <v>2023</v>
      </c>
      <c r="K133" s="24">
        <f>K$8</f>
        <v>2024</v>
      </c>
      <c r="L133" s="24">
        <f t="shared" ref="L133:O133" si="33">L$8</f>
        <v>2025</v>
      </c>
      <c r="M133" s="24">
        <f t="shared" si="33"/>
        <v>2026</v>
      </c>
      <c r="N133" s="24">
        <f t="shared" si="33"/>
        <v>2027</v>
      </c>
      <c r="O133" s="24">
        <f t="shared" si="33"/>
        <v>2028</v>
      </c>
    </row>
    <row r="134" spans="1:15" hidden="1" outlineLevel="1" x14ac:dyDescent="0.25">
      <c r="B134" s="10" t="s">
        <v>61</v>
      </c>
      <c r="K134" s="4"/>
      <c r="L134" s="4"/>
      <c r="M134" s="4"/>
      <c r="N134" s="4"/>
      <c r="O134" s="4"/>
    </row>
    <row r="135" spans="1:15" hidden="1" outlineLevel="1" x14ac:dyDescent="0.25">
      <c r="C135" t="s">
        <v>62</v>
      </c>
      <c r="F135" s="18">
        <v>8384</v>
      </c>
      <c r="G135" s="18">
        <v>12277</v>
      </c>
      <c r="H135" s="18">
        <v>11258</v>
      </c>
      <c r="I135" s="18">
        <v>10203</v>
      </c>
      <c r="J135" s="18">
        <v>13700</v>
      </c>
      <c r="K135" s="14">
        <f>K121</f>
        <v>13700</v>
      </c>
      <c r="L135" s="14">
        <f t="shared" ref="L135:O135" si="34">L121</f>
        <v>13700</v>
      </c>
      <c r="M135" s="14">
        <f t="shared" si="34"/>
        <v>13700</v>
      </c>
      <c r="N135" s="14">
        <f t="shared" si="34"/>
        <v>13700</v>
      </c>
      <c r="O135" s="14">
        <f t="shared" si="34"/>
        <v>13700</v>
      </c>
    </row>
    <row r="136" spans="1:15" hidden="1" outlineLevel="1" x14ac:dyDescent="0.25">
      <c r="C136" t="s">
        <v>63</v>
      </c>
      <c r="F136" s="18">
        <v>1060</v>
      </c>
      <c r="G136" s="18">
        <v>1028</v>
      </c>
      <c r="H136" s="18">
        <v>917</v>
      </c>
      <c r="I136" s="18">
        <v>846</v>
      </c>
      <c r="J136" s="18">
        <v>1534</v>
      </c>
      <c r="K136" s="14"/>
      <c r="L136" s="14"/>
      <c r="M136" s="14"/>
      <c r="N136" s="14"/>
      <c r="O136" s="14"/>
    </row>
    <row r="137" spans="1:15" hidden="1" outlineLevel="1" x14ac:dyDescent="0.25">
      <c r="C137" t="s">
        <v>64</v>
      </c>
      <c r="F137" s="18">
        <v>1535</v>
      </c>
      <c r="G137" s="18">
        <v>1550</v>
      </c>
      <c r="H137" s="18">
        <v>1803</v>
      </c>
      <c r="I137" s="18">
        <v>2241</v>
      </c>
      <c r="J137" s="18">
        <v>2285</v>
      </c>
      <c r="K137" s="14"/>
      <c r="L137" s="14"/>
      <c r="M137" s="14"/>
      <c r="N137" s="14"/>
      <c r="O137" s="14"/>
    </row>
    <row r="138" spans="1:15" hidden="1" outlineLevel="1" x14ac:dyDescent="0.25">
      <c r="C138" t="s">
        <v>65</v>
      </c>
      <c r="F138" s="18">
        <v>11395</v>
      </c>
      <c r="G138" s="18">
        <v>12242</v>
      </c>
      <c r="H138" s="18">
        <v>14215</v>
      </c>
      <c r="I138" s="18">
        <v>17907</v>
      </c>
      <c r="J138" s="18">
        <v>16651</v>
      </c>
      <c r="K138" s="14"/>
      <c r="L138" s="14"/>
      <c r="M138" s="14"/>
      <c r="N138" s="14"/>
      <c r="O138" s="14"/>
    </row>
    <row r="139" spans="1:15" hidden="1" outlineLevel="1" x14ac:dyDescent="0.25">
      <c r="A139" s="9"/>
      <c r="B139" s="9" t="s">
        <v>66</v>
      </c>
      <c r="C139" s="9"/>
      <c r="D139" s="9"/>
      <c r="E139" s="9"/>
      <c r="F139" s="15">
        <f>SUM(F135:F138)</f>
        <v>22374</v>
      </c>
      <c r="G139" s="15">
        <f t="shared" ref="G139:O139" si="35">SUM(G135:G138)</f>
        <v>27097</v>
      </c>
      <c r="H139" s="15">
        <f t="shared" si="35"/>
        <v>28193</v>
      </c>
      <c r="I139" s="15">
        <f t="shared" si="35"/>
        <v>31197</v>
      </c>
      <c r="J139" s="15">
        <f t="shared" si="35"/>
        <v>34170</v>
      </c>
      <c r="K139" s="16">
        <f t="shared" si="35"/>
        <v>13700</v>
      </c>
      <c r="L139" s="16">
        <f t="shared" si="35"/>
        <v>13700</v>
      </c>
      <c r="M139" s="16">
        <f t="shared" si="35"/>
        <v>13700</v>
      </c>
      <c r="N139" s="16">
        <f t="shared" si="35"/>
        <v>13700</v>
      </c>
      <c r="O139" s="16">
        <f t="shared" si="35"/>
        <v>13700</v>
      </c>
    </row>
    <row r="140" spans="1:15" hidden="1" outlineLevel="1" x14ac:dyDescent="0.25">
      <c r="F140" s="13"/>
      <c r="G140" s="13"/>
      <c r="H140" s="13"/>
      <c r="I140" s="13"/>
      <c r="J140" s="13"/>
      <c r="K140" s="14"/>
      <c r="L140" s="14"/>
      <c r="M140" s="14"/>
      <c r="N140" s="14"/>
      <c r="O140" s="14"/>
    </row>
    <row r="141" spans="1:15" hidden="1" outlineLevel="1" x14ac:dyDescent="0.25">
      <c r="B141" s="10" t="s">
        <v>67</v>
      </c>
      <c r="F141" s="13"/>
      <c r="G141" s="13"/>
      <c r="H141" s="13"/>
      <c r="I141" s="13"/>
      <c r="J141" s="13"/>
      <c r="K141" s="14"/>
      <c r="L141" s="14"/>
      <c r="M141" s="14"/>
      <c r="N141" s="14"/>
      <c r="O141" s="14"/>
    </row>
    <row r="142" spans="1:15" hidden="1" outlineLevel="1" x14ac:dyDescent="0.25">
      <c r="C142" t="s">
        <v>68</v>
      </c>
      <c r="F142" s="18">
        <v>20890</v>
      </c>
      <c r="G142" s="18">
        <v>21807</v>
      </c>
      <c r="H142" s="18">
        <v>23492</v>
      </c>
      <c r="I142" s="18">
        <v>24646</v>
      </c>
      <c r="J142" s="18">
        <v>26684</v>
      </c>
      <c r="K142" s="14"/>
      <c r="L142" s="14"/>
      <c r="M142" s="14"/>
      <c r="N142" s="14"/>
      <c r="O142" s="14"/>
    </row>
    <row r="143" spans="1:15" hidden="1" outlineLevel="1" x14ac:dyDescent="0.25">
      <c r="C143" t="s">
        <v>69</v>
      </c>
      <c r="F143" s="13"/>
      <c r="G143" s="18">
        <v>2788</v>
      </c>
      <c r="H143" s="18">
        <v>2890</v>
      </c>
      <c r="I143" s="18">
        <v>2774</v>
      </c>
      <c r="J143" s="18">
        <v>2713</v>
      </c>
      <c r="K143" s="14"/>
      <c r="L143" s="14"/>
      <c r="M143" s="14"/>
      <c r="N143" s="14"/>
      <c r="O143" s="14"/>
    </row>
    <row r="144" spans="1:15" hidden="1" outlineLevel="1" x14ac:dyDescent="0.25">
      <c r="C144" t="s">
        <v>70</v>
      </c>
      <c r="F144" s="18">
        <v>2136</v>
      </c>
      <c r="G144" s="18">
        <v>3864</v>
      </c>
      <c r="H144" s="18">
        <v>4693</v>
      </c>
      <c r="I144" s="18">
        <v>5549</v>
      </c>
      <c r="J144" s="18">
        <v>5427</v>
      </c>
      <c r="K144" s="14"/>
      <c r="L144" s="14"/>
      <c r="M144" s="14"/>
      <c r="N144" s="14"/>
      <c r="O144" s="14"/>
    </row>
    <row r="145" spans="1:15" ht="15.75" hidden="1" outlineLevel="1" thickBot="1" x14ac:dyDescent="0.3">
      <c r="A145" s="19"/>
      <c r="B145" s="25" t="s">
        <v>71</v>
      </c>
      <c r="C145" s="25"/>
      <c r="D145" s="25"/>
      <c r="E145" s="25"/>
      <c r="F145" s="27">
        <f>SUM(F142:F144,F139)</f>
        <v>45400</v>
      </c>
      <c r="G145" s="27">
        <f t="shared" ref="G145:O145" si="36">SUM(G142:G144,G139)</f>
        <v>55556</v>
      </c>
      <c r="H145" s="27">
        <f t="shared" si="36"/>
        <v>59268</v>
      </c>
      <c r="I145" s="27">
        <f t="shared" si="36"/>
        <v>64166</v>
      </c>
      <c r="J145" s="27">
        <f t="shared" si="36"/>
        <v>68994</v>
      </c>
      <c r="K145" s="65">
        <f t="shared" si="36"/>
        <v>13700</v>
      </c>
      <c r="L145" s="65">
        <f t="shared" si="36"/>
        <v>13700</v>
      </c>
      <c r="M145" s="65">
        <f t="shared" si="36"/>
        <v>13700</v>
      </c>
      <c r="N145" s="65">
        <f t="shared" si="36"/>
        <v>13700</v>
      </c>
      <c r="O145" s="65">
        <f t="shared" si="36"/>
        <v>13700</v>
      </c>
    </row>
    <row r="146" spans="1:15" ht="15.75" hidden="1" outlineLevel="1" thickTop="1" x14ac:dyDescent="0.25">
      <c r="F146" s="13"/>
      <c r="G146" s="13"/>
      <c r="H146" s="13"/>
      <c r="I146" s="13"/>
      <c r="J146" s="13"/>
      <c r="K146" s="14"/>
      <c r="L146" s="14"/>
      <c r="M146" s="14"/>
      <c r="N146" s="14"/>
      <c r="O146" s="14"/>
    </row>
    <row r="147" spans="1:15" hidden="1" outlineLevel="1" x14ac:dyDescent="0.25">
      <c r="B147" s="10" t="s">
        <v>72</v>
      </c>
      <c r="F147" s="13"/>
      <c r="G147" s="13"/>
      <c r="H147" s="13"/>
      <c r="I147" s="13"/>
      <c r="J147" s="13"/>
      <c r="K147" s="14"/>
      <c r="L147" s="14"/>
      <c r="M147" s="14"/>
      <c r="N147" s="14"/>
      <c r="O147" s="14"/>
    </row>
    <row r="148" spans="1:15" hidden="1" outlineLevel="1" x14ac:dyDescent="0.25">
      <c r="C148" t="s">
        <v>73</v>
      </c>
      <c r="F148" s="18">
        <v>11679</v>
      </c>
      <c r="G148" s="18">
        <v>14172</v>
      </c>
      <c r="H148" s="18">
        <v>16278</v>
      </c>
      <c r="I148" s="18">
        <v>17848</v>
      </c>
      <c r="J148" s="18">
        <v>17483</v>
      </c>
      <c r="K148" s="14"/>
      <c r="L148" s="14"/>
      <c r="M148" s="14"/>
      <c r="N148" s="14"/>
      <c r="O148" s="14"/>
    </row>
    <row r="149" spans="1:15" hidden="1" outlineLevel="1" x14ac:dyDescent="0.25">
      <c r="C149" t="s">
        <v>74</v>
      </c>
      <c r="F149" s="18">
        <v>3176</v>
      </c>
      <c r="G149" s="18">
        <v>3605</v>
      </c>
      <c r="H149" s="18">
        <v>4090</v>
      </c>
      <c r="I149" s="18">
        <v>4381</v>
      </c>
      <c r="J149" s="18">
        <v>4278</v>
      </c>
      <c r="K149" s="14">
        <f>K291</f>
        <v>4996.3377735785252</v>
      </c>
      <c r="L149" s="14">
        <f t="shared" ref="L149:O149" si="37">L291</f>
        <v>5349.2604456180634</v>
      </c>
      <c r="M149" s="14">
        <f t="shared" si="37"/>
        <v>5737.1114667023649</v>
      </c>
      <c r="N149" s="14">
        <f t="shared" si="37"/>
        <v>6164.0580010768026</v>
      </c>
      <c r="O149" s="14">
        <f t="shared" si="37"/>
        <v>6634.8080086959098</v>
      </c>
    </row>
    <row r="150" spans="1:15" hidden="1" outlineLevel="1" x14ac:dyDescent="0.25">
      <c r="C150" t="s">
        <v>75</v>
      </c>
      <c r="F150" s="18">
        <v>1180</v>
      </c>
      <c r="G150" s="18">
        <v>1393</v>
      </c>
      <c r="H150" s="18">
        <v>1671</v>
      </c>
      <c r="I150" s="18">
        <v>1911</v>
      </c>
      <c r="J150" s="18">
        <v>2150</v>
      </c>
      <c r="K150" s="14">
        <f>K264</f>
        <v>2452.1463368708924</v>
      </c>
      <c r="L150" s="14">
        <f t="shared" ref="L150:O150" si="38">L264</f>
        <v>2783.2410646248486</v>
      </c>
      <c r="M150" s="14">
        <f t="shared" si="38"/>
        <v>3146.7347494104774</v>
      </c>
      <c r="N150" s="14">
        <f t="shared" si="38"/>
        <v>3546.560379801635</v>
      </c>
      <c r="O150" s="14">
        <f t="shared" si="38"/>
        <v>3987.2077318326724</v>
      </c>
    </row>
    <row r="151" spans="1:15" hidden="1" outlineLevel="1" x14ac:dyDescent="0.25">
      <c r="C151" t="s">
        <v>76</v>
      </c>
      <c r="F151" s="18">
        <v>1711</v>
      </c>
      <c r="G151" s="18">
        <v>1851</v>
      </c>
      <c r="H151" s="18">
        <v>2042</v>
      </c>
      <c r="I151" s="18">
        <v>2174</v>
      </c>
      <c r="J151" s="18">
        <v>2337</v>
      </c>
      <c r="K151" s="14">
        <f>K222</f>
        <v>2720.6795089258903</v>
      </c>
      <c r="L151" s="14">
        <f t="shared" ref="L151:O151" si="39">L222</f>
        <v>3213.5042388069478</v>
      </c>
      <c r="M151" s="14">
        <f t="shared" si="39"/>
        <v>3502.2890945457016</v>
      </c>
      <c r="N151" s="14">
        <f t="shared" si="39"/>
        <v>3815.5372904615774</v>
      </c>
      <c r="O151" s="14">
        <f t="shared" si="39"/>
        <v>4160.404147035747</v>
      </c>
    </row>
    <row r="152" spans="1:15" hidden="1" outlineLevel="1" x14ac:dyDescent="0.25">
      <c r="C152" t="s">
        <v>77</v>
      </c>
      <c r="F152" s="18">
        <v>0</v>
      </c>
      <c r="G152" s="13" t="s">
        <v>93</v>
      </c>
      <c r="H152" s="13" t="s">
        <v>93</v>
      </c>
      <c r="I152" s="13" t="s">
        <v>93</v>
      </c>
      <c r="J152" s="13" t="s">
        <v>93</v>
      </c>
      <c r="K152" s="14"/>
      <c r="L152" s="14"/>
      <c r="M152" s="14"/>
      <c r="N152" s="14"/>
      <c r="O152" s="14"/>
    </row>
    <row r="153" spans="1:15" hidden="1" outlineLevel="1" x14ac:dyDescent="0.25">
      <c r="A153" s="9"/>
      <c r="B153" s="9" t="s">
        <v>78</v>
      </c>
      <c r="C153" s="9"/>
      <c r="D153" s="9"/>
      <c r="E153" s="9"/>
      <c r="F153" s="15">
        <f>SUM(F148:F152)</f>
        <v>17746</v>
      </c>
      <c r="G153" s="15">
        <f t="shared" ref="G153:O153" si="40">SUM(G148:G152)</f>
        <v>21021</v>
      </c>
      <c r="H153" s="15">
        <f t="shared" si="40"/>
        <v>24081</v>
      </c>
      <c r="I153" s="15">
        <f t="shared" si="40"/>
        <v>26314</v>
      </c>
      <c r="J153" s="15">
        <f t="shared" si="40"/>
        <v>26248</v>
      </c>
      <c r="K153" s="16">
        <f t="shared" si="40"/>
        <v>10169.163619375307</v>
      </c>
      <c r="L153" s="16">
        <f t="shared" si="40"/>
        <v>11346.005749049858</v>
      </c>
      <c r="M153" s="16">
        <f t="shared" si="40"/>
        <v>12386.135310658545</v>
      </c>
      <c r="N153" s="16">
        <f t="shared" si="40"/>
        <v>13526.155671340015</v>
      </c>
      <c r="O153" s="16">
        <f t="shared" si="40"/>
        <v>14782.419887564331</v>
      </c>
    </row>
    <row r="154" spans="1:15" hidden="1" outlineLevel="1" x14ac:dyDescent="0.25">
      <c r="F154" s="13"/>
      <c r="G154" s="13"/>
      <c r="H154" s="13"/>
      <c r="I154" s="13"/>
      <c r="J154" s="13"/>
      <c r="K154" s="14"/>
      <c r="L154" s="14"/>
      <c r="M154" s="14"/>
      <c r="N154" s="14"/>
      <c r="O154" s="14"/>
    </row>
    <row r="155" spans="1:15" hidden="1" outlineLevel="1" x14ac:dyDescent="0.25">
      <c r="B155" s="10" t="s">
        <v>79</v>
      </c>
      <c r="F155" s="13"/>
      <c r="G155" s="13"/>
      <c r="H155" s="13"/>
      <c r="I155" s="13"/>
      <c r="J155" s="13"/>
      <c r="K155" s="14"/>
      <c r="L155" s="14"/>
      <c r="M155" s="14"/>
      <c r="N155" s="14"/>
      <c r="O155" s="14"/>
    </row>
    <row r="156" spans="1:15" hidden="1" outlineLevel="1" x14ac:dyDescent="0.25">
      <c r="C156" t="s">
        <v>90</v>
      </c>
      <c r="F156" s="18">
        <v>6823</v>
      </c>
      <c r="G156" s="18">
        <v>7609</v>
      </c>
      <c r="H156" s="18">
        <v>7491</v>
      </c>
      <c r="I156" s="18">
        <v>6557</v>
      </c>
      <c r="J156" s="18">
        <v>6458</v>
      </c>
      <c r="K156" s="14"/>
      <c r="L156" s="14"/>
      <c r="M156" s="14"/>
      <c r="N156" s="14"/>
      <c r="O156" s="14"/>
    </row>
    <row r="157" spans="1:15" hidden="1" outlineLevel="1" x14ac:dyDescent="0.25">
      <c r="C157" t="s">
        <v>80</v>
      </c>
      <c r="F157" s="13"/>
      <c r="G157" s="18">
        <v>2558</v>
      </c>
      <c r="H157" s="18">
        <v>2642</v>
      </c>
      <c r="I157" s="18">
        <v>2482</v>
      </c>
      <c r="J157" s="18">
        <v>2426</v>
      </c>
      <c r="K157" s="14"/>
      <c r="L157" s="14"/>
      <c r="M157" s="14"/>
      <c r="N157" s="14"/>
      <c r="O157" s="14"/>
    </row>
    <row r="158" spans="1:15" hidden="1" outlineLevel="1" x14ac:dyDescent="0.25">
      <c r="C158" t="s">
        <v>81</v>
      </c>
      <c r="F158" s="18">
        <v>5247</v>
      </c>
      <c r="G158" s="18">
        <v>5663</v>
      </c>
      <c r="H158" s="18">
        <v>6976</v>
      </c>
      <c r="I158" s="18">
        <v>8166</v>
      </c>
      <c r="J158" s="18">
        <v>8804</v>
      </c>
      <c r="K158" s="14"/>
      <c r="L158" s="14"/>
      <c r="M158" s="14"/>
      <c r="N158" s="14"/>
      <c r="O158" s="14"/>
    </row>
    <row r="159" spans="1:15" hidden="1" outlineLevel="1" x14ac:dyDescent="0.25">
      <c r="A159" s="9"/>
      <c r="B159" s="11" t="s">
        <v>82</v>
      </c>
      <c r="C159" s="11"/>
      <c r="D159" s="11"/>
      <c r="E159" s="11"/>
      <c r="F159" s="26">
        <f>SUM(F156:F158,F153)</f>
        <v>29816</v>
      </c>
      <c r="G159" s="26">
        <f t="shared" ref="G159:O159" si="41">SUM(G156:G158,G153)</f>
        <v>36851</v>
      </c>
      <c r="H159" s="26">
        <f t="shared" si="41"/>
        <v>41190</v>
      </c>
      <c r="I159" s="26">
        <f t="shared" si="41"/>
        <v>43519</v>
      </c>
      <c r="J159" s="26">
        <f t="shared" si="41"/>
        <v>43936</v>
      </c>
      <c r="K159" s="66">
        <f t="shared" si="41"/>
        <v>10169.163619375307</v>
      </c>
      <c r="L159" s="66">
        <f t="shared" si="41"/>
        <v>11346.005749049858</v>
      </c>
      <c r="M159" s="66">
        <f t="shared" si="41"/>
        <v>12386.135310658545</v>
      </c>
      <c r="N159" s="66">
        <f t="shared" si="41"/>
        <v>13526.155671340015</v>
      </c>
      <c r="O159" s="66">
        <f t="shared" si="41"/>
        <v>14782.419887564331</v>
      </c>
    </row>
    <row r="160" spans="1:15" hidden="1" outlineLevel="1" x14ac:dyDescent="0.25">
      <c r="F160" s="13"/>
      <c r="G160" s="13"/>
      <c r="H160" s="13"/>
      <c r="I160" s="13"/>
      <c r="J160" s="13"/>
      <c r="K160" s="14"/>
      <c r="L160" s="14"/>
      <c r="M160" s="14"/>
      <c r="N160" s="14"/>
      <c r="O160" s="14"/>
    </row>
    <row r="161" spans="1:15" hidden="1" outlineLevel="1" x14ac:dyDescent="0.25">
      <c r="B161" s="10" t="s">
        <v>83</v>
      </c>
      <c r="F161" s="13"/>
      <c r="G161" s="13"/>
      <c r="H161" s="13"/>
      <c r="I161" s="13"/>
      <c r="J161" s="13"/>
      <c r="K161" s="14"/>
      <c r="L161" s="14"/>
      <c r="M161" s="14"/>
      <c r="N161" s="14"/>
      <c r="O161" s="14"/>
    </row>
    <row r="162" spans="1:15" hidden="1" outlineLevel="1" x14ac:dyDescent="0.25">
      <c r="C162" t="s">
        <v>84</v>
      </c>
      <c r="F162" s="18">
        <v>6421</v>
      </c>
      <c r="G162" s="18">
        <v>6702</v>
      </c>
      <c r="H162" s="18">
        <v>7035</v>
      </c>
      <c r="I162" s="18">
        <v>6886</v>
      </c>
      <c r="J162" s="18">
        <v>7342</v>
      </c>
      <c r="K162" s="14"/>
      <c r="L162" s="14"/>
      <c r="M162" s="14"/>
      <c r="N162" s="14"/>
      <c r="O162" s="14"/>
    </row>
    <row r="163" spans="1:15" hidden="1" outlineLevel="1" x14ac:dyDescent="0.25">
      <c r="C163" t="s">
        <v>91</v>
      </c>
      <c r="F163" s="18">
        <v>-1436</v>
      </c>
      <c r="G163" s="18">
        <v>-1297</v>
      </c>
      <c r="H163" s="18">
        <v>-1137</v>
      </c>
      <c r="I163" s="18">
        <v>-1829</v>
      </c>
      <c r="J163" s="18">
        <v>-1805</v>
      </c>
      <c r="K163" s="14"/>
      <c r="L163" s="14"/>
      <c r="M163" s="14"/>
      <c r="N163" s="14"/>
      <c r="O163" s="14"/>
    </row>
    <row r="164" spans="1:15" hidden="1" outlineLevel="1" x14ac:dyDescent="0.25">
      <c r="C164" t="s">
        <v>85</v>
      </c>
      <c r="F164" s="18">
        <v>10258</v>
      </c>
      <c r="G164" s="18">
        <v>12879</v>
      </c>
      <c r="H164" s="18">
        <v>11666</v>
      </c>
      <c r="I164" s="18">
        <v>15585</v>
      </c>
      <c r="J164" s="18">
        <v>19521</v>
      </c>
      <c r="K164" s="14">
        <f>J164+K75+K113</f>
        <v>29249.606729633691</v>
      </c>
      <c r="L164" s="14">
        <f t="shared" ref="L164:O164" si="42">K164+L75+L113</f>
        <v>40614.491385693473</v>
      </c>
      <c r="M164" s="14">
        <f t="shared" si="42"/>
        <v>53625.191334720468</v>
      </c>
      <c r="N164" s="14">
        <f t="shared" si="42"/>
        <v>68226.508576967084</v>
      </c>
      <c r="O164" s="14">
        <f t="shared" si="42"/>
        <v>84618.593898098028</v>
      </c>
    </row>
    <row r="165" spans="1:15" hidden="1" outlineLevel="1" x14ac:dyDescent="0.25">
      <c r="A165" s="9"/>
      <c r="B165" s="9" t="s">
        <v>86</v>
      </c>
      <c r="C165" s="9"/>
      <c r="D165" s="9"/>
      <c r="E165" s="9"/>
      <c r="F165" s="15">
        <f>SUM(F162:F164)</f>
        <v>15243</v>
      </c>
      <c r="G165" s="15">
        <f t="shared" ref="G165:O165" si="43">SUM(G162:G164)</f>
        <v>18284</v>
      </c>
      <c r="H165" s="15">
        <f t="shared" si="43"/>
        <v>17564</v>
      </c>
      <c r="I165" s="15">
        <f t="shared" si="43"/>
        <v>20642</v>
      </c>
      <c r="J165" s="15">
        <f t="shared" si="43"/>
        <v>25058</v>
      </c>
      <c r="K165" s="16">
        <f t="shared" si="43"/>
        <v>29249.606729633691</v>
      </c>
      <c r="L165" s="16">
        <f t="shared" si="43"/>
        <v>40614.491385693473</v>
      </c>
      <c r="M165" s="16">
        <f t="shared" si="43"/>
        <v>53625.191334720468</v>
      </c>
      <c r="N165" s="16">
        <f t="shared" si="43"/>
        <v>68226.508576967084</v>
      </c>
      <c r="O165" s="16">
        <f t="shared" si="43"/>
        <v>84618.593898098028</v>
      </c>
    </row>
    <row r="166" spans="1:15" hidden="1" outlineLevel="1" x14ac:dyDescent="0.25">
      <c r="C166" t="s">
        <v>87</v>
      </c>
      <c r="F166" s="18">
        <v>341</v>
      </c>
      <c r="G166" s="18">
        <v>421</v>
      </c>
      <c r="H166" s="18">
        <v>514</v>
      </c>
      <c r="I166" s="18">
        <v>5</v>
      </c>
      <c r="J166" s="13" t="s">
        <v>93</v>
      </c>
      <c r="K166" s="14"/>
      <c r="L166" s="14"/>
      <c r="M166" s="14"/>
      <c r="N166" s="14"/>
      <c r="O166" s="14"/>
    </row>
    <row r="167" spans="1:15" hidden="1" outlineLevel="1" x14ac:dyDescent="0.25">
      <c r="A167" s="9"/>
      <c r="B167" s="11" t="s">
        <v>88</v>
      </c>
      <c r="C167" s="9"/>
      <c r="D167" s="9"/>
      <c r="E167" s="9"/>
      <c r="F167" s="15">
        <f>SUM(F165:F166)</f>
        <v>15584</v>
      </c>
      <c r="G167" s="15">
        <f t="shared" ref="G167:O167" si="44">SUM(G165:G166)</f>
        <v>18705</v>
      </c>
      <c r="H167" s="15">
        <f t="shared" si="44"/>
        <v>18078</v>
      </c>
      <c r="I167" s="15">
        <f t="shared" si="44"/>
        <v>20647</v>
      </c>
      <c r="J167" s="15">
        <f t="shared" si="44"/>
        <v>25058</v>
      </c>
      <c r="K167" s="16">
        <f t="shared" si="44"/>
        <v>29249.606729633691</v>
      </c>
      <c r="L167" s="16">
        <f t="shared" si="44"/>
        <v>40614.491385693473</v>
      </c>
      <c r="M167" s="16">
        <f t="shared" si="44"/>
        <v>53625.191334720468</v>
      </c>
      <c r="N167" s="16">
        <f t="shared" si="44"/>
        <v>68226.508576967084</v>
      </c>
      <c r="O167" s="16">
        <f t="shared" si="44"/>
        <v>84618.593898098028</v>
      </c>
    </row>
    <row r="168" spans="1:15" ht="15.75" hidden="1" outlineLevel="1" thickBot="1" x14ac:dyDescent="0.3">
      <c r="A168" s="19"/>
      <c r="B168" s="25" t="s">
        <v>89</v>
      </c>
      <c r="C168" s="19"/>
      <c r="D168" s="19"/>
      <c r="E168" s="19"/>
      <c r="F168" s="20">
        <f>F167+F159</f>
        <v>45400</v>
      </c>
      <c r="G168" s="20">
        <f t="shared" ref="G168:O168" si="45">G167+G159</f>
        <v>55556</v>
      </c>
      <c r="H168" s="20">
        <f t="shared" si="45"/>
        <v>59268</v>
      </c>
      <c r="I168" s="20">
        <f t="shared" si="45"/>
        <v>64166</v>
      </c>
      <c r="J168" s="20">
        <f t="shared" si="45"/>
        <v>68994</v>
      </c>
      <c r="K168" s="21">
        <f t="shared" si="45"/>
        <v>39418.770349008999</v>
      </c>
      <c r="L168" s="21">
        <f t="shared" si="45"/>
        <v>51960.497134743331</v>
      </c>
      <c r="M168" s="21">
        <f t="shared" si="45"/>
        <v>66011.326645379013</v>
      </c>
      <c r="N168" s="21">
        <f t="shared" si="45"/>
        <v>81752.664248307105</v>
      </c>
      <c r="O168" s="21">
        <f t="shared" si="45"/>
        <v>99401.013785662362</v>
      </c>
    </row>
    <row r="169" spans="1:15" ht="15.75" hidden="1" outlineLevel="1" thickTop="1" x14ac:dyDescent="0.25"/>
    <row r="170" spans="1:15" hidden="1" outlineLevel="1" x14ac:dyDescent="0.25"/>
    <row r="171" spans="1:15" hidden="1" outlineLevel="1" x14ac:dyDescent="0.25"/>
    <row r="172" spans="1:15" hidden="1" outlineLevel="1" x14ac:dyDescent="0.25"/>
    <row r="173" spans="1:15" hidden="1" outlineLevel="1" x14ac:dyDescent="0.25"/>
    <row r="174" spans="1:15" hidden="1" outlineLevel="1" x14ac:dyDescent="0.25"/>
    <row r="175" spans="1:15" hidden="1" outlineLevel="1" x14ac:dyDescent="0.25"/>
    <row r="176" spans="1:15" hidden="1" outlineLevel="1" x14ac:dyDescent="0.25"/>
    <row r="177" spans="1:15" collapsed="1" x14ac:dyDescent="0.25"/>
    <row r="178" spans="1:15" ht="26.25" x14ac:dyDescent="0.4">
      <c r="A178" s="2" t="s">
        <v>92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outlineLevel="1" x14ac:dyDescent="0.25"/>
    <row r="180" spans="1:15" outlineLevel="1" x14ac:dyDescent="0.25">
      <c r="C180" s="10" t="s">
        <v>98</v>
      </c>
    </row>
    <row r="181" spans="1:15" outlineLevel="1" x14ac:dyDescent="0.25">
      <c r="A181" s="6"/>
      <c r="B181" s="6"/>
      <c r="C181" s="5" t="s">
        <v>99</v>
      </c>
      <c r="D181" s="6"/>
      <c r="E181" s="7">
        <f t="shared" ref="E181:I181" si="46">F181-1</f>
        <v>2018</v>
      </c>
      <c r="F181" s="7">
        <f t="shared" si="46"/>
        <v>2019</v>
      </c>
      <c r="G181" s="7">
        <f t="shared" si="46"/>
        <v>2020</v>
      </c>
      <c r="H181" s="7">
        <f t="shared" si="46"/>
        <v>2021</v>
      </c>
      <c r="I181" s="7">
        <f t="shared" si="46"/>
        <v>2022</v>
      </c>
      <c r="J181" s="7">
        <f>K181-1</f>
        <v>2023</v>
      </c>
      <c r="K181" s="8">
        <f>K$8</f>
        <v>2024</v>
      </c>
      <c r="L181" s="8">
        <f t="shared" ref="L181:O181" si="47">L$8</f>
        <v>2025</v>
      </c>
      <c r="M181" s="8">
        <f t="shared" si="47"/>
        <v>2026</v>
      </c>
      <c r="N181" s="8">
        <f t="shared" si="47"/>
        <v>2027</v>
      </c>
      <c r="O181" s="8">
        <f t="shared" si="47"/>
        <v>2028</v>
      </c>
    </row>
    <row r="182" spans="1:15" outlineLevel="1" x14ac:dyDescent="0.25">
      <c r="C182" t="s">
        <v>100</v>
      </c>
      <c r="D182" t="s">
        <v>27</v>
      </c>
      <c r="E182" s="41">
        <v>51600</v>
      </c>
      <c r="F182" s="41">
        <v>53900</v>
      </c>
      <c r="G182" s="41">
        <v>58100</v>
      </c>
      <c r="H182" s="41">
        <v>61700</v>
      </c>
      <c r="I182" s="41">
        <v>65800</v>
      </c>
      <c r="J182" s="41">
        <v>71000</v>
      </c>
      <c r="K182" s="14"/>
      <c r="L182" s="14"/>
      <c r="M182" s="14"/>
      <c r="N182" s="14"/>
      <c r="O182" s="14"/>
    </row>
    <row r="183" spans="1:15" outlineLevel="1" x14ac:dyDescent="0.25">
      <c r="C183" t="s">
        <v>101</v>
      </c>
      <c r="D183" t="s">
        <v>27</v>
      </c>
      <c r="E183" s="41">
        <v>19300</v>
      </c>
      <c r="F183" s="41">
        <v>20800</v>
      </c>
      <c r="G183" s="41">
        <v>22600</v>
      </c>
      <c r="H183" s="41">
        <v>25600</v>
      </c>
      <c r="I183" s="41">
        <v>29100</v>
      </c>
      <c r="J183" s="41">
        <v>32300</v>
      </c>
      <c r="K183" s="14"/>
      <c r="L183" s="14"/>
      <c r="M183" s="14"/>
      <c r="N183" s="14"/>
      <c r="O183" s="14"/>
    </row>
    <row r="184" spans="1:15" outlineLevel="1" x14ac:dyDescent="0.25">
      <c r="A184" s="9"/>
      <c r="B184" s="9"/>
      <c r="C184" s="9" t="s">
        <v>102</v>
      </c>
      <c r="D184" t="s">
        <v>27</v>
      </c>
      <c r="E184" s="15">
        <f>SUM(E182:E183)</f>
        <v>70900</v>
      </c>
      <c r="F184" s="15">
        <f t="shared" ref="F184:J184" si="48">SUM(F182:F183)</f>
        <v>74700</v>
      </c>
      <c r="G184" s="15">
        <f t="shared" si="48"/>
        <v>80700</v>
      </c>
      <c r="H184" s="15">
        <f t="shared" si="48"/>
        <v>87300</v>
      </c>
      <c r="I184" s="15">
        <f t="shared" si="48"/>
        <v>94900</v>
      </c>
      <c r="J184" s="15">
        <f t="shared" si="48"/>
        <v>103300</v>
      </c>
      <c r="K184" s="16"/>
      <c r="L184" s="16"/>
      <c r="M184" s="16"/>
      <c r="N184" s="16"/>
      <c r="O184" s="16"/>
    </row>
    <row r="185" spans="1:15" outlineLevel="1" x14ac:dyDescent="0.25">
      <c r="E185" s="13"/>
      <c r="F185" s="13"/>
      <c r="G185" s="13"/>
      <c r="H185" s="13"/>
      <c r="I185" s="13"/>
      <c r="J185" s="13"/>
      <c r="K185" s="14"/>
      <c r="L185" s="14"/>
      <c r="M185" s="14"/>
      <c r="N185" s="14"/>
      <c r="O185" s="14"/>
    </row>
    <row r="186" spans="1:15" outlineLevel="1" x14ac:dyDescent="0.25">
      <c r="C186" t="s">
        <v>103</v>
      </c>
      <c r="D186" t="s">
        <v>104</v>
      </c>
      <c r="E186" s="13"/>
      <c r="F186" s="29">
        <f>F60</f>
        <v>3352</v>
      </c>
      <c r="G186" s="29">
        <f t="shared" ref="G186:J186" si="49">G60</f>
        <v>3541</v>
      </c>
      <c r="H186" s="29">
        <f t="shared" si="49"/>
        <v>3877</v>
      </c>
      <c r="I186" s="29">
        <f t="shared" si="49"/>
        <v>4224</v>
      </c>
      <c r="J186" s="29">
        <f t="shared" si="49"/>
        <v>4580</v>
      </c>
      <c r="K186" s="14"/>
      <c r="L186" s="14"/>
      <c r="M186" s="14"/>
      <c r="N186" s="14"/>
      <c r="O186" s="14"/>
    </row>
    <row r="187" spans="1:15" outlineLevel="1" x14ac:dyDescent="0.25">
      <c r="C187" t="s">
        <v>105</v>
      </c>
      <c r="D187" t="s">
        <v>104</v>
      </c>
      <c r="E187" s="41">
        <v>1624</v>
      </c>
      <c r="F187" s="29">
        <f>F151</f>
        <v>1711</v>
      </c>
      <c r="G187" s="29">
        <f t="shared" ref="G187:J187" si="50">G151</f>
        <v>1851</v>
      </c>
      <c r="H187" s="29">
        <f t="shared" si="50"/>
        <v>2042</v>
      </c>
      <c r="I187" s="29">
        <f t="shared" si="50"/>
        <v>2174</v>
      </c>
      <c r="J187" s="29">
        <f t="shared" si="50"/>
        <v>2337</v>
      </c>
      <c r="K187" s="14"/>
      <c r="L187" s="14"/>
      <c r="M187" s="14"/>
      <c r="N187" s="14"/>
      <c r="O187" s="14"/>
    </row>
    <row r="188" spans="1:15" outlineLevel="1" x14ac:dyDescent="0.25">
      <c r="C188" t="s">
        <v>106</v>
      </c>
      <c r="D188" t="s">
        <v>104</v>
      </c>
      <c r="E188" s="13"/>
      <c r="F188" s="13">
        <f>F187-E187</f>
        <v>87</v>
      </c>
      <c r="G188" s="13">
        <f t="shared" ref="G188:J188" si="51">G187-F187</f>
        <v>140</v>
      </c>
      <c r="H188" s="13">
        <f t="shared" si="51"/>
        <v>191</v>
      </c>
      <c r="I188" s="13">
        <f t="shared" si="51"/>
        <v>132</v>
      </c>
      <c r="J188" s="13">
        <f t="shared" si="51"/>
        <v>163</v>
      </c>
      <c r="K188" s="14"/>
      <c r="L188" s="14"/>
      <c r="M188" s="14"/>
      <c r="N188" s="14"/>
      <c r="O188" s="14"/>
    </row>
    <row r="189" spans="1:15" outlineLevel="1" x14ac:dyDescent="0.25">
      <c r="E189" s="13"/>
      <c r="F189" s="13"/>
      <c r="G189" s="13"/>
      <c r="H189" s="13"/>
      <c r="I189" s="13"/>
      <c r="J189" s="13"/>
      <c r="K189" s="14"/>
      <c r="L189" s="14"/>
      <c r="M189" s="14"/>
      <c r="N189" s="14"/>
      <c r="O189" s="14"/>
    </row>
    <row r="190" spans="1:15" outlineLevel="1" x14ac:dyDescent="0.25">
      <c r="C190" t="s">
        <v>107</v>
      </c>
      <c r="D190" t="s">
        <v>104</v>
      </c>
      <c r="E190" s="13"/>
      <c r="F190" s="41">
        <v>30</v>
      </c>
      <c r="G190" s="41">
        <v>15</v>
      </c>
      <c r="H190" s="41">
        <v>-60</v>
      </c>
      <c r="I190" s="41">
        <v>43</v>
      </c>
      <c r="J190" s="41">
        <v>76</v>
      </c>
      <c r="K190" s="35"/>
      <c r="L190" s="35"/>
      <c r="M190" s="35"/>
      <c r="N190" s="35"/>
      <c r="O190" s="35"/>
    </row>
    <row r="191" spans="1:15" outlineLevel="1" x14ac:dyDescent="0.25">
      <c r="A191" s="9"/>
      <c r="B191" s="9"/>
      <c r="C191" s="9" t="s">
        <v>108</v>
      </c>
      <c r="D191" s="9" t="s">
        <v>104</v>
      </c>
      <c r="E191" s="15"/>
      <c r="F191" s="15">
        <f>F186+F188+F190</f>
        <v>3469</v>
      </c>
      <c r="G191" s="15">
        <f t="shared" ref="G191:J191" si="52">G186+G188+G190</f>
        <v>3696</v>
      </c>
      <c r="H191" s="15">
        <f t="shared" si="52"/>
        <v>4008</v>
      </c>
      <c r="I191" s="15">
        <f t="shared" si="52"/>
        <v>4399</v>
      </c>
      <c r="J191" s="15">
        <f t="shared" si="52"/>
        <v>4819</v>
      </c>
      <c r="K191" s="35"/>
      <c r="L191" s="35"/>
      <c r="M191" s="35"/>
      <c r="N191" s="35"/>
      <c r="O191" s="35"/>
    </row>
    <row r="192" spans="1:15" outlineLevel="1" x14ac:dyDescent="0.25">
      <c r="E192" s="13"/>
      <c r="F192" s="13"/>
      <c r="G192" s="13"/>
      <c r="H192" s="13"/>
      <c r="I192" s="13"/>
      <c r="J192" s="13"/>
      <c r="K192" s="35"/>
      <c r="L192" s="35"/>
      <c r="M192" s="35"/>
      <c r="N192" s="35"/>
      <c r="O192" s="35"/>
    </row>
    <row r="193" spans="1:15" outlineLevel="1" x14ac:dyDescent="0.25">
      <c r="C193" t="s">
        <v>109</v>
      </c>
      <c r="D193" t="s">
        <v>113</v>
      </c>
      <c r="E193" s="13"/>
      <c r="F193" s="30">
        <f>F187/F191</f>
        <v>0.49322571346209282</v>
      </c>
      <c r="G193" s="30">
        <f t="shared" ref="G193:J193" si="53">G187/G191</f>
        <v>0.50081168831168832</v>
      </c>
      <c r="H193" s="30">
        <f t="shared" si="53"/>
        <v>0.50948103792415167</v>
      </c>
      <c r="I193" s="30">
        <f t="shared" si="53"/>
        <v>0.49420322800636507</v>
      </c>
      <c r="J193" s="30">
        <f t="shared" si="53"/>
        <v>0.48495538493463375</v>
      </c>
      <c r="K193" s="35"/>
      <c r="L193" s="35"/>
      <c r="M193" s="35"/>
      <c r="N193" s="35"/>
      <c r="O193" s="35"/>
    </row>
    <row r="194" spans="1:15" outlineLevel="1" x14ac:dyDescent="0.25">
      <c r="C194" t="s">
        <v>110</v>
      </c>
      <c r="D194" t="s">
        <v>113</v>
      </c>
      <c r="E194" s="13"/>
      <c r="F194" s="31"/>
      <c r="G194" s="31"/>
      <c r="H194" s="31"/>
      <c r="I194" s="31"/>
      <c r="J194" s="30">
        <f>AVERAGE(F193:J193)</f>
        <v>0.49653541052778633</v>
      </c>
      <c r="K194" s="35"/>
      <c r="L194" s="35"/>
      <c r="M194" s="35"/>
      <c r="N194" s="35"/>
      <c r="O194" s="35"/>
    </row>
    <row r="195" spans="1:15" outlineLevel="1" x14ac:dyDescent="0.25">
      <c r="E195" s="13"/>
      <c r="F195" s="13"/>
      <c r="G195" s="13"/>
      <c r="H195" s="13"/>
      <c r="I195" s="13"/>
      <c r="J195" s="13"/>
      <c r="K195" s="35"/>
      <c r="L195" s="35"/>
      <c r="M195" s="35"/>
      <c r="N195" s="35"/>
      <c r="O195" s="35"/>
    </row>
    <row r="196" spans="1:15" outlineLevel="1" x14ac:dyDescent="0.25">
      <c r="C196" t="s">
        <v>111</v>
      </c>
      <c r="D196" t="s">
        <v>27</v>
      </c>
      <c r="E196" s="41">
        <v>69400</v>
      </c>
      <c r="F196" s="13">
        <f>(F184+E184)/2</f>
        <v>72800</v>
      </c>
      <c r="G196" s="13">
        <f t="shared" ref="G196:J196" si="54">(G184+F184)/2</f>
        <v>77700</v>
      </c>
      <c r="H196" s="13">
        <f t="shared" si="54"/>
        <v>84000</v>
      </c>
      <c r="I196" s="13">
        <f t="shared" si="54"/>
        <v>91100</v>
      </c>
      <c r="J196" s="13">
        <f t="shared" si="54"/>
        <v>99100</v>
      </c>
      <c r="K196" s="35"/>
      <c r="L196" s="35"/>
      <c r="M196" s="35"/>
      <c r="N196" s="35"/>
      <c r="O196" s="35"/>
    </row>
    <row r="197" spans="1:15" outlineLevel="1" x14ac:dyDescent="0.25">
      <c r="A197" s="9"/>
      <c r="B197" s="9"/>
      <c r="C197" s="9" t="s">
        <v>112</v>
      </c>
      <c r="D197" s="9"/>
      <c r="E197" s="15"/>
      <c r="F197" s="32">
        <f>F191/F196*1000</f>
        <v>47.651098901098898</v>
      </c>
      <c r="G197" s="32">
        <f t="shared" ref="G197:J197" si="55">G191/G196*1000</f>
        <v>47.567567567567565</v>
      </c>
      <c r="H197" s="32">
        <f t="shared" si="55"/>
        <v>47.714285714285715</v>
      </c>
      <c r="I197" s="32">
        <f t="shared" si="55"/>
        <v>48.287596048298575</v>
      </c>
      <c r="J197" s="32">
        <f t="shared" si="55"/>
        <v>48.627648839556002</v>
      </c>
      <c r="K197" s="35"/>
      <c r="L197" s="35"/>
      <c r="M197" s="35"/>
      <c r="N197" s="35"/>
      <c r="O197" s="35"/>
    </row>
    <row r="198" spans="1:15" outlineLevel="1" x14ac:dyDescent="0.25">
      <c r="E198" s="13"/>
      <c r="F198" s="13"/>
      <c r="G198" s="13"/>
      <c r="H198" s="13"/>
      <c r="I198" s="13"/>
      <c r="J198" s="13"/>
      <c r="K198" s="14"/>
      <c r="L198" s="14"/>
      <c r="M198" s="14"/>
      <c r="N198" s="14"/>
      <c r="O198" s="14"/>
    </row>
    <row r="199" spans="1:15" outlineLevel="1" x14ac:dyDescent="0.25">
      <c r="C199" t="s">
        <v>114</v>
      </c>
      <c r="D199" t="s">
        <v>113</v>
      </c>
      <c r="E199" s="13"/>
      <c r="F199" s="13"/>
      <c r="G199" s="13"/>
      <c r="H199" s="13"/>
      <c r="I199" s="13"/>
      <c r="J199" s="30">
        <f>(J197/F197)^0.25-1</f>
        <v>5.0845284497038623E-3</v>
      </c>
      <c r="K199" s="14"/>
      <c r="L199" s="14"/>
      <c r="M199" s="14"/>
      <c r="N199" s="14"/>
      <c r="O199" s="14"/>
    </row>
    <row r="200" spans="1:15" outlineLevel="1" x14ac:dyDescent="0.25">
      <c r="C200" t="s">
        <v>115</v>
      </c>
      <c r="D200" t="s">
        <v>113</v>
      </c>
      <c r="E200" s="13"/>
      <c r="F200" s="13"/>
      <c r="G200" s="13"/>
      <c r="H200" s="13"/>
      <c r="I200" s="13"/>
      <c r="J200" s="42">
        <v>8.3299999999999999E-2</v>
      </c>
      <c r="K200" s="14"/>
      <c r="L200" s="14"/>
      <c r="M200" s="14"/>
      <c r="N200" s="14"/>
      <c r="O200" s="14"/>
    </row>
    <row r="201" spans="1:15" outlineLevel="1" x14ac:dyDescent="0.25">
      <c r="C201" t="s">
        <v>116</v>
      </c>
      <c r="D201" t="s">
        <v>117</v>
      </c>
      <c r="E201" s="13"/>
      <c r="F201" s="13"/>
      <c r="G201" s="13"/>
      <c r="H201" s="13"/>
      <c r="I201" s="13"/>
      <c r="J201" s="13"/>
      <c r="K201" s="12">
        <f>J197*(1+J199)</f>
        <v>48.874897503522931</v>
      </c>
      <c r="L201" s="12">
        <f>K201*(1+$J$199)*(1+J200)</f>
        <v>53.2153828061086</v>
      </c>
      <c r="M201" s="12">
        <f t="shared" ref="M201:O201" si="56">L201*(1+$J$199)</f>
        <v>53.485957933948143</v>
      </c>
      <c r="N201" s="12">
        <f t="shared" si="56"/>
        <v>53.757908808722966</v>
      </c>
      <c r="O201" s="12">
        <f t="shared" si="56"/>
        <v>54.031242425457506</v>
      </c>
    </row>
    <row r="202" spans="1:15" outlineLevel="1" x14ac:dyDescent="0.25">
      <c r="E202" s="13"/>
      <c r="F202" s="13"/>
      <c r="G202" s="13"/>
      <c r="H202" s="13"/>
      <c r="I202" s="13"/>
      <c r="J202" s="13"/>
      <c r="K202" s="14"/>
      <c r="L202" s="14"/>
      <c r="M202" s="14"/>
      <c r="N202" s="14"/>
      <c r="O202" s="14"/>
    </row>
    <row r="203" spans="1:15" outlineLevel="1" x14ac:dyDescent="0.25">
      <c r="A203" s="6"/>
      <c r="B203" s="6"/>
      <c r="C203" s="6" t="s">
        <v>94</v>
      </c>
      <c r="D203" s="6"/>
      <c r="E203" s="33"/>
      <c r="F203" s="33"/>
      <c r="G203" s="33"/>
      <c r="H203" s="33"/>
      <c r="I203" s="33"/>
      <c r="J203" s="33"/>
      <c r="K203" s="36"/>
      <c r="L203" s="36"/>
      <c r="M203" s="36"/>
      <c r="N203" s="36"/>
      <c r="O203" s="36"/>
    </row>
    <row r="204" spans="1:15" outlineLevel="1" x14ac:dyDescent="0.25">
      <c r="C204" t="s">
        <v>119</v>
      </c>
      <c r="D204" t="s">
        <v>118</v>
      </c>
      <c r="E204" s="13"/>
      <c r="F204" s="13">
        <f>E206</f>
        <v>762</v>
      </c>
      <c r="G204" s="13">
        <f t="shared" ref="G204:O204" si="57">F206</f>
        <v>782</v>
      </c>
      <c r="H204" s="13">
        <f t="shared" si="57"/>
        <v>795</v>
      </c>
      <c r="I204" s="13">
        <f t="shared" si="57"/>
        <v>815</v>
      </c>
      <c r="J204" s="13">
        <f t="shared" si="57"/>
        <v>838</v>
      </c>
      <c r="K204" s="14">
        <f t="shared" si="57"/>
        <v>861</v>
      </c>
      <c r="L204" s="14">
        <f t="shared" si="57"/>
        <v>888</v>
      </c>
      <c r="M204" s="14">
        <f t="shared" si="57"/>
        <v>915</v>
      </c>
      <c r="N204" s="14">
        <f t="shared" si="57"/>
        <v>942</v>
      </c>
      <c r="O204" s="14">
        <f t="shared" si="57"/>
        <v>969</v>
      </c>
    </row>
    <row r="205" spans="1:15" outlineLevel="1" x14ac:dyDescent="0.25">
      <c r="C205" t="s">
        <v>123</v>
      </c>
      <c r="D205" t="s">
        <v>118</v>
      </c>
      <c r="E205" s="13"/>
      <c r="F205" s="41">
        <v>20</v>
      </c>
      <c r="G205" s="41">
        <v>13</v>
      </c>
      <c r="H205" s="41">
        <v>20</v>
      </c>
      <c r="I205" s="41">
        <v>23</v>
      </c>
      <c r="J205" s="41">
        <v>23</v>
      </c>
      <c r="K205" s="14">
        <f>K12</f>
        <v>27</v>
      </c>
      <c r="L205" s="14">
        <f t="shared" ref="L205:O205" si="58">L12</f>
        <v>27</v>
      </c>
      <c r="M205" s="14">
        <f t="shared" si="58"/>
        <v>27</v>
      </c>
      <c r="N205" s="14">
        <f t="shared" si="58"/>
        <v>27</v>
      </c>
      <c r="O205" s="14">
        <f t="shared" si="58"/>
        <v>27</v>
      </c>
    </row>
    <row r="206" spans="1:15" outlineLevel="1" x14ac:dyDescent="0.25">
      <c r="A206" s="9"/>
      <c r="B206" s="9"/>
      <c r="C206" s="9" t="s">
        <v>120</v>
      </c>
      <c r="D206" s="9" t="s">
        <v>118</v>
      </c>
      <c r="E206" s="43">
        <v>762</v>
      </c>
      <c r="F206" s="15">
        <f>F204+F205</f>
        <v>782</v>
      </c>
      <c r="G206" s="15">
        <f t="shared" ref="G206:O206" si="59">G204+G205</f>
        <v>795</v>
      </c>
      <c r="H206" s="15">
        <f t="shared" si="59"/>
        <v>815</v>
      </c>
      <c r="I206" s="15">
        <f t="shared" si="59"/>
        <v>838</v>
      </c>
      <c r="J206" s="15">
        <f t="shared" si="59"/>
        <v>861</v>
      </c>
      <c r="K206" s="16">
        <f t="shared" si="59"/>
        <v>888</v>
      </c>
      <c r="L206" s="16">
        <f t="shared" si="59"/>
        <v>915</v>
      </c>
      <c r="M206" s="16">
        <f t="shared" si="59"/>
        <v>942</v>
      </c>
      <c r="N206" s="16">
        <f t="shared" si="59"/>
        <v>969</v>
      </c>
      <c r="O206" s="16">
        <f t="shared" si="59"/>
        <v>996</v>
      </c>
    </row>
    <row r="207" spans="1:15" outlineLevel="1" x14ac:dyDescent="0.25">
      <c r="E207" s="13"/>
      <c r="F207" s="13"/>
      <c r="G207" s="13"/>
      <c r="H207" s="13"/>
      <c r="I207" s="13"/>
      <c r="J207" s="13"/>
      <c r="K207" s="14"/>
      <c r="L207" s="14"/>
      <c r="M207" s="14"/>
      <c r="N207" s="14"/>
      <c r="O207" s="14"/>
    </row>
    <row r="208" spans="1:15" outlineLevel="1" x14ac:dyDescent="0.25">
      <c r="C208" t="s">
        <v>124</v>
      </c>
      <c r="D208" t="s">
        <v>113</v>
      </c>
      <c r="E208" s="13"/>
      <c r="F208" s="30">
        <f>F205/F204/2</f>
        <v>1.3123359580052493E-2</v>
      </c>
      <c r="G208" s="30">
        <f t="shared" ref="G208:O208" si="60">G205/G204/2</f>
        <v>8.3120204603580571E-3</v>
      </c>
      <c r="H208" s="30">
        <f t="shared" si="60"/>
        <v>1.2578616352201259E-2</v>
      </c>
      <c r="I208" s="30">
        <f t="shared" si="60"/>
        <v>1.4110429447852761E-2</v>
      </c>
      <c r="J208" s="30">
        <f t="shared" si="60"/>
        <v>1.3723150357995227E-2</v>
      </c>
      <c r="K208" s="37">
        <f t="shared" si="60"/>
        <v>1.5679442508710801E-2</v>
      </c>
      <c r="L208" s="37">
        <f t="shared" si="60"/>
        <v>1.5202702702702704E-2</v>
      </c>
      <c r="M208" s="37">
        <f t="shared" si="60"/>
        <v>1.4754098360655738E-2</v>
      </c>
      <c r="N208" s="37">
        <f t="shared" si="60"/>
        <v>1.4331210191082803E-2</v>
      </c>
      <c r="O208" s="37">
        <f t="shared" si="60"/>
        <v>1.393188854489164E-2</v>
      </c>
    </row>
    <row r="209" spans="1:15" outlineLevel="1" x14ac:dyDescent="0.25">
      <c r="E209" s="13"/>
      <c r="F209" s="13"/>
      <c r="G209" s="13"/>
      <c r="H209" s="13"/>
      <c r="I209" s="13"/>
      <c r="J209" s="13"/>
      <c r="K209" s="14"/>
      <c r="L209" s="14"/>
      <c r="M209" s="14"/>
      <c r="N209" s="14"/>
      <c r="O209" s="14"/>
    </row>
    <row r="210" spans="1:15" outlineLevel="1" x14ac:dyDescent="0.25">
      <c r="C210" t="s">
        <v>125</v>
      </c>
      <c r="D210" t="s">
        <v>113</v>
      </c>
      <c r="E210" s="13"/>
      <c r="F210" s="30">
        <f>F196/E196-1</f>
        <v>4.8991354466858761E-2</v>
      </c>
      <c r="G210" s="30">
        <f t="shared" ref="G210:J210" si="61">G196/F196-1</f>
        <v>6.7307692307692291E-2</v>
      </c>
      <c r="H210" s="30">
        <f t="shared" si="61"/>
        <v>8.1081081081081141E-2</v>
      </c>
      <c r="I210" s="30">
        <f t="shared" si="61"/>
        <v>8.4523809523809446E-2</v>
      </c>
      <c r="J210" s="30">
        <f t="shared" si="61"/>
        <v>8.7815587266739881E-2</v>
      </c>
      <c r="K210" s="14"/>
      <c r="L210" s="14"/>
      <c r="M210" s="14"/>
      <c r="N210" s="14"/>
      <c r="O210" s="14"/>
    </row>
    <row r="211" spans="1:15" outlineLevel="1" x14ac:dyDescent="0.25">
      <c r="A211" s="9"/>
      <c r="B211" s="9"/>
      <c r="C211" s="9" t="s">
        <v>126</v>
      </c>
      <c r="D211" s="9" t="s">
        <v>113</v>
      </c>
      <c r="E211" s="15"/>
      <c r="F211" s="38">
        <f>(1+F210)/(1+F208)-1</f>
        <v>3.5403383554075685E-2</v>
      </c>
      <c r="G211" s="38">
        <f t="shared" ref="G211:J211" si="62">(1+G210)/(1+G208)-1</f>
        <v>5.8509341007755733E-2</v>
      </c>
      <c r="H211" s="38">
        <f t="shared" si="62"/>
        <v>6.765150243411111E-2</v>
      </c>
      <c r="I211" s="38">
        <f t="shared" si="62"/>
        <v>6.9433641575202376E-2</v>
      </c>
      <c r="J211" s="38">
        <f t="shared" si="62"/>
        <v>7.3089419811098288E-2</v>
      </c>
      <c r="K211" s="14"/>
      <c r="L211" s="14"/>
      <c r="M211" s="14"/>
      <c r="N211" s="14"/>
      <c r="O211" s="14"/>
    </row>
    <row r="212" spans="1:15" outlineLevel="1" x14ac:dyDescent="0.25">
      <c r="E212" s="13"/>
      <c r="F212" s="13"/>
      <c r="G212" s="13"/>
      <c r="H212" s="13"/>
      <c r="I212" s="13"/>
      <c r="J212" s="13"/>
      <c r="K212" s="14"/>
      <c r="L212" s="14"/>
      <c r="M212" s="14"/>
      <c r="N212" s="14"/>
      <c r="O212" s="14"/>
    </row>
    <row r="213" spans="1:15" outlineLevel="1" x14ac:dyDescent="0.25">
      <c r="C213" t="s">
        <v>127</v>
      </c>
      <c r="D213" t="s">
        <v>131</v>
      </c>
      <c r="E213" s="13"/>
      <c r="F213" s="13">
        <f>F6</f>
        <v>364</v>
      </c>
      <c r="G213" s="13">
        <f t="shared" ref="G213:O213" si="63">G6</f>
        <v>364</v>
      </c>
      <c r="H213" s="13">
        <f t="shared" si="63"/>
        <v>364</v>
      </c>
      <c r="I213" s="13">
        <f t="shared" si="63"/>
        <v>364</v>
      </c>
      <c r="J213" s="13">
        <f t="shared" si="63"/>
        <v>371</v>
      </c>
      <c r="K213" s="14">
        <f t="shared" si="63"/>
        <v>364</v>
      </c>
      <c r="L213" s="14">
        <f t="shared" si="63"/>
        <v>364</v>
      </c>
      <c r="M213" s="14">
        <f t="shared" si="63"/>
        <v>364</v>
      </c>
      <c r="N213" s="14">
        <f t="shared" si="63"/>
        <v>364</v>
      </c>
      <c r="O213" s="14">
        <f t="shared" si="63"/>
        <v>371</v>
      </c>
    </row>
    <row r="214" spans="1:15" outlineLevel="1" x14ac:dyDescent="0.25">
      <c r="C214" t="s">
        <v>128</v>
      </c>
      <c r="D214" t="s">
        <v>113</v>
      </c>
      <c r="E214" s="13"/>
      <c r="F214" s="30">
        <f>IF(F213=364,F211,F211/371*364)</f>
        <v>3.5403383554075685E-2</v>
      </c>
      <c r="G214" s="30">
        <f t="shared" ref="G214:J214" si="64">IF(G213=364,G211,G211/371*364)</f>
        <v>5.8509341007755733E-2</v>
      </c>
      <c r="H214" s="30">
        <f t="shared" si="64"/>
        <v>6.765150243411111E-2</v>
      </c>
      <c r="I214" s="30">
        <f t="shared" si="64"/>
        <v>6.9433641575202376E-2</v>
      </c>
      <c r="J214" s="30">
        <f t="shared" si="64"/>
        <v>7.1710374154285106E-2</v>
      </c>
      <c r="K214" s="14"/>
      <c r="L214" s="14"/>
      <c r="M214" s="14"/>
      <c r="N214" s="14"/>
      <c r="O214" s="14"/>
    </row>
    <row r="215" spans="1:15" outlineLevel="1" x14ac:dyDescent="0.25">
      <c r="C215" t="s">
        <v>129</v>
      </c>
      <c r="D215" t="s">
        <v>113</v>
      </c>
      <c r="E215" s="13"/>
      <c r="F215" s="13"/>
      <c r="G215" s="13"/>
      <c r="H215" s="13"/>
      <c r="I215" s="13"/>
      <c r="J215" s="30">
        <f>AVERAGE(H214:J214)</f>
        <v>6.9598506054532869E-2</v>
      </c>
      <c r="K215" s="37">
        <f>IF(K213=364,$J$215,$J$215/371*364)</f>
        <v>6.9598506054532869E-2</v>
      </c>
      <c r="L215" s="37">
        <f t="shared" ref="L215:N215" si="65">IF(L213=364,$J$215,$J$215/371*364)</f>
        <v>6.9598506054532869E-2</v>
      </c>
      <c r="M215" s="37">
        <f t="shared" si="65"/>
        <v>6.9598506054532869E-2</v>
      </c>
      <c r="N215" s="37">
        <f t="shared" si="65"/>
        <v>6.9598506054532869E-2</v>
      </c>
      <c r="O215" s="37">
        <f>IF(O213=364,$J$215,$J$215/364*371)</f>
        <v>7.0936938863273874E-2</v>
      </c>
    </row>
    <row r="216" spans="1:15" outlineLevel="1" x14ac:dyDescent="0.25">
      <c r="A216" s="9"/>
      <c r="B216" s="9"/>
      <c r="C216" s="9" t="s">
        <v>130</v>
      </c>
      <c r="D216" s="9" t="s">
        <v>113</v>
      </c>
      <c r="E216" s="15"/>
      <c r="F216" s="15"/>
      <c r="G216" s="15"/>
      <c r="H216" s="15"/>
      <c r="I216" s="15"/>
      <c r="J216" s="15"/>
      <c r="K216" s="40">
        <f>K208+K215</f>
        <v>8.5277948563243666E-2</v>
      </c>
      <c r="L216" s="40">
        <f t="shared" ref="L216:O216" si="66">L208+L215</f>
        <v>8.4801208757235569E-2</v>
      </c>
      <c r="M216" s="40">
        <f t="shared" si="66"/>
        <v>8.4352604415188603E-2</v>
      </c>
      <c r="N216" s="40">
        <f t="shared" si="66"/>
        <v>8.3929716245615668E-2</v>
      </c>
      <c r="O216" s="40">
        <f t="shared" si="66"/>
        <v>8.4868827408165509E-2</v>
      </c>
    </row>
    <row r="217" spans="1:15" outlineLevel="1" x14ac:dyDescent="0.25">
      <c r="E217" s="13"/>
      <c r="F217" s="13"/>
      <c r="G217" s="13"/>
      <c r="H217" s="13"/>
      <c r="I217" s="13"/>
      <c r="J217" s="13"/>
      <c r="K217" s="14"/>
      <c r="L217" s="14"/>
      <c r="M217" s="14"/>
      <c r="N217" s="14"/>
      <c r="O217" s="14"/>
    </row>
    <row r="218" spans="1:15" outlineLevel="1" x14ac:dyDescent="0.25">
      <c r="C218" t="s">
        <v>132</v>
      </c>
      <c r="D218" t="s">
        <v>27</v>
      </c>
      <c r="E218" s="13"/>
      <c r="F218" s="13"/>
      <c r="G218" s="13"/>
      <c r="H218" s="13"/>
      <c r="I218" s="13"/>
      <c r="J218" s="13">
        <f>J184</f>
        <v>103300</v>
      </c>
      <c r="K218" s="14">
        <f>J218*(1+K216)</f>
        <v>112109.21208658307</v>
      </c>
      <c r="L218" s="14">
        <f t="shared" ref="L218:O218" si="67">K218*(1+L216)</f>
        <v>121616.2087843466</v>
      </c>
      <c r="M218" s="14">
        <f t="shared" si="67"/>
        <v>131874.85273440756</v>
      </c>
      <c r="N218" s="14">
        <f t="shared" si="67"/>
        <v>142943.07170433874</v>
      </c>
      <c r="O218" s="14">
        <f t="shared" si="67"/>
        <v>155074.48258600727</v>
      </c>
    </row>
    <row r="219" spans="1:15" outlineLevel="1" x14ac:dyDescent="0.25">
      <c r="C219" t="s">
        <v>134</v>
      </c>
      <c r="D219" t="s">
        <v>117</v>
      </c>
      <c r="E219" s="13"/>
      <c r="F219" s="13"/>
      <c r="G219" s="13"/>
      <c r="H219" s="13"/>
      <c r="I219" s="13"/>
      <c r="J219" s="13"/>
      <c r="K219" s="12">
        <f>K201</f>
        <v>48.874897503522931</v>
      </c>
      <c r="L219" s="12">
        <f t="shared" ref="L219:O219" si="68">L201</f>
        <v>53.2153828061086</v>
      </c>
      <c r="M219" s="12">
        <f t="shared" si="68"/>
        <v>53.485957933948143</v>
      </c>
      <c r="N219" s="12">
        <f t="shared" si="68"/>
        <v>53.757908808722966</v>
      </c>
      <c r="O219" s="12">
        <f t="shared" si="68"/>
        <v>54.031242425457506</v>
      </c>
    </row>
    <row r="220" spans="1:15" outlineLevel="1" x14ac:dyDescent="0.25">
      <c r="A220" s="9"/>
      <c r="B220" s="9"/>
      <c r="C220" s="9" t="s">
        <v>133</v>
      </c>
      <c r="D220" s="9" t="s">
        <v>104</v>
      </c>
      <c r="E220" s="15"/>
      <c r="F220" s="15"/>
      <c r="G220" s="15"/>
      <c r="H220" s="15"/>
      <c r="I220" s="15"/>
      <c r="J220" s="15"/>
      <c r="K220" s="16">
        <f>K218*K219/1000</f>
        <v>5479.326249932461</v>
      </c>
      <c r="L220" s="16">
        <f t="shared" ref="L220:O220" si="69">L218*L219/1000</f>
        <v>6471.853105886632</v>
      </c>
      <c r="M220" s="16">
        <f t="shared" si="69"/>
        <v>7053.4528258981281</v>
      </c>
      <c r="N220" s="16">
        <f t="shared" si="69"/>
        <v>7684.320613520591</v>
      </c>
      <c r="O220" s="16">
        <f t="shared" si="69"/>
        <v>8378.8669626069477</v>
      </c>
    </row>
    <row r="221" spans="1:15" outlineLevel="1" x14ac:dyDescent="0.25">
      <c r="E221" s="13"/>
      <c r="F221" s="13"/>
      <c r="G221" s="13"/>
      <c r="H221" s="13"/>
      <c r="I221" s="13"/>
      <c r="J221" s="13"/>
      <c r="K221" s="14"/>
      <c r="L221" s="14"/>
      <c r="M221" s="14"/>
      <c r="N221" s="14"/>
      <c r="O221" s="14"/>
    </row>
    <row r="222" spans="1:15" outlineLevel="1" x14ac:dyDescent="0.25">
      <c r="C222" t="s">
        <v>135</v>
      </c>
      <c r="D222" t="s">
        <v>104</v>
      </c>
      <c r="E222" s="13"/>
      <c r="F222" s="13"/>
      <c r="G222" s="13"/>
      <c r="H222" s="13"/>
      <c r="I222" s="13"/>
      <c r="J222" s="13">
        <f>J187</f>
        <v>2337</v>
      </c>
      <c r="K222" s="14">
        <f>K220*$J$194</f>
        <v>2720.6795089258903</v>
      </c>
      <c r="L222" s="14">
        <f t="shared" ref="L222:O222" si="70">L220*$J$194</f>
        <v>3213.5042388069478</v>
      </c>
      <c r="M222" s="14">
        <f t="shared" si="70"/>
        <v>3502.2890945457016</v>
      </c>
      <c r="N222" s="14">
        <f t="shared" si="70"/>
        <v>3815.5372904615774</v>
      </c>
      <c r="O222" s="14">
        <f t="shared" si="70"/>
        <v>4160.404147035747</v>
      </c>
    </row>
    <row r="223" spans="1:15" outlineLevel="1" x14ac:dyDescent="0.25">
      <c r="C223" t="s">
        <v>106</v>
      </c>
      <c r="D223" t="s">
        <v>104</v>
      </c>
      <c r="E223" s="13"/>
      <c r="F223" s="13"/>
      <c r="G223" s="13"/>
      <c r="H223" s="13"/>
      <c r="I223" s="13"/>
      <c r="J223" s="13"/>
      <c r="K223" s="14">
        <f>K222-J222</f>
        <v>383.67950892589033</v>
      </c>
      <c r="L223" s="14">
        <f t="shared" ref="L223:O223" si="71">L222-K222</f>
        <v>492.82472988105746</v>
      </c>
      <c r="M223" s="14">
        <f t="shared" si="71"/>
        <v>288.78485573875378</v>
      </c>
      <c r="N223" s="14">
        <f t="shared" si="71"/>
        <v>313.24819591587584</v>
      </c>
      <c r="O223" s="14">
        <f t="shared" si="71"/>
        <v>344.86685657416956</v>
      </c>
    </row>
    <row r="224" spans="1:15" ht="15.75" outlineLevel="1" thickBot="1" x14ac:dyDescent="0.3">
      <c r="A224" s="19"/>
      <c r="B224" s="19"/>
      <c r="C224" s="19" t="s">
        <v>136</v>
      </c>
      <c r="D224" s="19"/>
      <c r="E224" s="20"/>
      <c r="F224" s="20"/>
      <c r="G224" s="20"/>
      <c r="H224" s="20"/>
      <c r="I224" s="20"/>
      <c r="J224" s="20"/>
      <c r="K224" s="21">
        <f>K220-K223</f>
        <v>5095.6467410065707</v>
      </c>
      <c r="L224" s="21">
        <f t="shared" ref="L224:O224" si="72">L220-L223</f>
        <v>5979.0283760055745</v>
      </c>
      <c r="M224" s="21">
        <f t="shared" si="72"/>
        <v>6764.6679701593748</v>
      </c>
      <c r="N224" s="21">
        <f t="shared" si="72"/>
        <v>7371.0724176047152</v>
      </c>
      <c r="O224" s="21">
        <f t="shared" si="72"/>
        <v>8034.0001060327777</v>
      </c>
    </row>
    <row r="225" spans="1:15" ht="15.75" outlineLevel="1" thickTop="1" x14ac:dyDescent="0.25">
      <c r="E225" s="13"/>
      <c r="F225" s="13"/>
      <c r="G225" s="13"/>
      <c r="H225" s="13"/>
      <c r="I225" s="13"/>
      <c r="J225" s="13"/>
      <c r="K225" s="14"/>
      <c r="L225" s="14"/>
      <c r="M225" s="14"/>
      <c r="N225" s="14"/>
      <c r="O225" s="14"/>
    </row>
    <row r="226" spans="1:15" outlineLevel="1" x14ac:dyDescent="0.25">
      <c r="C226" s="10" t="s">
        <v>139</v>
      </c>
      <c r="E226" s="13"/>
      <c r="F226" s="13"/>
      <c r="G226" s="13"/>
      <c r="H226" s="13"/>
      <c r="I226" s="13"/>
      <c r="J226" s="13"/>
      <c r="K226" s="14"/>
      <c r="L226" s="14"/>
      <c r="M226" s="14"/>
      <c r="N226" s="14"/>
      <c r="O226" s="14"/>
    </row>
    <row r="227" spans="1:15" outlineLevel="1" x14ac:dyDescent="0.25">
      <c r="A227" s="9"/>
      <c r="B227" s="9"/>
      <c r="C227" s="9" t="s">
        <v>140</v>
      </c>
      <c r="D227" s="9" t="s">
        <v>141</v>
      </c>
      <c r="E227" s="15"/>
      <c r="F227" s="68">
        <v>147</v>
      </c>
      <c r="G227" s="15"/>
      <c r="H227" s="15"/>
      <c r="I227" s="15"/>
      <c r="J227" s="15"/>
      <c r="K227" s="16"/>
      <c r="L227" s="16"/>
      <c r="M227" s="16"/>
      <c r="N227" s="16"/>
      <c r="O227" s="16"/>
    </row>
    <row r="228" spans="1:15" outlineLevel="1" x14ac:dyDescent="0.25">
      <c r="C228" t="s">
        <v>142</v>
      </c>
      <c r="D228" t="s">
        <v>118</v>
      </c>
      <c r="E228" s="69">
        <v>751.5</v>
      </c>
      <c r="F228" s="13">
        <f>(F204+F206)/2</f>
        <v>772</v>
      </c>
      <c r="G228" s="13">
        <f t="shared" ref="G228:O228" si="73">(G204+G206)/2</f>
        <v>788.5</v>
      </c>
      <c r="H228" s="13">
        <f t="shared" si="73"/>
        <v>805</v>
      </c>
      <c r="I228" s="13">
        <f t="shared" si="73"/>
        <v>826.5</v>
      </c>
      <c r="J228" s="13">
        <f t="shared" si="73"/>
        <v>849.5</v>
      </c>
      <c r="K228" s="14">
        <f t="shared" si="73"/>
        <v>874.5</v>
      </c>
      <c r="L228" s="14">
        <f t="shared" si="73"/>
        <v>901.5</v>
      </c>
      <c r="M228" s="14">
        <f t="shared" si="73"/>
        <v>928.5</v>
      </c>
      <c r="N228" s="14">
        <f t="shared" si="73"/>
        <v>955.5</v>
      </c>
      <c r="O228" s="14">
        <f t="shared" si="73"/>
        <v>982.5</v>
      </c>
    </row>
    <row r="229" spans="1:15" outlineLevel="1" x14ac:dyDescent="0.25">
      <c r="A229" s="9"/>
      <c r="B229" s="9"/>
      <c r="C229" s="9" t="s">
        <v>143</v>
      </c>
      <c r="D229" s="9" t="s">
        <v>104</v>
      </c>
      <c r="E229" s="32">
        <f>E228*$F$227/1000</f>
        <v>110.4705</v>
      </c>
      <c r="F229" s="32">
        <f t="shared" ref="F229:O229" si="74">F228*$F$227/1000</f>
        <v>113.48399999999999</v>
      </c>
      <c r="G229" s="32">
        <f t="shared" si="74"/>
        <v>115.90949999999999</v>
      </c>
      <c r="H229" s="32">
        <f t="shared" si="74"/>
        <v>118.33499999999999</v>
      </c>
      <c r="I229" s="32">
        <f t="shared" si="74"/>
        <v>121.49550000000001</v>
      </c>
      <c r="J229" s="32">
        <f t="shared" si="74"/>
        <v>124.87649999999999</v>
      </c>
      <c r="K229" s="62">
        <f t="shared" si="74"/>
        <v>128.5515</v>
      </c>
      <c r="L229" s="62">
        <f t="shared" si="74"/>
        <v>132.5205</v>
      </c>
      <c r="M229" s="62">
        <f t="shared" si="74"/>
        <v>136.48949999999999</v>
      </c>
      <c r="N229" s="62">
        <f t="shared" si="74"/>
        <v>140.45849999999999</v>
      </c>
      <c r="O229" s="62">
        <f t="shared" si="74"/>
        <v>144.42750000000001</v>
      </c>
    </row>
    <row r="230" spans="1:15" outlineLevel="1" x14ac:dyDescent="0.25">
      <c r="E230" s="13"/>
      <c r="F230" s="13"/>
      <c r="G230" s="13"/>
      <c r="H230" s="13"/>
      <c r="I230" s="13"/>
      <c r="J230" s="13"/>
      <c r="K230" s="14"/>
      <c r="L230" s="14"/>
      <c r="M230" s="14"/>
      <c r="N230" s="14"/>
      <c r="O230" s="14"/>
    </row>
    <row r="231" spans="1:15" outlineLevel="1" x14ac:dyDescent="0.25">
      <c r="C231" t="s">
        <v>75</v>
      </c>
      <c r="E231" s="13"/>
      <c r="F231" s="13"/>
      <c r="G231" s="13"/>
      <c r="H231" s="13"/>
      <c r="I231" s="13"/>
      <c r="J231" s="13"/>
      <c r="K231" s="14"/>
      <c r="L231" s="14"/>
      <c r="M231" s="14"/>
      <c r="N231" s="14"/>
      <c r="O231" s="14"/>
    </row>
    <row r="232" spans="1:15" outlineLevel="1" x14ac:dyDescent="0.25">
      <c r="C232" t="s">
        <v>147</v>
      </c>
      <c r="D232" t="s">
        <v>104</v>
      </c>
      <c r="E232" s="69">
        <v>961</v>
      </c>
      <c r="F232" s="13">
        <f t="shared" ref="F232:J232" si="75">E236</f>
        <v>1057</v>
      </c>
      <c r="G232" s="13">
        <f t="shared" si="75"/>
        <v>1180</v>
      </c>
      <c r="H232" s="13">
        <f t="shared" si="75"/>
        <v>1393</v>
      </c>
      <c r="I232" s="13">
        <f t="shared" si="75"/>
        <v>1671</v>
      </c>
      <c r="J232" s="13">
        <f t="shared" si="75"/>
        <v>1911</v>
      </c>
      <c r="K232" s="35"/>
      <c r="L232" s="35"/>
      <c r="M232" s="35"/>
      <c r="N232" s="35"/>
      <c r="O232" s="35"/>
    </row>
    <row r="233" spans="1:15" outlineLevel="1" x14ac:dyDescent="0.25">
      <c r="C233" t="s">
        <v>144</v>
      </c>
      <c r="D233" t="s">
        <v>104</v>
      </c>
      <c r="E233" s="69">
        <v>1394</v>
      </c>
      <c r="F233" s="69">
        <v>1537</v>
      </c>
      <c r="G233" s="69">
        <v>1707</v>
      </c>
      <c r="H233" s="69">
        <v>2047</v>
      </c>
      <c r="I233" s="69">
        <v>2307</v>
      </c>
      <c r="J233" s="69">
        <v>2576</v>
      </c>
      <c r="K233" s="35"/>
      <c r="L233" s="35"/>
      <c r="M233" s="35"/>
      <c r="N233" s="35"/>
      <c r="O233" s="35"/>
    </row>
    <row r="234" spans="1:15" outlineLevel="1" x14ac:dyDescent="0.25">
      <c r="A234" s="9"/>
      <c r="B234" s="9"/>
      <c r="C234" s="9" t="s">
        <v>145</v>
      </c>
      <c r="D234" s="9" t="s">
        <v>104</v>
      </c>
      <c r="E234" s="15">
        <f>E232+E233</f>
        <v>2355</v>
      </c>
      <c r="F234" s="15">
        <f t="shared" ref="F234:J234" si="76">F232+F233</f>
        <v>2594</v>
      </c>
      <c r="G234" s="15">
        <f t="shared" si="76"/>
        <v>2887</v>
      </c>
      <c r="H234" s="15">
        <f t="shared" si="76"/>
        <v>3440</v>
      </c>
      <c r="I234" s="15">
        <f t="shared" si="76"/>
        <v>3978</v>
      </c>
      <c r="J234" s="15">
        <f t="shared" si="76"/>
        <v>4487</v>
      </c>
      <c r="K234" s="35"/>
      <c r="L234" s="35"/>
      <c r="M234" s="35"/>
      <c r="N234" s="35"/>
      <c r="O234" s="35"/>
    </row>
    <row r="235" spans="1:15" outlineLevel="1" x14ac:dyDescent="0.25">
      <c r="E235" s="13"/>
      <c r="F235" s="13"/>
      <c r="G235" s="13"/>
      <c r="H235" s="13"/>
      <c r="I235" s="13"/>
      <c r="J235" s="13"/>
      <c r="K235" s="35"/>
      <c r="L235" s="35"/>
      <c r="M235" s="35"/>
      <c r="N235" s="35"/>
      <c r="O235" s="35"/>
    </row>
    <row r="236" spans="1:15" outlineLevel="1" x14ac:dyDescent="0.25">
      <c r="C236" t="s">
        <v>146</v>
      </c>
      <c r="D236" t="s">
        <v>104</v>
      </c>
      <c r="E236" s="69">
        <v>1057</v>
      </c>
      <c r="F236" s="13">
        <f>F150</f>
        <v>1180</v>
      </c>
      <c r="G236" s="13">
        <f t="shared" ref="G236:J236" si="77">G150</f>
        <v>1393</v>
      </c>
      <c r="H236" s="13">
        <f t="shared" si="77"/>
        <v>1671</v>
      </c>
      <c r="I236" s="13">
        <f t="shared" si="77"/>
        <v>1911</v>
      </c>
      <c r="J236" s="13">
        <f t="shared" si="77"/>
        <v>2150</v>
      </c>
      <c r="K236" s="35"/>
      <c r="L236" s="35"/>
      <c r="M236" s="35"/>
      <c r="N236" s="35"/>
      <c r="O236" s="35"/>
    </row>
    <row r="237" spans="1:15" outlineLevel="1" x14ac:dyDescent="0.25">
      <c r="A237" s="9"/>
      <c r="B237" s="9"/>
      <c r="C237" s="9" t="s">
        <v>148</v>
      </c>
      <c r="D237" s="9" t="s">
        <v>104</v>
      </c>
      <c r="E237" s="15">
        <f>E234-E236</f>
        <v>1298</v>
      </c>
      <c r="F237" s="15">
        <f t="shared" ref="F237:J237" si="78">F234-F236</f>
        <v>1414</v>
      </c>
      <c r="G237" s="15">
        <f t="shared" si="78"/>
        <v>1494</v>
      </c>
      <c r="H237" s="15">
        <f t="shared" si="78"/>
        <v>1769</v>
      </c>
      <c r="I237" s="15">
        <f t="shared" si="78"/>
        <v>2067</v>
      </c>
      <c r="J237" s="15">
        <f t="shared" si="78"/>
        <v>2337</v>
      </c>
      <c r="K237" s="35"/>
      <c r="L237" s="35"/>
      <c r="M237" s="35"/>
      <c r="N237" s="35"/>
      <c r="O237" s="35"/>
    </row>
    <row r="238" spans="1:15" outlineLevel="1" x14ac:dyDescent="0.25">
      <c r="E238" s="13"/>
      <c r="F238" s="13"/>
      <c r="G238" s="13"/>
      <c r="H238" s="13"/>
      <c r="I238" s="13"/>
      <c r="J238" s="13"/>
      <c r="K238" s="35"/>
      <c r="L238" s="35"/>
      <c r="M238" s="35"/>
      <c r="N238" s="35"/>
      <c r="O238" s="35"/>
    </row>
    <row r="239" spans="1:15" outlineLevel="1" x14ac:dyDescent="0.25">
      <c r="C239" t="s">
        <v>149</v>
      </c>
      <c r="D239" t="s">
        <v>104</v>
      </c>
      <c r="E239" s="69">
        <v>96</v>
      </c>
      <c r="F239" s="13">
        <f>F236-E236</f>
        <v>123</v>
      </c>
      <c r="G239" s="13">
        <f t="shared" ref="G239:J239" si="79">G236-F236</f>
        <v>213</v>
      </c>
      <c r="H239" s="13">
        <f t="shared" si="79"/>
        <v>278</v>
      </c>
      <c r="I239" s="13">
        <f t="shared" si="79"/>
        <v>240</v>
      </c>
      <c r="J239" s="13">
        <f t="shared" si="79"/>
        <v>239</v>
      </c>
      <c r="K239" s="14"/>
      <c r="L239" s="14"/>
      <c r="M239" s="14"/>
      <c r="N239" s="14"/>
      <c r="O239" s="14"/>
    </row>
    <row r="240" spans="1:15" outlineLevel="1" x14ac:dyDescent="0.25">
      <c r="E240" s="13"/>
      <c r="F240" s="13"/>
      <c r="G240" s="13"/>
      <c r="H240" s="13"/>
      <c r="I240" s="13"/>
      <c r="J240" s="13"/>
      <c r="K240" s="14"/>
      <c r="L240" s="14"/>
      <c r="M240" s="14"/>
      <c r="N240" s="14"/>
      <c r="O240" s="14"/>
    </row>
    <row r="241" spans="1:15" outlineLevel="1" x14ac:dyDescent="0.25">
      <c r="C241" t="s">
        <v>150</v>
      </c>
      <c r="D241" t="s">
        <v>104</v>
      </c>
      <c r="E241" s="69">
        <v>138434</v>
      </c>
      <c r="F241" s="13">
        <f>F59</f>
        <v>149351</v>
      </c>
      <c r="G241" s="13">
        <f t="shared" ref="G241:J241" si="80">G59</f>
        <v>163220</v>
      </c>
      <c r="H241" s="13">
        <f t="shared" si="80"/>
        <v>192052</v>
      </c>
      <c r="I241" s="13">
        <f t="shared" si="80"/>
        <v>222730</v>
      </c>
      <c r="J241" s="13">
        <f t="shared" si="80"/>
        <v>237710</v>
      </c>
      <c r="K241" s="14"/>
      <c r="L241" s="14"/>
      <c r="M241" s="14"/>
      <c r="N241" s="14"/>
      <c r="O241" s="14"/>
    </row>
    <row r="242" spans="1:15" outlineLevel="1" x14ac:dyDescent="0.25">
      <c r="A242" s="9"/>
      <c r="B242" s="9"/>
      <c r="C242" s="9" t="s">
        <v>151</v>
      </c>
      <c r="D242" s="9" t="s">
        <v>104</v>
      </c>
      <c r="E242" s="15">
        <f>E241+E239</f>
        <v>138530</v>
      </c>
      <c r="F242" s="15">
        <f t="shared" ref="F242:J242" si="81">F241+F239</f>
        <v>149474</v>
      </c>
      <c r="G242" s="15">
        <f t="shared" si="81"/>
        <v>163433</v>
      </c>
      <c r="H242" s="15">
        <f t="shared" si="81"/>
        <v>192330</v>
      </c>
      <c r="I242" s="15">
        <f t="shared" si="81"/>
        <v>222970</v>
      </c>
      <c r="J242" s="15">
        <f t="shared" si="81"/>
        <v>237949</v>
      </c>
      <c r="K242" s="14"/>
      <c r="L242" s="14"/>
      <c r="M242" s="14"/>
      <c r="N242" s="14"/>
      <c r="O242" s="14"/>
    </row>
    <row r="243" spans="1:15" outlineLevel="1" x14ac:dyDescent="0.25">
      <c r="E243" s="13"/>
      <c r="F243" s="13"/>
      <c r="G243" s="13"/>
      <c r="H243" s="13"/>
      <c r="I243" s="13"/>
      <c r="J243" s="13"/>
      <c r="K243" s="14"/>
      <c r="L243" s="14"/>
      <c r="M243" s="14"/>
      <c r="N243" s="14"/>
      <c r="O243" s="14"/>
    </row>
    <row r="244" spans="1:15" outlineLevel="1" x14ac:dyDescent="0.25">
      <c r="C244" t="s">
        <v>152</v>
      </c>
      <c r="D244" t="s">
        <v>28</v>
      </c>
      <c r="E244" s="13">
        <f>E242/E229</f>
        <v>1253.9999366346672</v>
      </c>
      <c r="F244" s="13">
        <f t="shared" ref="F244:J244" si="82">F242/F229</f>
        <v>1317.1372175813331</v>
      </c>
      <c r="G244" s="13">
        <f t="shared" si="82"/>
        <v>1410.0052195894211</v>
      </c>
      <c r="H244" s="13">
        <f t="shared" si="82"/>
        <v>1625.3010520978578</v>
      </c>
      <c r="I244" s="13">
        <f t="shared" si="82"/>
        <v>1835.2120037367638</v>
      </c>
      <c r="J244" s="13">
        <f t="shared" si="82"/>
        <v>1905.4746089136067</v>
      </c>
      <c r="K244" s="14"/>
      <c r="L244" s="14"/>
      <c r="M244" s="14"/>
      <c r="N244" s="14"/>
      <c r="O244" s="14"/>
    </row>
    <row r="245" spans="1:15" outlineLevel="1" x14ac:dyDescent="0.25">
      <c r="E245" s="13"/>
      <c r="F245" s="13"/>
      <c r="G245" s="13"/>
      <c r="H245" s="13"/>
      <c r="I245" s="13"/>
      <c r="J245" s="13"/>
      <c r="K245" s="14"/>
      <c r="L245" s="14"/>
      <c r="M245" s="14"/>
      <c r="N245" s="14"/>
      <c r="O245" s="14"/>
    </row>
    <row r="246" spans="1:15" outlineLevel="1" x14ac:dyDescent="0.25">
      <c r="C246" t="s">
        <v>153</v>
      </c>
      <c r="D246" t="s">
        <v>113</v>
      </c>
      <c r="E246" s="13"/>
      <c r="F246" s="30">
        <f>(F244/E244)-1</f>
        <v>5.0348711433037208E-2</v>
      </c>
      <c r="G246" s="30">
        <f t="shared" ref="G246:J246" si="83">(G244/F244)-1</f>
        <v>7.0507461765162205E-2</v>
      </c>
      <c r="H246" s="30">
        <f t="shared" si="83"/>
        <v>0.15269151455420049</v>
      </c>
      <c r="I246" s="30">
        <f t="shared" si="83"/>
        <v>0.1291520431663804</v>
      </c>
      <c r="J246" s="30">
        <f t="shared" si="83"/>
        <v>3.8285824762358756E-2</v>
      </c>
      <c r="K246" s="37">
        <f>K32</f>
        <v>5.0348711433037208E-2</v>
      </c>
      <c r="L246" s="37">
        <f t="shared" ref="L246:O246" si="84">L32</f>
        <v>5.334871143303721E-2</v>
      </c>
      <c r="M246" s="37">
        <f t="shared" si="84"/>
        <v>5.6348711433037213E-2</v>
      </c>
      <c r="N246" s="37">
        <f t="shared" si="84"/>
        <v>5.9348711433037216E-2</v>
      </c>
      <c r="O246" s="37">
        <f t="shared" si="84"/>
        <v>6.2348711433037218E-2</v>
      </c>
    </row>
    <row r="247" spans="1:15" outlineLevel="1" x14ac:dyDescent="0.25">
      <c r="C247" t="s">
        <v>154</v>
      </c>
      <c r="D247" t="s">
        <v>113</v>
      </c>
      <c r="E247" s="13"/>
      <c r="F247" s="55">
        <f>(F229/E229)-1</f>
        <v>2.7278775781769626E-2</v>
      </c>
      <c r="G247" s="55">
        <f t="shared" ref="G247:O247" si="85">(G229/F229)-1</f>
        <v>2.1373056994818729E-2</v>
      </c>
      <c r="H247" s="55">
        <f t="shared" si="85"/>
        <v>2.0925808497146425E-2</v>
      </c>
      <c r="I247" s="55">
        <f t="shared" si="85"/>
        <v>2.6708074534161685E-2</v>
      </c>
      <c r="J247" s="55">
        <f t="shared" si="85"/>
        <v>2.7828191167573957E-2</v>
      </c>
      <c r="K247" s="56">
        <f t="shared" si="85"/>
        <v>2.9429075927015935E-2</v>
      </c>
      <c r="L247" s="56">
        <f t="shared" si="85"/>
        <v>3.0874785591766596E-2</v>
      </c>
      <c r="M247" s="56">
        <f t="shared" si="85"/>
        <v>2.9950083194675514E-2</v>
      </c>
      <c r="N247" s="56">
        <f t="shared" si="85"/>
        <v>2.9079159935379684E-2</v>
      </c>
      <c r="O247" s="56">
        <f t="shared" si="85"/>
        <v>2.8257456828885585E-2</v>
      </c>
    </row>
    <row r="248" spans="1:15" outlineLevel="1" x14ac:dyDescent="0.25">
      <c r="E248" s="13"/>
      <c r="F248" s="13"/>
      <c r="G248" s="13"/>
      <c r="H248" s="13"/>
      <c r="I248" s="13"/>
      <c r="J248" s="13"/>
      <c r="K248" s="14"/>
      <c r="L248" s="14"/>
      <c r="M248" s="14"/>
      <c r="N248" s="14"/>
      <c r="O248" s="14"/>
    </row>
    <row r="249" spans="1:15" outlineLevel="1" x14ac:dyDescent="0.25">
      <c r="C249" t="s">
        <v>155</v>
      </c>
      <c r="D249" t="s">
        <v>113</v>
      </c>
      <c r="E249" s="13"/>
      <c r="F249" s="30">
        <f>(1+F246)*(1+F247)-1</f>
        <v>7.9000938424889755E-2</v>
      </c>
      <c r="G249" s="30">
        <f t="shared" ref="G249:O249" si="86">(1+G246)*(1+G247)-1</f>
        <v>9.3387478758847786E-2</v>
      </c>
      <c r="H249" s="30">
        <f t="shared" si="86"/>
        <v>0.17681251644404727</v>
      </c>
      <c r="I249" s="30">
        <f t="shared" si="86"/>
        <v>0.15930952009566912</v>
      </c>
      <c r="J249" s="30">
        <f t="shared" si="86"/>
        <v>6.7179441180427846E-2</v>
      </c>
      <c r="K249" s="37">
        <f t="shared" si="86"/>
        <v>8.1259503411643452E-2</v>
      </c>
      <c r="L249" s="37">
        <f t="shared" si="86"/>
        <v>8.5870627051895854E-2</v>
      </c>
      <c r="M249" s="37">
        <f t="shared" si="86"/>
        <v>8.7986443223045052E-2</v>
      </c>
      <c r="N249" s="37">
        <f t="shared" si="86"/>
        <v>9.0153682040136962E-2</v>
      </c>
      <c r="O249" s="37">
        <f t="shared" si="86"/>
        <v>9.2367984283578508E-2</v>
      </c>
    </row>
    <row r="250" spans="1:15" outlineLevel="1" x14ac:dyDescent="0.25">
      <c r="E250" s="13"/>
      <c r="F250" s="13"/>
      <c r="G250" s="13"/>
      <c r="H250" s="13"/>
      <c r="I250" s="13"/>
      <c r="J250" s="13"/>
      <c r="K250" s="14"/>
      <c r="L250" s="14"/>
      <c r="M250" s="14"/>
      <c r="N250" s="14"/>
      <c r="O250" s="14"/>
    </row>
    <row r="251" spans="1:15" outlineLevel="1" x14ac:dyDescent="0.25">
      <c r="C251" t="s">
        <v>151</v>
      </c>
      <c r="D251" t="s">
        <v>104</v>
      </c>
      <c r="E251" s="13"/>
      <c r="F251" s="13"/>
      <c r="G251" s="13"/>
      <c r="H251" s="13"/>
      <c r="I251" s="13"/>
      <c r="J251" s="13">
        <f>J242</f>
        <v>237949</v>
      </c>
      <c r="K251" s="14">
        <f>J251*(1+K249)</f>
        <v>257284.61757729715</v>
      </c>
      <c r="L251" s="14">
        <f t="shared" ref="L251:O251" si="87">K251*(1+L249)</f>
        <v>279377.80901946686</v>
      </c>
      <c r="M251" s="14">
        <f t="shared" si="87"/>
        <v>303959.2687505369</v>
      </c>
      <c r="N251" s="14">
        <f t="shared" si="87"/>
        <v>331362.31601862534</v>
      </c>
      <c r="O251" s="14">
        <f t="shared" si="87"/>
        <v>361969.58521680388</v>
      </c>
    </row>
    <row r="252" spans="1:15" outlineLevel="1" x14ac:dyDescent="0.25">
      <c r="E252" s="13"/>
      <c r="F252" s="13"/>
      <c r="G252" s="13"/>
      <c r="H252" s="13"/>
      <c r="I252" s="13"/>
      <c r="J252" s="13"/>
      <c r="K252" s="14"/>
      <c r="L252" s="14"/>
      <c r="M252" s="14"/>
      <c r="N252" s="14"/>
      <c r="O252" s="14"/>
    </row>
    <row r="253" spans="1:15" outlineLevel="1" x14ac:dyDescent="0.25">
      <c r="C253" t="s">
        <v>156</v>
      </c>
      <c r="D253" t="s">
        <v>104</v>
      </c>
      <c r="E253" s="13"/>
      <c r="F253" s="13">
        <f>F233</f>
        <v>1537</v>
      </c>
      <c r="G253" s="13">
        <f t="shared" ref="G253:J253" si="88">G233</f>
        <v>1707</v>
      </c>
      <c r="H253" s="13">
        <f t="shared" si="88"/>
        <v>2047</v>
      </c>
      <c r="I253" s="13">
        <f t="shared" si="88"/>
        <v>2307</v>
      </c>
      <c r="J253" s="13">
        <f t="shared" si="88"/>
        <v>2576</v>
      </c>
      <c r="K253" s="14"/>
      <c r="L253" s="14"/>
      <c r="M253" s="14"/>
      <c r="N253" s="14"/>
      <c r="O253" s="14"/>
    </row>
    <row r="254" spans="1:15" outlineLevel="1" x14ac:dyDescent="0.25">
      <c r="C254" t="s">
        <v>157</v>
      </c>
      <c r="D254" t="s">
        <v>113</v>
      </c>
      <c r="E254" s="13"/>
      <c r="F254" s="30">
        <f>F253/F242</f>
        <v>1.0282724754806856E-2</v>
      </c>
      <c r="G254" s="30">
        <f t="shared" ref="G254:J254" si="89">G253/G242</f>
        <v>1.0444647041907082E-2</v>
      </c>
      <c r="H254" s="30">
        <f t="shared" si="89"/>
        <v>1.0643165392814433E-2</v>
      </c>
      <c r="I254" s="30">
        <f t="shared" si="89"/>
        <v>1.034668341032426E-2</v>
      </c>
      <c r="J254" s="30">
        <f t="shared" si="89"/>
        <v>1.0825849236601121E-2</v>
      </c>
      <c r="K254" s="37">
        <f>K34</f>
        <v>1.092584923660112E-2</v>
      </c>
      <c r="L254" s="37">
        <f t="shared" ref="L254:O254" si="90">L34</f>
        <v>1.102584923660112E-2</v>
      </c>
      <c r="M254" s="37">
        <f t="shared" si="90"/>
        <v>1.1125849236601119E-2</v>
      </c>
      <c r="N254" s="37">
        <f t="shared" si="90"/>
        <v>1.1225849236601118E-2</v>
      </c>
      <c r="O254" s="37">
        <f t="shared" si="90"/>
        <v>1.1325849236601118E-2</v>
      </c>
    </row>
    <row r="255" spans="1:15" outlineLevel="1" x14ac:dyDescent="0.25">
      <c r="E255" s="13"/>
      <c r="F255" s="13"/>
      <c r="G255" s="13"/>
      <c r="H255" s="13"/>
      <c r="I255" s="13"/>
      <c r="J255" s="13"/>
      <c r="K255" s="14"/>
      <c r="L255" s="14"/>
      <c r="M255" s="14"/>
      <c r="N255" s="14"/>
      <c r="O255" s="14"/>
    </row>
    <row r="256" spans="1:15" outlineLevel="1" x14ac:dyDescent="0.25">
      <c r="C256" t="s">
        <v>158</v>
      </c>
      <c r="D256" t="s">
        <v>113</v>
      </c>
      <c r="E256" s="13"/>
      <c r="F256" s="30">
        <f>F237/F233</f>
        <v>0.9199739752765127</v>
      </c>
      <c r="G256" s="30">
        <f t="shared" ref="G256:J256" si="91">G237/G233</f>
        <v>0.87521968365553604</v>
      </c>
      <c r="H256" s="30">
        <f t="shared" si="91"/>
        <v>0.86419149975574006</v>
      </c>
      <c r="I256" s="30">
        <f t="shared" si="91"/>
        <v>0.89596879063719115</v>
      </c>
      <c r="J256" s="30">
        <f t="shared" si="91"/>
        <v>0.90722049689440998</v>
      </c>
      <c r="K256" s="14"/>
      <c r="L256" s="14"/>
      <c r="M256" s="14"/>
      <c r="N256" s="14"/>
      <c r="O256" s="14"/>
    </row>
    <row r="257" spans="1:15" outlineLevel="1" x14ac:dyDescent="0.25">
      <c r="C257" t="s">
        <v>159</v>
      </c>
      <c r="D257" t="s">
        <v>113</v>
      </c>
      <c r="E257" s="13"/>
      <c r="F257" s="13"/>
      <c r="G257" s="13"/>
      <c r="H257" s="13"/>
      <c r="I257" s="13"/>
      <c r="J257" s="30">
        <f>AVERAGE(F256:J256)</f>
        <v>0.8925148892438779</v>
      </c>
      <c r="K257" s="14"/>
      <c r="L257" s="14"/>
      <c r="M257" s="14"/>
      <c r="N257" s="14"/>
      <c r="O257" s="14"/>
    </row>
    <row r="258" spans="1:15" outlineLevel="1" x14ac:dyDescent="0.25">
      <c r="E258" s="13"/>
      <c r="F258" s="13"/>
      <c r="G258" s="13"/>
      <c r="H258" s="13"/>
      <c r="I258" s="13"/>
      <c r="J258" s="13"/>
      <c r="K258" s="14"/>
      <c r="L258" s="14"/>
      <c r="M258" s="14"/>
      <c r="N258" s="14"/>
      <c r="O258" s="14"/>
    </row>
    <row r="259" spans="1:15" outlineLevel="1" x14ac:dyDescent="0.25">
      <c r="C259" t="s">
        <v>160</v>
      </c>
      <c r="E259" s="13"/>
      <c r="F259" s="13"/>
      <c r="G259" s="13"/>
      <c r="H259" s="13"/>
      <c r="I259" s="13"/>
      <c r="J259" s="13"/>
      <c r="K259" s="14"/>
      <c r="L259" s="14"/>
      <c r="M259" s="14"/>
      <c r="N259" s="14"/>
      <c r="O259" s="14"/>
    </row>
    <row r="260" spans="1:15" outlineLevel="1" x14ac:dyDescent="0.25">
      <c r="C260" t="s">
        <v>161</v>
      </c>
      <c r="D260" t="s">
        <v>104</v>
      </c>
      <c r="E260" s="13"/>
      <c r="F260" s="13"/>
      <c r="G260" s="13"/>
      <c r="H260" s="13"/>
      <c r="I260" s="13"/>
      <c r="J260" s="13">
        <f>J232</f>
        <v>1911</v>
      </c>
      <c r="K260" s="14">
        <f>J264</f>
        <v>2150</v>
      </c>
      <c r="L260" s="14">
        <f t="shared" ref="L260:O260" si="92">K264</f>
        <v>2452.1463368708924</v>
      </c>
      <c r="M260" s="14">
        <f t="shared" si="92"/>
        <v>2783.2410646248486</v>
      </c>
      <c r="N260" s="14">
        <f t="shared" si="92"/>
        <v>3146.7347494104774</v>
      </c>
      <c r="O260" s="14">
        <f t="shared" si="92"/>
        <v>3546.560379801635</v>
      </c>
    </row>
    <row r="261" spans="1:15" outlineLevel="1" x14ac:dyDescent="0.25">
      <c r="C261" t="s">
        <v>162</v>
      </c>
      <c r="D261" t="s">
        <v>104</v>
      </c>
      <c r="E261" s="34"/>
      <c r="F261" s="34"/>
      <c r="G261" s="34"/>
      <c r="H261" s="34"/>
      <c r="I261" s="34"/>
      <c r="J261" s="34">
        <f>J233</f>
        <v>2576</v>
      </c>
      <c r="K261" s="35">
        <f>K251*K254</f>
        <v>2811.0529425461232</v>
      </c>
      <c r="L261" s="35">
        <f t="shared" ref="L261:O261" si="93">L251*L254</f>
        <v>3080.3776023005821</v>
      </c>
      <c r="M261" s="35">
        <f t="shared" si="93"/>
        <v>3381.8049981859954</v>
      </c>
      <c r="N261" s="35">
        <f t="shared" si="93"/>
        <v>3719.8234023160639</v>
      </c>
      <c r="O261" s="35">
        <f t="shared" si="93"/>
        <v>4099.6129504005612</v>
      </c>
    </row>
    <row r="262" spans="1:15" outlineLevel="1" x14ac:dyDescent="0.25">
      <c r="A262" s="9"/>
      <c r="B262" s="9"/>
      <c r="C262" s="9" t="s">
        <v>163</v>
      </c>
      <c r="D262" s="9" t="s">
        <v>104</v>
      </c>
      <c r="E262" s="15"/>
      <c r="F262" s="15"/>
      <c r="G262" s="15"/>
      <c r="H262" s="15"/>
      <c r="I262" s="15"/>
      <c r="J262" s="15">
        <f>SUM(J260:J261)</f>
        <v>4487</v>
      </c>
      <c r="K262" s="16">
        <f>SUM(K260:K261)</f>
        <v>4961.0529425461227</v>
      </c>
      <c r="L262" s="16">
        <f t="shared" ref="L262:O262" si="94">SUM(L260:L261)</f>
        <v>5532.5239391714749</v>
      </c>
      <c r="M262" s="16">
        <f t="shared" si="94"/>
        <v>6165.046062810844</v>
      </c>
      <c r="N262" s="16">
        <f t="shared" si="94"/>
        <v>6866.5581517265418</v>
      </c>
      <c r="O262" s="16">
        <f t="shared" si="94"/>
        <v>7646.1733302021967</v>
      </c>
    </row>
    <row r="263" spans="1:15" outlineLevel="1" x14ac:dyDescent="0.25">
      <c r="C263" t="s">
        <v>148</v>
      </c>
      <c r="D263" t="s">
        <v>104</v>
      </c>
      <c r="E263" s="13"/>
      <c r="F263" s="13"/>
      <c r="G263" s="13"/>
      <c r="H263" s="13"/>
      <c r="I263" s="13"/>
      <c r="J263" s="13">
        <f>J237</f>
        <v>2337</v>
      </c>
      <c r="K263" s="14">
        <f>K261*$J$257</f>
        <v>2508.9066056752304</v>
      </c>
      <c r="L263" s="14">
        <f t="shared" ref="L263:O263" si="95">L261*$J$257</f>
        <v>2749.2828745466263</v>
      </c>
      <c r="M263" s="14">
        <f t="shared" si="95"/>
        <v>3018.3113134003665</v>
      </c>
      <c r="N263" s="14">
        <f t="shared" si="95"/>
        <v>3319.9977719249068</v>
      </c>
      <c r="O263" s="14">
        <f t="shared" si="95"/>
        <v>3658.9655983695243</v>
      </c>
    </row>
    <row r="264" spans="1:15" outlineLevel="1" x14ac:dyDescent="0.25">
      <c r="A264" s="9"/>
      <c r="B264" s="9"/>
      <c r="C264" s="9" t="s">
        <v>164</v>
      </c>
      <c r="D264" s="9" t="s">
        <v>104</v>
      </c>
      <c r="E264" s="15"/>
      <c r="F264" s="15"/>
      <c r="G264" s="15"/>
      <c r="H264" s="15"/>
      <c r="I264" s="15"/>
      <c r="J264" s="15">
        <f>J262-J263</f>
        <v>2150</v>
      </c>
      <c r="K264" s="16">
        <f t="shared" ref="K264:O264" si="96">K262-K263</f>
        <v>2452.1463368708924</v>
      </c>
      <c r="L264" s="16">
        <f t="shared" si="96"/>
        <v>2783.2410646248486</v>
      </c>
      <c r="M264" s="16">
        <f t="shared" si="96"/>
        <v>3146.7347494104774</v>
      </c>
      <c r="N264" s="16">
        <f t="shared" si="96"/>
        <v>3546.560379801635</v>
      </c>
      <c r="O264" s="16">
        <f t="shared" si="96"/>
        <v>3987.2077318326724</v>
      </c>
    </row>
    <row r="265" spans="1:15" outlineLevel="1" x14ac:dyDescent="0.25">
      <c r="E265" s="13"/>
      <c r="F265" s="13"/>
      <c r="G265" s="13"/>
      <c r="H265" s="13"/>
      <c r="I265" s="13"/>
      <c r="J265" s="13"/>
      <c r="K265" s="14"/>
      <c r="L265" s="14"/>
      <c r="M265" s="14"/>
      <c r="N265" s="14"/>
      <c r="O265" s="14"/>
    </row>
    <row r="266" spans="1:15" outlineLevel="1" x14ac:dyDescent="0.25">
      <c r="C266" t="s">
        <v>165</v>
      </c>
      <c r="D266" t="s">
        <v>104</v>
      </c>
      <c r="E266" s="13"/>
      <c r="F266" s="13"/>
      <c r="G266" s="13"/>
      <c r="H266" s="13"/>
      <c r="I266" s="13"/>
      <c r="J266" s="13"/>
      <c r="K266" s="14">
        <f>K264-J264</f>
        <v>302.14633687089236</v>
      </c>
      <c r="L266" s="14">
        <f t="shared" ref="L266:O266" si="97">L264-K264</f>
        <v>331.09472775395625</v>
      </c>
      <c r="M266" s="14">
        <f t="shared" si="97"/>
        <v>363.49368478562883</v>
      </c>
      <c r="N266" s="14">
        <f t="shared" si="97"/>
        <v>399.82563039115757</v>
      </c>
      <c r="O266" s="14">
        <f t="shared" si="97"/>
        <v>440.64735203103737</v>
      </c>
    </row>
    <row r="267" spans="1:15" ht="15.75" outlineLevel="1" thickBot="1" x14ac:dyDescent="0.3">
      <c r="A267" s="19"/>
      <c r="B267" s="19"/>
      <c r="C267" s="19" t="s">
        <v>150</v>
      </c>
      <c r="D267" s="19" t="s">
        <v>104</v>
      </c>
      <c r="E267" s="20"/>
      <c r="F267" s="20"/>
      <c r="G267" s="20"/>
      <c r="H267" s="20"/>
      <c r="I267" s="20"/>
      <c r="J267" s="20"/>
      <c r="K267" s="21">
        <f>K251-K266</f>
        <v>256982.47124042627</v>
      </c>
      <c r="L267" s="21">
        <f t="shared" ref="L267:O267" si="98">L251-L266</f>
        <v>279046.71429171291</v>
      </c>
      <c r="M267" s="21">
        <f t="shared" si="98"/>
        <v>303595.77506575128</v>
      </c>
      <c r="N267" s="21">
        <f t="shared" si="98"/>
        <v>330962.4903882342</v>
      </c>
      <c r="O267" s="21">
        <f t="shared" si="98"/>
        <v>361528.93786477286</v>
      </c>
    </row>
    <row r="268" spans="1:15" ht="15.75" thickTop="1" x14ac:dyDescent="0.25">
      <c r="E268" s="13"/>
      <c r="F268" s="13"/>
      <c r="G268" s="13"/>
      <c r="H268" s="13"/>
      <c r="I268" s="13"/>
      <c r="J268" s="13"/>
    </row>
    <row r="269" spans="1:15" ht="26.25" x14ac:dyDescent="0.4">
      <c r="A269" s="2" t="s">
        <v>170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outlineLevel="1" x14ac:dyDescent="0.25"/>
    <row r="271" spans="1:15" outlineLevel="1" x14ac:dyDescent="0.25">
      <c r="A271" s="6" t="s">
        <v>171</v>
      </c>
      <c r="B271" s="6"/>
      <c r="C271" s="6"/>
      <c r="D271" s="6"/>
      <c r="E271" s="7">
        <f t="shared" ref="E271:I271" si="99">F271-1</f>
        <v>2018</v>
      </c>
      <c r="F271" s="7">
        <f t="shared" si="99"/>
        <v>2019</v>
      </c>
      <c r="G271" s="7">
        <f t="shared" si="99"/>
        <v>2020</v>
      </c>
      <c r="H271" s="7">
        <f t="shared" si="99"/>
        <v>2021</v>
      </c>
      <c r="I271" s="7">
        <f t="shared" si="99"/>
        <v>2022</v>
      </c>
      <c r="J271" s="7">
        <f>K271-1</f>
        <v>2023</v>
      </c>
      <c r="K271" s="8">
        <f>K$8</f>
        <v>2024</v>
      </c>
      <c r="L271" s="8">
        <f t="shared" ref="L271:O271" si="100">L$8</f>
        <v>2025</v>
      </c>
      <c r="M271" s="8">
        <f t="shared" si="100"/>
        <v>2026</v>
      </c>
      <c r="N271" s="8">
        <f t="shared" si="100"/>
        <v>2027</v>
      </c>
      <c r="O271" s="8">
        <f t="shared" si="100"/>
        <v>2028</v>
      </c>
    </row>
    <row r="272" spans="1:15" outlineLevel="1" x14ac:dyDescent="0.25">
      <c r="B272" t="s">
        <v>10</v>
      </c>
      <c r="D272" t="s">
        <v>104</v>
      </c>
      <c r="E272" s="69">
        <v>138434</v>
      </c>
      <c r="F272" s="13">
        <f>F59</f>
        <v>149351</v>
      </c>
      <c r="G272" s="13">
        <f t="shared" ref="G272:O272" si="101">G59</f>
        <v>163220</v>
      </c>
      <c r="H272" s="13">
        <f t="shared" si="101"/>
        <v>192052</v>
      </c>
      <c r="I272" s="13">
        <f t="shared" si="101"/>
        <v>222730</v>
      </c>
      <c r="J272" s="13">
        <f t="shared" si="101"/>
        <v>237710</v>
      </c>
      <c r="K272" s="14">
        <f t="shared" si="101"/>
        <v>256982.47124042627</v>
      </c>
      <c r="L272" s="14">
        <f t="shared" si="101"/>
        <v>279046.71429171291</v>
      </c>
      <c r="M272" s="14">
        <f t="shared" si="101"/>
        <v>303595.77506575128</v>
      </c>
      <c r="N272" s="14">
        <f t="shared" si="101"/>
        <v>330962.4903882342</v>
      </c>
      <c r="O272" s="14">
        <f t="shared" si="101"/>
        <v>361528.93786477286</v>
      </c>
    </row>
    <row r="273" spans="1:15" outlineLevel="1" x14ac:dyDescent="0.25">
      <c r="B273" t="s">
        <v>172</v>
      </c>
      <c r="D273" t="s">
        <v>104</v>
      </c>
      <c r="E273" s="69">
        <v>123152</v>
      </c>
      <c r="F273" s="13">
        <f>-F64</f>
        <v>132886</v>
      </c>
      <c r="G273" s="13">
        <f t="shared" ref="G273:J273" si="102">-G64</f>
        <v>144939</v>
      </c>
      <c r="H273" s="13">
        <f t="shared" si="102"/>
        <v>170684</v>
      </c>
      <c r="I273" s="13">
        <f t="shared" si="102"/>
        <v>199382</v>
      </c>
      <c r="J273" s="13">
        <f t="shared" si="102"/>
        <v>212586</v>
      </c>
      <c r="K273" s="14"/>
      <c r="L273" s="14"/>
      <c r="M273" s="14"/>
      <c r="N273" s="14"/>
      <c r="O273" s="14"/>
    </row>
    <row r="274" spans="1:15" outlineLevel="1" x14ac:dyDescent="0.25">
      <c r="A274" s="9"/>
      <c r="B274" s="9" t="s">
        <v>173</v>
      </c>
      <c r="C274" s="9"/>
      <c r="D274" s="9" t="s">
        <v>113</v>
      </c>
      <c r="E274" s="38">
        <f>1-(E273/E272)</f>
        <v>0.11039195573341809</v>
      </c>
      <c r="F274" s="38">
        <f>1-(F273/F272)</f>
        <v>0.11024365421055093</v>
      </c>
      <c r="G274" s="38">
        <f t="shared" ref="G274:J274" si="103">1-(G273/G272)</f>
        <v>0.11200220561205732</v>
      </c>
      <c r="H274" s="38">
        <f t="shared" si="103"/>
        <v>0.11126153333472188</v>
      </c>
      <c r="I274" s="38">
        <f t="shared" si="103"/>
        <v>0.10482647151259372</v>
      </c>
      <c r="J274" s="38">
        <f t="shared" si="103"/>
        <v>0.10569180934752431</v>
      </c>
      <c r="K274" s="14"/>
      <c r="L274" s="14"/>
      <c r="M274" s="14"/>
      <c r="N274" s="14"/>
      <c r="O274" s="14"/>
    </row>
    <row r="275" spans="1:15" outlineLevel="1" x14ac:dyDescent="0.25">
      <c r="B275" t="s">
        <v>174</v>
      </c>
      <c r="D275" t="s">
        <v>113</v>
      </c>
      <c r="E275" s="13"/>
      <c r="F275" s="13"/>
      <c r="G275" s="13"/>
      <c r="H275" s="13"/>
      <c r="I275" s="13"/>
      <c r="J275" s="30">
        <f>AVERAGE(F274:J274)</f>
        <v>0.10880513480348963</v>
      </c>
      <c r="K275" s="37">
        <f>K39</f>
        <v>0.10880513480348963</v>
      </c>
      <c r="L275" s="37">
        <f t="shared" ref="L275:O275" si="104">L39</f>
        <v>0.10880513480348963</v>
      </c>
      <c r="M275" s="37">
        <f t="shared" si="104"/>
        <v>0.10880513480348963</v>
      </c>
      <c r="N275" s="37">
        <f t="shared" si="104"/>
        <v>0.10880513480348963</v>
      </c>
      <c r="O275" s="37">
        <f t="shared" si="104"/>
        <v>0.10880513480348963</v>
      </c>
    </row>
    <row r="276" spans="1:15" outlineLevel="1" x14ac:dyDescent="0.25">
      <c r="A276" s="9"/>
      <c r="B276" s="9" t="s">
        <v>175</v>
      </c>
      <c r="C276" s="9"/>
      <c r="D276" s="9" t="s">
        <v>104</v>
      </c>
      <c r="E276" s="15"/>
      <c r="F276" s="15"/>
      <c r="G276" s="15"/>
      <c r="H276" s="15"/>
      <c r="I276" s="15"/>
      <c r="J276" s="15"/>
      <c r="K276" s="16">
        <f>K272*(1-K275)</f>
        <v>229021.45881497778</v>
      </c>
      <c r="L276" s="16">
        <f t="shared" ref="L276:O276" si="105">L272*(1-L275)</f>
        <v>248684.99892673222</v>
      </c>
      <c r="M276" s="16">
        <f t="shared" si="105"/>
        <v>270562.99583395227</v>
      </c>
      <c r="N276" s="16">
        <f t="shared" si="105"/>
        <v>294952.07200664375</v>
      </c>
      <c r="O276" s="16">
        <f t="shared" si="105"/>
        <v>322192.73304503382</v>
      </c>
    </row>
    <row r="277" spans="1:15" outlineLevel="1" x14ac:dyDescent="0.25">
      <c r="E277" s="13"/>
      <c r="F277" s="13"/>
      <c r="G277" s="13"/>
      <c r="H277" s="13"/>
      <c r="I277" s="13"/>
      <c r="J277" s="13"/>
      <c r="K277" s="14"/>
      <c r="L277" s="14"/>
      <c r="M277" s="14"/>
      <c r="N277" s="14"/>
      <c r="O277" s="14"/>
    </row>
    <row r="278" spans="1:15" outlineLevel="1" x14ac:dyDescent="0.25">
      <c r="B278" t="s">
        <v>176</v>
      </c>
      <c r="D278" t="s">
        <v>104</v>
      </c>
      <c r="E278" s="69">
        <v>13786</v>
      </c>
      <c r="F278" s="13">
        <f>-F65</f>
        <v>15080</v>
      </c>
      <c r="G278" s="13">
        <f t="shared" ref="G278:J278" si="106">-G65</f>
        <v>16387</v>
      </c>
      <c r="H278" s="13">
        <f t="shared" si="106"/>
        <v>18537</v>
      </c>
      <c r="I278" s="13">
        <f t="shared" si="106"/>
        <v>19779</v>
      </c>
      <c r="J278" s="13">
        <f t="shared" si="106"/>
        <v>21590</v>
      </c>
      <c r="K278" s="14"/>
      <c r="L278" s="14"/>
      <c r="M278" s="14"/>
      <c r="N278" s="14"/>
      <c r="O278" s="14"/>
    </row>
    <row r="279" spans="1:15" outlineLevel="1" x14ac:dyDescent="0.25">
      <c r="C279" t="s">
        <v>177</v>
      </c>
      <c r="D279" t="s">
        <v>113</v>
      </c>
      <c r="E279" s="30">
        <f>E278/E272</f>
        <v>9.9585361977548872E-2</v>
      </c>
      <c r="F279" s="30">
        <f>F278/F272</f>
        <v>0.10097019772214448</v>
      </c>
      <c r="G279" s="30">
        <f t="shared" ref="G279:J279" si="107">G278/G272</f>
        <v>0.10039823551035412</v>
      </c>
      <c r="H279" s="30">
        <f t="shared" si="107"/>
        <v>9.6520733967883701E-2</v>
      </c>
      <c r="I279" s="30">
        <f t="shared" si="107"/>
        <v>8.8802586090782565E-2</v>
      </c>
      <c r="J279" s="30">
        <f t="shared" si="107"/>
        <v>9.0824954776828906E-2</v>
      </c>
      <c r="K279" s="14"/>
      <c r="L279" s="14"/>
      <c r="M279" s="14"/>
      <c r="N279" s="14"/>
      <c r="O279" s="14"/>
    </row>
    <row r="280" spans="1:15" outlineLevel="1" x14ac:dyDescent="0.25">
      <c r="C280" t="s">
        <v>178</v>
      </c>
      <c r="D280" t="s">
        <v>113</v>
      </c>
      <c r="E280" s="13"/>
      <c r="F280" s="13"/>
      <c r="G280" s="13"/>
      <c r="H280" s="13"/>
      <c r="I280" s="13"/>
      <c r="J280" s="63">
        <f>AVERAGE(H279:J279)</f>
        <v>9.2049424945165048E-2</v>
      </c>
      <c r="K280" s="37">
        <f>K41</f>
        <v>9.0776823509476801E-2</v>
      </c>
      <c r="L280" s="37">
        <f t="shared" ref="L280:O280" si="108">L41</f>
        <v>8.9504222073788553E-2</v>
      </c>
      <c r="M280" s="37">
        <f t="shared" si="108"/>
        <v>8.8231620638100305E-2</v>
      </c>
      <c r="N280" s="37">
        <f t="shared" si="108"/>
        <v>8.6959019202412058E-2</v>
      </c>
      <c r="O280" s="37">
        <f t="shared" si="108"/>
        <v>8.568641776672381E-2</v>
      </c>
    </row>
    <row r="281" spans="1:15" outlineLevel="1" x14ac:dyDescent="0.25">
      <c r="C281" t="s">
        <v>180</v>
      </c>
      <c r="D281" t="s">
        <v>113</v>
      </c>
      <c r="E281" s="13"/>
      <c r="F281" s="13"/>
      <c r="G281" s="13"/>
      <c r="H281" s="13"/>
      <c r="I281" s="13"/>
      <c r="J281" s="30">
        <f>(J272/E272)-1</f>
        <v>0.71713596370833765</v>
      </c>
      <c r="K281" s="14"/>
      <c r="L281" s="14"/>
      <c r="M281" s="14"/>
      <c r="N281" s="14"/>
      <c r="O281" s="14"/>
    </row>
    <row r="282" spans="1:15" outlineLevel="1" x14ac:dyDescent="0.25">
      <c r="C282" t="s">
        <v>179</v>
      </c>
      <c r="D282" t="s">
        <v>113</v>
      </c>
      <c r="E282" s="13"/>
      <c r="F282" s="13"/>
      <c r="G282" s="13"/>
      <c r="H282" s="13"/>
      <c r="I282" s="13"/>
      <c r="J282" s="30">
        <f>E279-J279</f>
        <v>8.7604072007199663E-3</v>
      </c>
      <c r="K282" s="14"/>
      <c r="L282" s="14"/>
      <c r="M282" s="14"/>
      <c r="N282" s="14"/>
      <c r="O282" s="14"/>
    </row>
    <row r="283" spans="1:15" outlineLevel="1" x14ac:dyDescent="0.25">
      <c r="C283" t="s">
        <v>181</v>
      </c>
      <c r="D283" t="s">
        <v>113</v>
      </c>
      <c r="E283" s="13"/>
      <c r="F283" s="13"/>
      <c r="G283" s="13"/>
      <c r="H283" s="13"/>
      <c r="I283" s="13"/>
      <c r="J283" s="30">
        <f>(O272/J272)-1</f>
        <v>0.52088232663654388</v>
      </c>
      <c r="K283" s="14"/>
      <c r="L283" s="14"/>
      <c r="M283" s="14"/>
      <c r="N283" s="14"/>
      <c r="O283" s="14"/>
    </row>
    <row r="284" spans="1:15" outlineLevel="1" x14ac:dyDescent="0.25">
      <c r="C284" t="s">
        <v>182</v>
      </c>
      <c r="D284" t="s">
        <v>113</v>
      </c>
      <c r="E284" s="13"/>
      <c r="F284" s="13"/>
      <c r="G284" s="13"/>
      <c r="H284" s="13"/>
      <c r="I284" s="13"/>
      <c r="J284" s="30">
        <f>(J283/J281)*J282</f>
        <v>6.3630071784412665E-3</v>
      </c>
      <c r="K284" s="14"/>
      <c r="L284" s="14"/>
      <c r="M284" s="14"/>
      <c r="N284" s="14"/>
      <c r="O284" s="14"/>
    </row>
    <row r="285" spans="1:15" outlineLevel="1" x14ac:dyDescent="0.25">
      <c r="C285" t="s">
        <v>183</v>
      </c>
      <c r="D285" t="s">
        <v>113</v>
      </c>
      <c r="E285" s="13"/>
      <c r="F285" s="13"/>
      <c r="G285" s="13"/>
      <c r="H285" s="13"/>
      <c r="I285" s="13"/>
      <c r="J285" s="30">
        <f>J284/5</f>
        <v>1.2726014356882532E-3</v>
      </c>
      <c r="K285" s="14"/>
      <c r="L285" s="14"/>
      <c r="M285" s="14"/>
      <c r="N285" s="14"/>
      <c r="O285" s="14"/>
    </row>
    <row r="286" spans="1:15" outlineLevel="1" x14ac:dyDescent="0.25">
      <c r="A286" s="9"/>
      <c r="B286" s="9"/>
      <c r="C286" s="9" t="s">
        <v>184</v>
      </c>
      <c r="D286" s="9" t="s">
        <v>104</v>
      </c>
      <c r="E286" s="15"/>
      <c r="F286" s="15"/>
      <c r="G286" s="15"/>
      <c r="H286" s="15"/>
      <c r="I286" s="15"/>
      <c r="J286" s="15"/>
      <c r="K286" s="16">
        <f>K280*K272</f>
        <v>23328.052436821374</v>
      </c>
      <c r="L286" s="16">
        <f t="shared" ref="L286:O286" si="109">L280*L272</f>
        <v>24975.859084926498</v>
      </c>
      <c r="M286" s="16">
        <f t="shared" si="109"/>
        <v>26786.7472529314</v>
      </c>
      <c r="N286" s="16">
        <f t="shared" si="109"/>
        <v>28780.173556948575</v>
      </c>
      <c r="O286" s="16">
        <f t="shared" si="109"/>
        <v>30978.119604640862</v>
      </c>
    </row>
    <row r="287" spans="1:15" outlineLevel="1" x14ac:dyDescent="0.25">
      <c r="E287" s="13"/>
      <c r="F287" s="13"/>
      <c r="G287" s="13"/>
      <c r="H287" s="13"/>
      <c r="I287" s="13"/>
      <c r="J287" s="13"/>
      <c r="K287" s="14"/>
      <c r="L287" s="14"/>
      <c r="M287" s="14"/>
      <c r="N287" s="14"/>
      <c r="O287" s="14"/>
    </row>
    <row r="288" spans="1:15" outlineLevel="1" x14ac:dyDescent="0.25">
      <c r="C288" t="s">
        <v>193</v>
      </c>
      <c r="D288" t="s">
        <v>104</v>
      </c>
      <c r="E288" s="13"/>
      <c r="F288" s="13">
        <f>F149</f>
        <v>3176</v>
      </c>
      <c r="G288" s="13">
        <f t="shared" ref="G288:J288" si="110">G149</f>
        <v>3605</v>
      </c>
      <c r="H288" s="13">
        <f t="shared" si="110"/>
        <v>4090</v>
      </c>
      <c r="I288" s="13">
        <f t="shared" si="110"/>
        <v>4381</v>
      </c>
      <c r="J288" s="13">
        <f t="shared" si="110"/>
        <v>4278</v>
      </c>
      <c r="K288" s="14"/>
      <c r="L288" s="14"/>
      <c r="M288" s="14"/>
      <c r="N288" s="14"/>
      <c r="O288" s="14"/>
    </row>
    <row r="289" spans="1:15" outlineLevel="1" x14ac:dyDescent="0.25">
      <c r="C289" t="s">
        <v>185</v>
      </c>
      <c r="D289" t="s">
        <v>113</v>
      </c>
      <c r="E289" s="13"/>
      <c r="F289" s="31">
        <f>F288/F278</f>
        <v>0.21061007957559683</v>
      </c>
      <c r="G289" s="31">
        <f t="shared" ref="G289:J289" si="111">G288/G278</f>
        <v>0.21999145664246048</v>
      </c>
      <c r="H289" s="31">
        <f t="shared" si="111"/>
        <v>0.22063980147812484</v>
      </c>
      <c r="I289" s="31">
        <f t="shared" si="111"/>
        <v>0.22149754790434298</v>
      </c>
      <c r="J289" s="31">
        <f t="shared" si="111"/>
        <v>0.19814729041222789</v>
      </c>
      <c r="K289" s="14"/>
      <c r="L289" s="14"/>
      <c r="M289" s="14"/>
      <c r="N289" s="14"/>
      <c r="O289" s="14"/>
    </row>
    <row r="290" spans="1:15" outlineLevel="1" x14ac:dyDescent="0.25">
      <c r="C290" t="s">
        <v>186</v>
      </c>
      <c r="D290" t="s">
        <v>113</v>
      </c>
      <c r="E290" s="13"/>
      <c r="F290" s="13"/>
      <c r="G290" s="13"/>
      <c r="H290" s="13"/>
      <c r="I290" s="13"/>
      <c r="J290" s="30">
        <f>AVERAGE(F289:J289)</f>
        <v>0.21417723520255061</v>
      </c>
      <c r="K290" s="64">
        <f>J290</f>
        <v>0.21417723520255061</v>
      </c>
      <c r="L290" s="64">
        <f t="shared" ref="L290:O290" si="112">K290</f>
        <v>0.21417723520255061</v>
      </c>
      <c r="M290" s="64">
        <f t="shared" si="112"/>
        <v>0.21417723520255061</v>
      </c>
      <c r="N290" s="64">
        <f t="shared" si="112"/>
        <v>0.21417723520255061</v>
      </c>
      <c r="O290" s="64">
        <f t="shared" si="112"/>
        <v>0.21417723520255061</v>
      </c>
    </row>
    <row r="291" spans="1:15" outlineLevel="1" x14ac:dyDescent="0.25">
      <c r="A291" s="9"/>
      <c r="B291" s="9"/>
      <c r="C291" s="9" t="s">
        <v>187</v>
      </c>
      <c r="D291" s="9" t="s">
        <v>104</v>
      </c>
      <c r="E291" s="15"/>
      <c r="F291" s="15"/>
      <c r="G291" s="15"/>
      <c r="H291" s="15"/>
      <c r="I291" s="15"/>
      <c r="J291" s="15"/>
      <c r="K291" s="16">
        <f>K286*K290</f>
        <v>4996.3377735785252</v>
      </c>
      <c r="L291" s="16">
        <f t="shared" ref="L291:O291" si="113">L286*L290</f>
        <v>5349.2604456180634</v>
      </c>
      <c r="M291" s="16">
        <f t="shared" si="113"/>
        <v>5737.1114667023649</v>
      </c>
      <c r="N291" s="16">
        <f t="shared" si="113"/>
        <v>6164.0580010768026</v>
      </c>
      <c r="O291" s="16">
        <f t="shared" si="113"/>
        <v>6634.8080086959098</v>
      </c>
    </row>
    <row r="292" spans="1:15" x14ac:dyDescent="0.25">
      <c r="E292" s="13"/>
      <c r="F292" s="13"/>
      <c r="G292" s="13"/>
      <c r="H292" s="13"/>
      <c r="I292" s="13"/>
      <c r="J292" s="13"/>
      <c r="K292" s="14"/>
      <c r="L292" s="14"/>
      <c r="M292" s="14"/>
      <c r="N292" s="14"/>
      <c r="O292" s="14"/>
    </row>
    <row r="293" spans="1:15" ht="26.25" x14ac:dyDescent="0.4">
      <c r="A293" s="2" t="s">
        <v>192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5" spans="1:15" x14ac:dyDescent="0.25">
      <c r="A295" s="6"/>
      <c r="B295" s="6"/>
      <c r="C295" s="6"/>
      <c r="D295" s="6"/>
      <c r="E295" s="7">
        <f t="shared" ref="E295" si="114">F295-1</f>
        <v>2018</v>
      </c>
      <c r="F295" s="7">
        <f t="shared" ref="F295" si="115">G295-1</f>
        <v>2019</v>
      </c>
      <c r="G295" s="7">
        <f t="shared" ref="G295" si="116">H295-1</f>
        <v>2020</v>
      </c>
      <c r="H295" s="7">
        <f t="shared" ref="H295" si="117">I295-1</f>
        <v>2021</v>
      </c>
      <c r="I295" s="7">
        <f t="shared" ref="I295" si="118">J295-1</f>
        <v>2022</v>
      </c>
      <c r="J295" s="7">
        <f>K295-1</f>
        <v>2023</v>
      </c>
      <c r="K295" s="8">
        <f>K$8</f>
        <v>2024</v>
      </c>
      <c r="L295" s="8">
        <f t="shared" ref="L295:O295" si="119">L$8</f>
        <v>2025</v>
      </c>
      <c r="M295" s="8">
        <f t="shared" si="119"/>
        <v>2026</v>
      </c>
      <c r="N295" s="8">
        <f t="shared" si="119"/>
        <v>2027</v>
      </c>
      <c r="O295" s="8">
        <f t="shared" si="119"/>
        <v>2028</v>
      </c>
    </row>
    <row r="296" spans="1:15" x14ac:dyDescent="0.25">
      <c r="E296" s="13"/>
      <c r="F296" s="13"/>
      <c r="G296" s="13"/>
      <c r="H296" s="13"/>
      <c r="I296" s="13"/>
      <c r="J296" s="13"/>
      <c r="K296" s="14"/>
      <c r="L296" s="14"/>
      <c r="M296" s="14"/>
      <c r="N296" s="14"/>
      <c r="O296" s="14"/>
    </row>
    <row r="297" spans="1:15" x14ac:dyDescent="0.25">
      <c r="E297" s="13"/>
      <c r="F297" s="13"/>
      <c r="G297" s="13"/>
      <c r="H297" s="13"/>
      <c r="I297" s="13"/>
      <c r="J297" s="13"/>
      <c r="K297" s="14"/>
      <c r="L297" s="14"/>
      <c r="M297" s="14"/>
      <c r="N297" s="14"/>
      <c r="O297" s="14"/>
    </row>
    <row r="298" spans="1:15" x14ac:dyDescent="0.25">
      <c r="E298" s="13"/>
      <c r="F298" s="13"/>
      <c r="G298" s="13"/>
      <c r="H298" s="13"/>
      <c r="I298" s="13"/>
      <c r="J298" s="13"/>
      <c r="K298" s="14"/>
      <c r="L298" s="14"/>
      <c r="M298" s="14"/>
      <c r="N298" s="14"/>
      <c r="O298" s="14"/>
    </row>
    <row r="299" spans="1:15" x14ac:dyDescent="0.25">
      <c r="E299" s="13"/>
      <c r="F299" s="13"/>
      <c r="G299" s="13"/>
      <c r="H299" s="13"/>
      <c r="I299" s="13"/>
      <c r="J299" s="13"/>
      <c r="K299" s="14"/>
      <c r="L299" s="14"/>
      <c r="M299" s="14"/>
      <c r="N299" s="14"/>
      <c r="O299" s="14"/>
    </row>
    <row r="300" spans="1:15" x14ac:dyDescent="0.25">
      <c r="E300" s="13"/>
      <c r="F300" s="13"/>
      <c r="G300" s="13"/>
      <c r="H300" s="13"/>
      <c r="I300" s="13"/>
      <c r="J300" s="13"/>
      <c r="K300" s="14"/>
      <c r="L300" s="14"/>
      <c r="M300" s="14"/>
      <c r="N300" s="14"/>
      <c r="O300" s="14"/>
    </row>
    <row r="301" spans="1:15" x14ac:dyDescent="0.25">
      <c r="E301" s="13"/>
      <c r="F301" s="13"/>
      <c r="G301" s="13"/>
      <c r="H301" s="13"/>
      <c r="I301" s="13"/>
      <c r="J301" s="13"/>
      <c r="K301" s="14"/>
      <c r="L301" s="14"/>
      <c r="M301" s="14"/>
      <c r="N301" s="14"/>
      <c r="O301" s="14"/>
    </row>
    <row r="302" spans="1:15" x14ac:dyDescent="0.25">
      <c r="E302" s="13"/>
      <c r="F302" s="13"/>
      <c r="G302" s="13"/>
      <c r="H302" s="13"/>
      <c r="I302" s="13"/>
      <c r="J302" s="13"/>
      <c r="K302" s="14"/>
      <c r="L302" s="14"/>
      <c r="M302" s="14"/>
      <c r="N302" s="14"/>
      <c r="O302" s="14"/>
    </row>
    <row r="303" spans="1:15" x14ac:dyDescent="0.25">
      <c r="E303" s="13"/>
      <c r="F303" s="13"/>
      <c r="G303" s="13"/>
      <c r="H303" s="13"/>
      <c r="I303" s="13"/>
      <c r="J303" s="13"/>
      <c r="K303" s="14"/>
      <c r="L303" s="14"/>
      <c r="M303" s="14"/>
      <c r="N303" s="14"/>
      <c r="O303" s="14"/>
    </row>
    <row r="304" spans="1:15" x14ac:dyDescent="0.25">
      <c r="E304" s="13"/>
      <c r="F304" s="13"/>
      <c r="G304" s="13"/>
      <c r="H304" s="13"/>
      <c r="I304" s="13"/>
      <c r="J304" s="13"/>
      <c r="K304" s="14"/>
      <c r="L304" s="14"/>
      <c r="M304" s="14"/>
      <c r="N304" s="14"/>
      <c r="O304" s="14"/>
    </row>
    <row r="305" spans="5:15" x14ac:dyDescent="0.25">
      <c r="E305" s="13"/>
      <c r="F305" s="13"/>
      <c r="G305" s="13"/>
      <c r="H305" s="13"/>
      <c r="I305" s="13"/>
      <c r="J305" s="13"/>
      <c r="K305" s="14"/>
      <c r="L305" s="14"/>
      <c r="M305" s="14"/>
      <c r="N305" s="14"/>
      <c r="O305" s="14"/>
    </row>
    <row r="306" spans="5:15" x14ac:dyDescent="0.25">
      <c r="E306" s="13"/>
      <c r="F306" s="13"/>
      <c r="G306" s="13"/>
      <c r="H306" s="13"/>
      <c r="I306" s="13"/>
      <c r="J306" s="13"/>
      <c r="K306" s="14"/>
      <c r="L306" s="14"/>
      <c r="M306" s="14"/>
      <c r="N306" s="14"/>
      <c r="O306" s="14"/>
    </row>
    <row r="307" spans="5:15" x14ac:dyDescent="0.25">
      <c r="E307" s="13"/>
      <c r="F307" s="13"/>
      <c r="G307" s="13"/>
      <c r="H307" s="13"/>
      <c r="I307" s="13"/>
      <c r="J307" s="13"/>
      <c r="K307" s="14"/>
      <c r="L307" s="14"/>
      <c r="M307" s="14"/>
      <c r="N307" s="14"/>
      <c r="O307" s="14"/>
    </row>
    <row r="308" spans="5:15" x14ac:dyDescent="0.25">
      <c r="E308" s="13"/>
      <c r="F308" s="13"/>
      <c r="G308" s="13"/>
      <c r="H308" s="13"/>
      <c r="I308" s="13"/>
      <c r="J308" s="13"/>
      <c r="K308" s="14"/>
      <c r="L308" s="14"/>
      <c r="M308" s="14"/>
      <c r="N308" s="14"/>
      <c r="O308" s="14"/>
    </row>
    <row r="309" spans="5:15" x14ac:dyDescent="0.25">
      <c r="E309" s="13"/>
      <c r="F309" s="13"/>
      <c r="G309" s="13"/>
      <c r="H309" s="13"/>
      <c r="I309" s="13"/>
      <c r="J309" s="13"/>
      <c r="K309" s="14"/>
      <c r="L309" s="14"/>
      <c r="M309" s="14"/>
      <c r="N309" s="14"/>
      <c r="O309" s="14"/>
    </row>
    <row r="310" spans="5:15" x14ac:dyDescent="0.25">
      <c r="E310" s="13"/>
      <c r="F310" s="13"/>
      <c r="G310" s="13"/>
      <c r="H310" s="13"/>
      <c r="I310" s="13"/>
      <c r="J310" s="13"/>
      <c r="K310" s="14"/>
      <c r="L310" s="14"/>
      <c r="M310" s="14"/>
      <c r="N310" s="14"/>
      <c r="O310" s="14"/>
    </row>
    <row r="311" spans="5:15" x14ac:dyDescent="0.25">
      <c r="E311" s="13"/>
      <c r="F311" s="13"/>
      <c r="G311" s="13"/>
      <c r="H311" s="13"/>
      <c r="I311" s="13"/>
      <c r="J311" s="13"/>
      <c r="K311" s="14"/>
      <c r="L311" s="14"/>
      <c r="M311" s="14"/>
      <c r="N311" s="14"/>
      <c r="O311" s="14"/>
    </row>
    <row r="312" spans="5:15" x14ac:dyDescent="0.25">
      <c r="E312" s="13"/>
      <c r="F312" s="13"/>
      <c r="G312" s="13"/>
      <c r="H312" s="13"/>
      <c r="I312" s="13"/>
      <c r="J312" s="13"/>
      <c r="K312" s="14"/>
      <c r="L312" s="14"/>
      <c r="M312" s="14"/>
      <c r="N312" s="14"/>
      <c r="O312" s="14"/>
    </row>
    <row r="313" spans="5:15" x14ac:dyDescent="0.25">
      <c r="E313" s="13"/>
      <c r="F313" s="13"/>
      <c r="G313" s="13"/>
      <c r="H313" s="13"/>
      <c r="I313" s="13"/>
      <c r="J313" s="13"/>
      <c r="K313" s="14"/>
      <c r="L313" s="14"/>
      <c r="M313" s="14"/>
      <c r="N313" s="14"/>
      <c r="O313" s="14"/>
    </row>
    <row r="314" spans="5:15" x14ac:dyDescent="0.25"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</row>
    <row r="315" spans="5:15" x14ac:dyDescent="0.25"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</row>
    <row r="316" spans="5:15" x14ac:dyDescent="0.25"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</row>
    <row r="317" spans="5:15" x14ac:dyDescent="0.25"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</row>
    <row r="318" spans="5:15" x14ac:dyDescent="0.25"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</row>
    <row r="319" spans="5:15" x14ac:dyDescent="0.25"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</row>
  </sheetData>
  <conditionalFormatting sqref="F131:O131">
    <cfRule type="containsText" dxfId="0" priority="1" operator="containsText" text="Error">
      <formula>NOT(ISERROR(SEARCH("Error",F131)))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2</xdr:col>
                    <xdr:colOff>2371725</xdr:colOff>
                    <xdr:row>8</xdr:row>
                    <xdr:rowOff>180975</xdr:rowOff>
                  </from>
                  <to>
                    <xdr:col>2</xdr:col>
                    <xdr:colOff>3314700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Gauthier</dc:creator>
  <cp:lastModifiedBy>Eric Gauthier</cp:lastModifiedBy>
  <dcterms:created xsi:type="dcterms:W3CDTF">2024-09-21T14:53:51Z</dcterms:created>
  <dcterms:modified xsi:type="dcterms:W3CDTF">2024-10-11T12:06:16Z</dcterms:modified>
</cp:coreProperties>
</file>