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"/>
    </mc:Choice>
  </mc:AlternateContent>
  <bookViews>
    <workbookView xWindow="0" yWindow="0" windowWidth="6270" windowHeight="4680" activeTab="4"/>
  </bookViews>
  <sheets>
    <sheet name="dw" sheetId="3" r:id="rId1"/>
    <sheet name="Ratios_HID" sheetId="14" state="hidden" r:id="rId2"/>
    <sheet name="Ratios_HID1" sheetId="15" state="hidden" r:id="rId3"/>
    <sheet name="%" sheetId="4" r:id="rId4"/>
    <sheet name="Graphs" sheetId="5" r:id="rId5"/>
    <sheet name="Pruebas t y z (2 muestras)" sheetId="25" r:id="rId6"/>
    <sheet name="matlab" sheetId="16" r:id="rId7"/>
  </sheets>
  <definedNames>
    <definedName name="xdata1" localSheetId="5" hidden="1">ROW(OFFSET('Pruebas t y z (2 muestras)'!$B$1,0,0,110,1))-11*INT((-1/2+ROW(OFFSET('Pruebas t y z (2 muestras)'!$B$1,0,0,110,1)))/11)</definedName>
    <definedName name="xdata1" hidden="1">ROW(OFFSET(#REF!,0,0,513,1))-19*INT((-1/2+ROW(OFFSET(#REF!,0,0,513,1)))/19)</definedName>
    <definedName name="xdata10" hidden="1">ROW(OFFSET(#REF!,0,0,513,1))-19*INT((-1/2+ROW(OFFSET(#REF!,0,0,513,1)))/19)</definedName>
    <definedName name="xdata11" hidden="1">ROW(OFFSET(#REF!,0,0,285,1))-15*INT((-1/2+ROW(OFFSET(#REF!,0,0,285,1)))/15)</definedName>
    <definedName name="xdata2" localSheetId="5" hidden="1">ROW(OFFSET('Pruebas t y z (2 muestras)'!$B$1,0,0,110,1))-11*INT((-1/2+ROW(OFFSET('Pruebas t y z (2 muestras)'!$B$1,0,0,110,1)))/11)</definedName>
    <definedName name="xdata2" hidden="1">ROW(OFFSET(#REF!,0,0,513,1))-19*INT((-1/2+ROW(OFFSET(#REF!,0,0,513,1)))/19)</definedName>
    <definedName name="xdata3" hidden="1">ROW(OFFSET(#REF!,0,0,513,1))-19*INT((-1/2+ROW(OFFSET(#REF!,0,0,513,1)))/19)</definedName>
    <definedName name="xdata4" hidden="1">ROW(OFFSET(#REF!,0,0,513,1))-19*INT((-1/2+ROW(OFFSET(#REF!,0,0,513,1)))/19)</definedName>
    <definedName name="xdata5" hidden="1">ROW(OFFSET(#REF!,0,0,513,1))-19*INT((-1/2+ROW(OFFSET(#REF!,0,0,513,1)))/19)</definedName>
    <definedName name="xdata6" hidden="1">ROW(OFFSET(#REF!,0,0,513,1))-19*INT((-1/2+ROW(OFFSET(#REF!,0,0,513,1)))/19)</definedName>
    <definedName name="xdata7" hidden="1">ROW(OFFSET(#REF!,0,0,513,1))-19*INT((-1/2+ROW(OFFSET(#REF!,0,0,513,1)))/19)</definedName>
    <definedName name="xdata8" hidden="1">ROW(OFFSET(#REF!,0,0,513,1))-19*INT((-1/2+ROW(OFFSET(#REF!,0,0,513,1)))/19)</definedName>
    <definedName name="xdata9" hidden="1">ROW(OFFSET(#REF!,0,0,513,1))-19*INT((-1/2+ROW(OFFSET(#REF!,0,0,513,1)))/19)</definedName>
    <definedName name="ydata1" localSheetId="5" hidden="1">1+INT((ROW(OFFSET('Pruebas t y z (2 muestras)'!$B$1,0,0,110,1))-1/2)/11)</definedName>
    <definedName name="ydata1" hidden="1">1+INT((ROW(OFFSET(#REF!,0,0,513,1))-1/2)/19)</definedName>
    <definedName name="ydata10" hidden="1">1+INT((ROW(OFFSET(#REF!,0,0,513,1))-1/2)/19)</definedName>
    <definedName name="ydata11" hidden="1">1+INT((ROW(OFFSET(#REF!,0,0,285,1))-1/2)/15)</definedName>
    <definedName name="ydata2" localSheetId="5" hidden="1">1+INT((ROW(OFFSET('Pruebas t y z (2 muestras)'!$B$1,0,0,110,1))-1/2)/11)</definedName>
    <definedName name="ydata2" hidden="1">1+INT((ROW(OFFSET(#REF!,0,0,513,1))-1/2)/19)</definedName>
    <definedName name="ydata3" hidden="1">1+INT((ROW(OFFSET(#REF!,0,0,513,1))-1/2)/19)</definedName>
    <definedName name="ydata4" hidden="1">1+INT((ROW(OFFSET(#REF!,0,0,513,1))-1/2)/19)</definedName>
    <definedName name="ydata5" hidden="1">1+INT((ROW(OFFSET(#REF!,0,0,513,1))-1/2)/19)</definedName>
    <definedName name="ydata6" hidden="1">1+INT((ROW(OFFSET(#REF!,0,0,513,1))-1/2)/19)</definedName>
    <definedName name="ydata7" hidden="1">1+INT((ROW(OFFSET(#REF!,0,0,513,1))-1/2)/19)</definedName>
    <definedName name="ydata8" hidden="1">1+INT((ROW(OFFSET(#REF!,0,0,513,1))-1/2)/19)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5" l="1"/>
  <c r="H5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H23" i="4"/>
  <c r="M42" i="5"/>
  <c r="M40" i="5"/>
  <c r="M41" i="5"/>
  <c r="M43" i="5"/>
  <c r="L43" i="5"/>
  <c r="L42" i="5"/>
  <c r="L41" i="5"/>
  <c r="L40" i="5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4" i="3"/>
  <c r="BL22" i="4" l="1"/>
  <c r="BK22" i="4"/>
  <c r="BJ22" i="4"/>
  <c r="BI22" i="4"/>
  <c r="BH22" i="4"/>
  <c r="BG22" i="4"/>
  <c r="BF22" i="4"/>
  <c r="BD22" i="4"/>
  <c r="BC22" i="4"/>
  <c r="BB22" i="4"/>
  <c r="BA22" i="4"/>
  <c r="AZ22" i="4"/>
  <c r="AX22" i="4"/>
  <c r="AW22" i="4"/>
  <c r="AV22" i="4"/>
  <c r="AU22" i="4"/>
  <c r="AT22" i="4"/>
  <c r="AR22" i="4"/>
  <c r="AQ22" i="4"/>
  <c r="AP22" i="4"/>
  <c r="AO22" i="4"/>
  <c r="AN22" i="4"/>
  <c r="AL22" i="4"/>
  <c r="AK22" i="4"/>
  <c r="AJ22" i="4"/>
  <c r="AI22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X18" i="4"/>
  <c r="AW18" i="4"/>
  <c r="AV18" i="4"/>
  <c r="AU18" i="4"/>
  <c r="AT18" i="4"/>
  <c r="AR18" i="4"/>
  <c r="AQ18" i="4"/>
  <c r="AP18" i="4"/>
  <c r="AO18" i="4"/>
  <c r="AN18" i="4"/>
  <c r="AL18" i="4"/>
  <c r="AK18" i="4"/>
  <c r="AJ18" i="4"/>
  <c r="AI18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X17" i="4"/>
  <c r="AW17" i="4"/>
  <c r="AV17" i="4"/>
  <c r="AU17" i="4"/>
  <c r="AT17" i="4"/>
  <c r="AR17" i="4"/>
  <c r="AQ17" i="4"/>
  <c r="AP17" i="4"/>
  <c r="AO17" i="4"/>
  <c r="AN17" i="4"/>
  <c r="AL17" i="4"/>
  <c r="AK17" i="4"/>
  <c r="AJ17" i="4"/>
  <c r="AI17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X16" i="4"/>
  <c r="AW16" i="4"/>
  <c r="AV16" i="4"/>
  <c r="AU16" i="4"/>
  <c r="AT16" i="4"/>
  <c r="AR16" i="4"/>
  <c r="AQ16" i="4"/>
  <c r="AP16" i="4"/>
  <c r="AO16" i="4"/>
  <c r="AN16" i="4"/>
  <c r="AL16" i="4"/>
  <c r="AK16" i="4"/>
  <c r="AJ16" i="4"/>
  <c r="AI16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X13" i="4"/>
  <c r="AW13" i="4"/>
  <c r="AV13" i="4"/>
  <c r="AU13" i="4"/>
  <c r="AT13" i="4"/>
  <c r="AR13" i="4"/>
  <c r="AQ13" i="4"/>
  <c r="AP13" i="4"/>
  <c r="AO13" i="4"/>
  <c r="AN13" i="4"/>
  <c r="AL13" i="4"/>
  <c r="AK13" i="4"/>
  <c r="AJ13" i="4"/>
  <c r="AI13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X12" i="4"/>
  <c r="AW12" i="4"/>
  <c r="AV12" i="4"/>
  <c r="AU12" i="4"/>
  <c r="AT12" i="4"/>
  <c r="AR12" i="4"/>
  <c r="AQ12" i="4"/>
  <c r="AP12" i="4"/>
  <c r="AO12" i="4"/>
  <c r="AN12" i="4"/>
  <c r="AL12" i="4"/>
  <c r="AK12" i="4"/>
  <c r="AJ12" i="4"/>
  <c r="AI12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X11" i="4"/>
  <c r="AW11" i="4"/>
  <c r="AV11" i="4"/>
  <c r="AU11" i="4"/>
  <c r="AT11" i="4"/>
  <c r="AR11" i="4"/>
  <c r="AQ11" i="4"/>
  <c r="AP11" i="4"/>
  <c r="AO11" i="4"/>
  <c r="AN11" i="4"/>
  <c r="AL11" i="4"/>
  <c r="AK11" i="4"/>
  <c r="AJ11" i="4"/>
  <c r="AI11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X10" i="4"/>
  <c r="AW10" i="4"/>
  <c r="AV10" i="4"/>
  <c r="AU10" i="4"/>
  <c r="AT10" i="4"/>
  <c r="AR10" i="4"/>
  <c r="AQ10" i="4"/>
  <c r="AP10" i="4"/>
  <c r="AO10" i="4"/>
  <c r="AN10" i="4"/>
  <c r="AL10" i="4"/>
  <c r="AK10" i="4"/>
  <c r="AJ10" i="4"/>
  <c r="AI10" i="4"/>
  <c r="BL9" i="4"/>
  <c r="BK9" i="4"/>
  <c r="BJ9" i="4"/>
  <c r="BI9" i="4"/>
  <c r="BH9" i="4"/>
  <c r="BG9" i="4"/>
  <c r="BF9" i="4"/>
  <c r="BD9" i="4"/>
  <c r="BC9" i="4"/>
  <c r="BB9" i="4"/>
  <c r="BA9" i="4"/>
  <c r="AZ9" i="4"/>
  <c r="AX9" i="4"/>
  <c r="AW9" i="4"/>
  <c r="AV9" i="4"/>
  <c r="AU9" i="4"/>
  <c r="AT9" i="4"/>
  <c r="AR9" i="4"/>
  <c r="AQ9" i="4"/>
  <c r="AP9" i="4"/>
  <c r="AO9" i="4"/>
  <c r="AN9" i="4"/>
  <c r="AL9" i="4"/>
  <c r="AK9" i="4"/>
  <c r="AJ9" i="4"/>
  <c r="AI9" i="4"/>
  <c r="BL8" i="4"/>
  <c r="BK8" i="4"/>
  <c r="BJ8" i="4"/>
  <c r="BI8" i="4"/>
  <c r="BH8" i="4"/>
  <c r="BG8" i="4"/>
  <c r="BF8" i="4"/>
  <c r="BD8" i="4"/>
  <c r="BC8" i="4"/>
  <c r="BB8" i="4"/>
  <c r="BA8" i="4"/>
  <c r="AZ8" i="4"/>
  <c r="AX8" i="4"/>
  <c r="AW8" i="4"/>
  <c r="AV8" i="4"/>
  <c r="AU8" i="4"/>
  <c r="AT8" i="4"/>
  <c r="AR8" i="4"/>
  <c r="AQ8" i="4"/>
  <c r="AP8" i="4"/>
  <c r="AO8" i="4"/>
  <c r="AN8" i="4"/>
  <c r="AL8" i="4"/>
  <c r="AK8" i="4"/>
  <c r="AJ8" i="4"/>
  <c r="AI8" i="4"/>
  <c r="BM8" i="4" l="1"/>
  <c r="BM16" i="4"/>
  <c r="BM22" i="4"/>
  <c r="BM11" i="4"/>
  <c r="BM13" i="4"/>
  <c r="BM10" i="4"/>
  <c r="BM18" i="4"/>
  <c r="BM9" i="4"/>
  <c r="BM12" i="4"/>
  <c r="BM17" i="4"/>
  <c r="AB19" i="3" l="1"/>
  <c r="AB18" i="3"/>
  <c r="AC18" i="3"/>
  <c r="AM19" i="3"/>
  <c r="AP19" i="3"/>
  <c r="AR19" i="3"/>
  <c r="AM18" i="3"/>
  <c r="AP18" i="3"/>
  <c r="AR18" i="3"/>
  <c r="AK19" i="3"/>
  <c r="AN19" i="3"/>
  <c r="AK18" i="3"/>
  <c r="AN18" i="3"/>
  <c r="AD19" i="3"/>
  <c r="AJ19" i="3" s="1"/>
  <c r="AD18" i="3"/>
  <c r="AJ18" i="3" s="1"/>
  <c r="AQ19" i="3"/>
  <c r="AQ18" i="3"/>
  <c r="AO19" i="3"/>
  <c r="AO18" i="3"/>
  <c r="AG19" i="3"/>
  <c r="AG18" i="3"/>
  <c r="AB8" i="3"/>
  <c r="AC8" i="3"/>
  <c r="AI8" i="3" s="1"/>
  <c r="AD8" i="3"/>
  <c r="AJ8" i="3" s="1"/>
  <c r="AG8" i="3"/>
  <c r="AH8" i="3"/>
  <c r="AK8" i="3"/>
  <c r="AN8" i="3"/>
  <c r="AO8" i="3"/>
  <c r="AP8" i="3"/>
  <c r="AQ8" i="3"/>
  <c r="BR8" i="3"/>
  <c r="BS8" i="3"/>
  <c r="AB17" i="3"/>
  <c r="AC17" i="3"/>
  <c r="AM17" i="3"/>
  <c r="AP17" i="3"/>
  <c r="AR17" i="3"/>
  <c r="AK17" i="3"/>
  <c r="AN17" i="3"/>
  <c r="AD17" i="3"/>
  <c r="AJ17" i="3" s="1"/>
  <c r="AQ17" i="3"/>
  <c r="AO17" i="3"/>
  <c r="AG17" i="3"/>
  <c r="S7" i="4" l="1"/>
  <c r="K7" i="4"/>
  <c r="X7" i="4"/>
  <c r="P7" i="4"/>
  <c r="H7" i="4"/>
  <c r="W7" i="4"/>
  <c r="O7" i="4"/>
  <c r="M7" i="4"/>
  <c r="Y7" i="4"/>
  <c r="L7" i="4"/>
  <c r="U7" i="4"/>
  <c r="I7" i="4"/>
  <c r="T7" i="4"/>
  <c r="R7" i="4"/>
  <c r="V7" i="4"/>
  <c r="Q7" i="4"/>
  <c r="N7" i="4"/>
  <c r="J7" i="4"/>
  <c r="W16" i="4"/>
  <c r="O16" i="4"/>
  <c r="T16" i="4"/>
  <c r="L16" i="4"/>
  <c r="S16" i="4"/>
  <c r="K16" i="4"/>
  <c r="U16" i="4"/>
  <c r="H16" i="4"/>
  <c r="R16" i="4"/>
  <c r="P16" i="4"/>
  <c r="M16" i="4"/>
  <c r="J16" i="4"/>
  <c r="N16" i="4"/>
  <c r="Y16" i="4"/>
  <c r="X16" i="4"/>
  <c r="V16" i="4"/>
  <c r="Q16" i="4"/>
  <c r="I16" i="4"/>
  <c r="S17" i="4"/>
  <c r="K17" i="4"/>
  <c r="X17" i="4"/>
  <c r="P17" i="4"/>
  <c r="H17" i="4"/>
  <c r="W17" i="4"/>
  <c r="O17" i="4"/>
  <c r="Y17" i="4"/>
  <c r="L17" i="4"/>
  <c r="V17" i="4"/>
  <c r="J17" i="4"/>
  <c r="AB17" i="4" s="1"/>
  <c r="T17" i="4"/>
  <c r="N17" i="4"/>
  <c r="R17" i="4"/>
  <c r="Q17" i="4"/>
  <c r="M17" i="4"/>
  <c r="I17" i="4"/>
  <c r="U17" i="4"/>
  <c r="W18" i="4"/>
  <c r="O18" i="4"/>
  <c r="T18" i="4"/>
  <c r="L18" i="4"/>
  <c r="S18" i="4"/>
  <c r="K18" i="4"/>
  <c r="P18" i="4"/>
  <c r="N18" i="4"/>
  <c r="X18" i="4"/>
  <c r="J18" i="4"/>
  <c r="U18" i="4"/>
  <c r="R18" i="4"/>
  <c r="V18" i="4"/>
  <c r="I18" i="4"/>
  <c r="H18" i="4"/>
  <c r="Y18" i="4"/>
  <c r="Q18" i="4"/>
  <c r="M18" i="4"/>
  <c r="BL7" i="4"/>
  <c r="BC7" i="4"/>
  <c r="AT7" i="4"/>
  <c r="AJ7" i="4"/>
  <c r="BI7" i="4"/>
  <c r="AZ7" i="4"/>
  <c r="AP7" i="4"/>
  <c r="BH7" i="4"/>
  <c r="AX7" i="4"/>
  <c r="AO7" i="4"/>
  <c r="AW7" i="4"/>
  <c r="AI7" i="4"/>
  <c r="BK7" i="4"/>
  <c r="AV7" i="4"/>
  <c r="BG7" i="4"/>
  <c r="AR7" i="4"/>
  <c r="AN7" i="4"/>
  <c r="BF7" i="4"/>
  <c r="AQ7" i="4"/>
  <c r="BD7" i="4"/>
  <c r="BJ7" i="4"/>
  <c r="BB7" i="4"/>
  <c r="BA7" i="4"/>
  <c r="AU7" i="4"/>
  <c r="AL7" i="4"/>
  <c r="AK7" i="4"/>
  <c r="AL18" i="3"/>
  <c r="AI18" i="3"/>
  <c r="AL8" i="3"/>
  <c r="AL17" i="3"/>
  <c r="AI17" i="3"/>
  <c r="AB18" i="4" l="1"/>
  <c r="AB16" i="4"/>
  <c r="BM7" i="4"/>
  <c r="Z16" i="4"/>
  <c r="AC16" i="4" s="1"/>
  <c r="AB7" i="4"/>
  <c r="AA17" i="4"/>
  <c r="AD17" i="4" s="1"/>
  <c r="Z7" i="4"/>
  <c r="AE7" i="4" s="1"/>
  <c r="AG17" i="4"/>
  <c r="AF17" i="4"/>
  <c r="AH17" i="4"/>
  <c r="AG18" i="4"/>
  <c r="AF18" i="4"/>
  <c r="AH18" i="4"/>
  <c r="AF16" i="4"/>
  <c r="AG16" i="4"/>
  <c r="AH16" i="4"/>
  <c r="AH7" i="4"/>
  <c r="AF7" i="4"/>
  <c r="AG7" i="4"/>
  <c r="AA7" i="4"/>
  <c r="AD7" i="4" s="1"/>
  <c r="Z18" i="4"/>
  <c r="Z17" i="4"/>
  <c r="AE17" i="4" s="1"/>
  <c r="AA18" i="4"/>
  <c r="AD18" i="4" s="1"/>
  <c r="AA16" i="4"/>
  <c r="AD16" i="4" s="1"/>
  <c r="AV57" i="3"/>
  <c r="AE18" i="4" l="1"/>
  <c r="AC17" i="4"/>
  <c r="AE16" i="4"/>
  <c r="AC18" i="4"/>
  <c r="AC7" i="4"/>
  <c r="BS38" i="3"/>
  <c r="BS39" i="3"/>
  <c r="BS5" i="3"/>
  <c r="BS6" i="3"/>
  <c r="BS20" i="3"/>
  <c r="BS15" i="3"/>
  <c r="BS22" i="3"/>
  <c r="BS16" i="3"/>
  <c r="BS7" i="3"/>
  <c r="BS21" i="3"/>
  <c r="BS24" i="3"/>
  <c r="BS29" i="3"/>
  <c r="BS30" i="3"/>
  <c r="BS31" i="3"/>
  <c r="BS32" i="3"/>
  <c r="BS33" i="3"/>
  <c r="BS34" i="3"/>
  <c r="BS35" i="3"/>
  <c r="BS36" i="3"/>
  <c r="BS37" i="3"/>
  <c r="BS43" i="3"/>
  <c r="BS4" i="3"/>
  <c r="BS57" i="3" l="1"/>
  <c r="BS58" i="3"/>
  <c r="BS59" i="3"/>
  <c r="BS60" i="3"/>
  <c r="AS59" i="3"/>
  <c r="AO43" i="3"/>
  <c r="BR43" i="3" l="1"/>
  <c r="AJ42" i="4" l="1"/>
  <c r="AT42" i="4"/>
  <c r="BC42" i="4"/>
  <c r="AK42" i="4"/>
  <c r="AU42" i="4"/>
  <c r="BD42" i="4"/>
  <c r="BF42" i="4"/>
  <c r="AN42" i="4"/>
  <c r="BG42" i="4"/>
  <c r="AL42" i="4"/>
  <c r="AW42" i="4"/>
  <c r="AO42" i="4"/>
  <c r="AX42" i="4"/>
  <c r="BH42" i="4"/>
  <c r="AP42" i="4"/>
  <c r="AZ42" i="4"/>
  <c r="BI42" i="4"/>
  <c r="AQ42" i="4"/>
  <c r="BA42" i="4"/>
  <c r="BJ42" i="4"/>
  <c r="AI42" i="4"/>
  <c r="AR42" i="4"/>
  <c r="BB42" i="4"/>
  <c r="BK42" i="4"/>
  <c r="AV42" i="4"/>
  <c r="AG56" i="3"/>
  <c r="AG55" i="3"/>
  <c r="AG54" i="3"/>
  <c r="AG53" i="3"/>
  <c r="AG52" i="3"/>
  <c r="AG51" i="3"/>
  <c r="AG50" i="3"/>
  <c r="AG49" i="3"/>
  <c r="AG48" i="3"/>
  <c r="AG47" i="3"/>
  <c r="AG45" i="3"/>
  <c r="AG44" i="3"/>
  <c r="AG43" i="3"/>
  <c r="AG42" i="3"/>
  <c r="AG41" i="3"/>
  <c r="AG40" i="3"/>
  <c r="AG38" i="3"/>
  <c r="AG37" i="3"/>
  <c r="AG34" i="3"/>
  <c r="AG33" i="3"/>
  <c r="AG31" i="3"/>
  <c r="AG29" i="3"/>
  <c r="AG28" i="3"/>
  <c r="AG27" i="3"/>
  <c r="AG26" i="3"/>
  <c r="AG25" i="3"/>
  <c r="AG24" i="3"/>
  <c r="AG23" i="3"/>
  <c r="AG21" i="3"/>
  <c r="AG7" i="3"/>
  <c r="AG14" i="3"/>
  <c r="AG12" i="3"/>
  <c r="AG13" i="3"/>
  <c r="AG10" i="3"/>
  <c r="AG16" i="3"/>
  <c r="AG22" i="3"/>
  <c r="AG11" i="3"/>
  <c r="AG15" i="3"/>
  <c r="AG20" i="3"/>
  <c r="AG6" i="3"/>
  <c r="AG9" i="3"/>
  <c r="AG5" i="3"/>
  <c r="AG4" i="3"/>
  <c r="BM42" i="4" l="1"/>
  <c r="AQ5" i="3"/>
  <c r="AR4" i="3"/>
  <c r="AO56" i="3"/>
  <c r="AO55" i="3"/>
  <c r="AO54" i="3"/>
  <c r="AO53" i="3"/>
  <c r="AO52" i="3"/>
  <c r="AO51" i="3"/>
  <c r="AO50" i="3"/>
  <c r="AO49" i="3"/>
  <c r="AO47" i="3"/>
  <c r="AO46" i="3"/>
  <c r="AO45" i="3"/>
  <c r="AO44" i="3"/>
  <c r="AO42" i="3"/>
  <c r="AO41" i="3"/>
  <c r="AO38" i="3"/>
  <c r="AO37" i="3"/>
  <c r="AO34" i="3"/>
  <c r="AO33" i="3"/>
  <c r="AO31" i="3"/>
  <c r="AO29" i="3"/>
  <c r="AO28" i="3"/>
  <c r="AO27" i="3"/>
  <c r="AO26" i="3"/>
  <c r="AO25" i="3"/>
  <c r="AO24" i="3"/>
  <c r="AO23" i="3"/>
  <c r="AO21" i="3"/>
  <c r="AO7" i="3"/>
  <c r="AO14" i="3"/>
  <c r="AO12" i="3"/>
  <c r="AO13" i="3"/>
  <c r="AO10" i="3"/>
  <c r="AO16" i="3"/>
  <c r="AO22" i="3"/>
  <c r="AO11" i="3"/>
  <c r="AO15" i="3"/>
  <c r="AO20" i="3"/>
  <c r="AO6" i="3"/>
  <c r="AO9" i="3"/>
  <c r="AO5" i="3"/>
  <c r="AO4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8" i="3"/>
  <c r="AQ37" i="3"/>
  <c r="AQ34" i="3"/>
  <c r="AQ33" i="3"/>
  <c r="AQ31" i="3"/>
  <c r="AQ29" i="3"/>
  <c r="AQ28" i="3"/>
  <c r="AQ27" i="3"/>
  <c r="AQ26" i="3"/>
  <c r="AQ25" i="3"/>
  <c r="AQ24" i="3"/>
  <c r="AQ23" i="3"/>
  <c r="AQ21" i="3"/>
  <c r="AQ7" i="3"/>
  <c r="AQ14" i="3"/>
  <c r="AQ12" i="3"/>
  <c r="AQ13" i="3"/>
  <c r="AQ10" i="3"/>
  <c r="AQ16" i="3"/>
  <c r="AQ22" i="3"/>
  <c r="AQ11" i="3"/>
  <c r="AQ15" i="3"/>
  <c r="AQ20" i="3"/>
  <c r="AQ6" i="3"/>
  <c r="AQ9" i="3"/>
  <c r="AQ4" i="3"/>
  <c r="AO57" i="3" l="1"/>
  <c r="AQ57" i="3"/>
  <c r="AQ59" i="3"/>
  <c r="AQ60" i="3"/>
  <c r="AQ58" i="3"/>
  <c r="AO60" i="3"/>
  <c r="AO59" i="3"/>
  <c r="AO58" i="3"/>
  <c r="AM56" i="3"/>
  <c r="AM54" i="3"/>
  <c r="AM51" i="3"/>
  <c r="AM50" i="3"/>
  <c r="AM49" i="3"/>
  <c r="AM48" i="3"/>
  <c r="AM45" i="3"/>
  <c r="AM43" i="3"/>
  <c r="AM42" i="3"/>
  <c r="AM40" i="3"/>
  <c r="AM38" i="3"/>
  <c r="AM37" i="3"/>
  <c r="AM34" i="3"/>
  <c r="AM33" i="3"/>
  <c r="AM31" i="3"/>
  <c r="AM29" i="3"/>
  <c r="AM28" i="3"/>
  <c r="AM27" i="3"/>
  <c r="AM26" i="3"/>
  <c r="AM24" i="3"/>
  <c r="AM23" i="3"/>
  <c r="AM21" i="3"/>
  <c r="AM7" i="3"/>
  <c r="AM14" i="3"/>
  <c r="AM12" i="3"/>
  <c r="AM13" i="3"/>
  <c r="AM22" i="3"/>
  <c r="AM11" i="3"/>
  <c r="AM15" i="3"/>
  <c r="AM20" i="3"/>
  <c r="AM6" i="3"/>
  <c r="AM9" i="3"/>
  <c r="AM5" i="3"/>
  <c r="AM4" i="3"/>
  <c r="AR56" i="3"/>
  <c r="AR54" i="3"/>
  <c r="AR51" i="3"/>
  <c r="AR50" i="3"/>
  <c r="AR49" i="3"/>
  <c r="AR48" i="3"/>
  <c r="AR45" i="3"/>
  <c r="AR42" i="3"/>
  <c r="AR40" i="3"/>
  <c r="AR38" i="3"/>
  <c r="AR37" i="3"/>
  <c r="AR34" i="3"/>
  <c r="AR33" i="3"/>
  <c r="AR31" i="3"/>
  <c r="AR29" i="3"/>
  <c r="AR28" i="3"/>
  <c r="AR27" i="3"/>
  <c r="AR26" i="3"/>
  <c r="AR24" i="3"/>
  <c r="AR23" i="3"/>
  <c r="AR21" i="3"/>
  <c r="AR7" i="3"/>
  <c r="AR14" i="3"/>
  <c r="AR12" i="3"/>
  <c r="AR13" i="3"/>
  <c r="AR22" i="3"/>
  <c r="AR11" i="3"/>
  <c r="AR15" i="3"/>
  <c r="AR20" i="3"/>
  <c r="AR6" i="3"/>
  <c r="AR9" i="3"/>
  <c r="AR60" i="3" l="1"/>
  <c r="AM59" i="3"/>
  <c r="AM60" i="3"/>
  <c r="AR59" i="3"/>
  <c r="AR58" i="3"/>
  <c r="AR57" i="3"/>
  <c r="AM57" i="3"/>
  <c r="AM58" i="3"/>
  <c r="AP4" i="3"/>
  <c r="AK56" i="3"/>
  <c r="AK55" i="3"/>
  <c r="AK54" i="3"/>
  <c r="AK53" i="3"/>
  <c r="AK52" i="3"/>
  <c r="AK51" i="3"/>
  <c r="AK48" i="3"/>
  <c r="AK47" i="3"/>
  <c r="AK46" i="3"/>
  <c r="AK45" i="3"/>
  <c r="AK44" i="3"/>
  <c r="AK43" i="3"/>
  <c r="AK42" i="3"/>
  <c r="AK41" i="3"/>
  <c r="AK40" i="3"/>
  <c r="AK38" i="3"/>
  <c r="AK37" i="3"/>
  <c r="AK34" i="3"/>
  <c r="AK33" i="3"/>
  <c r="AK31" i="3"/>
  <c r="AK29" i="3"/>
  <c r="AK28" i="3"/>
  <c r="AK27" i="3"/>
  <c r="AK26" i="3"/>
  <c r="AK25" i="3"/>
  <c r="AK24" i="3"/>
  <c r="AK23" i="3"/>
  <c r="AK21" i="3"/>
  <c r="AK7" i="3"/>
  <c r="AK14" i="3"/>
  <c r="AK12" i="3"/>
  <c r="AK13" i="3"/>
  <c r="AK10" i="3"/>
  <c r="AK16" i="3"/>
  <c r="AK22" i="3"/>
  <c r="AK11" i="3"/>
  <c r="AK15" i="3"/>
  <c r="AK20" i="3"/>
  <c r="AK6" i="3"/>
  <c r="AK9" i="3"/>
  <c r="AK4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1" i="3"/>
  <c r="AN40" i="3"/>
  <c r="AN38" i="3"/>
  <c r="AN37" i="3"/>
  <c r="AN34" i="3"/>
  <c r="AN33" i="3"/>
  <c r="AN31" i="3"/>
  <c r="AN29" i="3"/>
  <c r="AN28" i="3"/>
  <c r="AN27" i="3"/>
  <c r="AN26" i="3"/>
  <c r="AN25" i="3"/>
  <c r="AN24" i="3"/>
  <c r="AN23" i="3"/>
  <c r="AN21" i="3"/>
  <c r="AN7" i="3"/>
  <c r="AN14" i="3"/>
  <c r="AN12" i="3"/>
  <c r="AN13" i="3"/>
  <c r="AN10" i="3"/>
  <c r="AN16" i="3"/>
  <c r="AN22" i="3"/>
  <c r="AN11" i="3"/>
  <c r="AN15" i="3"/>
  <c r="AN20" i="3"/>
  <c r="AN6" i="3"/>
  <c r="AN9" i="3"/>
  <c r="AN5" i="3"/>
  <c r="AN4" i="3"/>
  <c r="AC28" i="3"/>
  <c r="AI28" i="3" s="1"/>
  <c r="AD28" i="3"/>
  <c r="AJ28" i="3" s="1"/>
  <c r="AH28" i="3"/>
  <c r="AP28" i="3"/>
  <c r="AC29" i="3"/>
  <c r="AD29" i="3"/>
  <c r="AJ29" i="3" s="1"/>
  <c r="AH29" i="3"/>
  <c r="AP29" i="3"/>
  <c r="AC30" i="3"/>
  <c r="AD30" i="3"/>
  <c r="AC31" i="3"/>
  <c r="AI31" i="3" s="1"/>
  <c r="AD31" i="3"/>
  <c r="AJ31" i="3" s="1"/>
  <c r="AH31" i="3"/>
  <c r="AP31" i="3"/>
  <c r="AC32" i="3"/>
  <c r="AD32" i="3"/>
  <c r="AC33" i="3"/>
  <c r="AI33" i="3" s="1"/>
  <c r="AD33" i="3"/>
  <c r="AJ33" i="3" s="1"/>
  <c r="AH33" i="3"/>
  <c r="AP33" i="3"/>
  <c r="AC34" i="3"/>
  <c r="AD34" i="3"/>
  <c r="AJ34" i="3" s="1"/>
  <c r="AH34" i="3"/>
  <c r="AP34" i="3"/>
  <c r="AC35" i="3"/>
  <c r="AD35" i="3"/>
  <c r="AC36" i="3"/>
  <c r="AD36" i="3"/>
  <c r="AC37" i="3"/>
  <c r="AI37" i="3" s="1"/>
  <c r="AD37" i="3"/>
  <c r="AJ37" i="3" s="1"/>
  <c r="AH37" i="3"/>
  <c r="AP37" i="3"/>
  <c r="AC38" i="3"/>
  <c r="AI38" i="3" s="1"/>
  <c r="AD38" i="3"/>
  <c r="AJ38" i="3" s="1"/>
  <c r="AH38" i="3"/>
  <c r="AP38" i="3"/>
  <c r="AC39" i="3"/>
  <c r="AD39" i="3"/>
  <c r="AL34" i="3" l="1"/>
  <c r="AI34" i="3"/>
  <c r="AL37" i="3"/>
  <c r="AL29" i="3"/>
  <c r="AL31" i="3"/>
  <c r="AI29" i="3"/>
  <c r="AN57" i="3"/>
  <c r="AN58" i="3"/>
  <c r="AK57" i="3"/>
  <c r="AK58" i="3"/>
  <c r="AK59" i="3"/>
  <c r="AK60" i="3"/>
  <c r="AN59" i="3"/>
  <c r="AN60" i="3"/>
  <c r="AL28" i="3"/>
  <c r="AL33" i="3"/>
  <c r="AL38" i="3"/>
  <c r="H62" i="3"/>
  <c r="H61" i="3"/>
  <c r="H28" i="4" l="1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9" i="4"/>
  <c r="AH29" i="4"/>
  <c r="AG29" i="4"/>
  <c r="AA29" i="4"/>
  <c r="AD29" i="4" s="1"/>
  <c r="AF29" i="4"/>
  <c r="AF31" i="4"/>
  <c r="Z31" i="4"/>
  <c r="AG31" i="4"/>
  <c r="AA31" i="4"/>
  <c r="AD31" i="4" s="1"/>
  <c r="AB31" i="4"/>
  <c r="Z34" i="4"/>
  <c r="AE34" i="4" s="1"/>
  <c r="AG34" i="4"/>
  <c r="AA34" i="4"/>
  <c r="AD34" i="4" s="1"/>
  <c r="AB34" i="4"/>
  <c r="AF34" i="4"/>
  <c r="AF35" i="4"/>
  <c r="AB35" i="4"/>
  <c r="AA35" i="4"/>
  <c r="AD35" i="4" s="1"/>
  <c r="Z35" i="4"/>
  <c r="AE35" i="4" s="1"/>
  <c r="AG35" i="4"/>
  <c r="AH35" i="4"/>
  <c r="AF38" i="4"/>
  <c r="AB38" i="4"/>
  <c r="AH38" i="4"/>
  <c r="Z38" i="4"/>
  <c r="AA38" i="4"/>
  <c r="AD38" i="4" s="1"/>
  <c r="AG38" i="4"/>
  <c r="L59" i="3"/>
  <c r="K59" i="3"/>
  <c r="AB31" i="3"/>
  <c r="O30" i="4" s="1"/>
  <c r="AE31" i="4" l="1"/>
  <c r="AB28" i="4"/>
  <c r="AA28" i="4"/>
  <c r="AD28" i="4" s="1"/>
  <c r="AF28" i="4"/>
  <c r="V30" i="4"/>
  <c r="U30" i="4"/>
  <c r="T30" i="4"/>
  <c r="N30" i="4"/>
  <c r="M30" i="4"/>
  <c r="L30" i="4"/>
  <c r="S30" i="4"/>
  <c r="K30" i="4"/>
  <c r="R30" i="4"/>
  <c r="J30" i="4"/>
  <c r="Y30" i="4"/>
  <c r="Q30" i="4"/>
  <c r="I30" i="4"/>
  <c r="X30" i="4"/>
  <c r="P30" i="4"/>
  <c r="H30" i="4"/>
  <c r="W30" i="4"/>
  <c r="Z28" i="4"/>
  <c r="AH28" i="4"/>
  <c r="AC38" i="4"/>
  <c r="AE38" i="4"/>
  <c r="AC29" i="4"/>
  <c r="AE29" i="4"/>
  <c r="AH31" i="4"/>
  <c r="AB29" i="4"/>
  <c r="AG28" i="4"/>
  <c r="AC31" i="4"/>
  <c r="AC35" i="4"/>
  <c r="AH34" i="4"/>
  <c r="AC34" i="4"/>
  <c r="AB38" i="3"/>
  <c r="AB37" i="3"/>
  <c r="I37" i="4" l="1"/>
  <c r="Q37" i="4"/>
  <c r="Y37" i="4"/>
  <c r="K37" i="4"/>
  <c r="T37" i="4"/>
  <c r="U37" i="4"/>
  <c r="V37" i="4"/>
  <c r="O37" i="4"/>
  <c r="H37" i="4"/>
  <c r="X37" i="4"/>
  <c r="J37" i="4"/>
  <c r="R37" i="4"/>
  <c r="S37" i="4"/>
  <c r="L37" i="4"/>
  <c r="M37" i="4"/>
  <c r="N37" i="4"/>
  <c r="W37" i="4"/>
  <c r="P37" i="4"/>
  <c r="AF30" i="4"/>
  <c r="AE28" i="4"/>
  <c r="AA30" i="4"/>
  <c r="AD30" i="4" s="1"/>
  <c r="Z30" i="4"/>
  <c r="AB30" i="4"/>
  <c r="AH30" i="4"/>
  <c r="AG30" i="4"/>
  <c r="M36" i="4"/>
  <c r="U36" i="4"/>
  <c r="O36" i="4"/>
  <c r="H36" i="4"/>
  <c r="I36" i="4"/>
  <c r="Y36" i="4"/>
  <c r="R36" i="4"/>
  <c r="K36" i="4"/>
  <c r="S36" i="4"/>
  <c r="L36" i="4"/>
  <c r="N36" i="4"/>
  <c r="V36" i="4"/>
  <c r="W36" i="4"/>
  <c r="P36" i="4"/>
  <c r="X36" i="4"/>
  <c r="Q36" i="4"/>
  <c r="J36" i="4"/>
  <c r="T36" i="4"/>
  <c r="AC28" i="4"/>
  <c r="AB33" i="3"/>
  <c r="AB34" i="3"/>
  <c r="Z37" i="4" l="1"/>
  <c r="AC37" i="4" s="1"/>
  <c r="AB37" i="4"/>
  <c r="AA37" i="4"/>
  <c r="AD37" i="4" s="1"/>
  <c r="AH37" i="4"/>
  <c r="AF37" i="4"/>
  <c r="AG37" i="4"/>
  <c r="L33" i="4"/>
  <c r="T33" i="4"/>
  <c r="O33" i="4"/>
  <c r="M33" i="4"/>
  <c r="U33" i="4"/>
  <c r="W33" i="4"/>
  <c r="R33" i="4"/>
  <c r="S33" i="4"/>
  <c r="N33" i="4"/>
  <c r="V33" i="4"/>
  <c r="J33" i="4"/>
  <c r="H33" i="4"/>
  <c r="P33" i="4"/>
  <c r="X33" i="4"/>
  <c r="I33" i="4"/>
  <c r="Q33" i="4"/>
  <c r="Y33" i="4"/>
  <c r="K33" i="4"/>
  <c r="N32" i="4"/>
  <c r="V32" i="4"/>
  <c r="O32" i="4"/>
  <c r="W32" i="4"/>
  <c r="H32" i="4"/>
  <c r="P32" i="4"/>
  <c r="X32" i="4"/>
  <c r="Q32" i="4"/>
  <c r="J32" i="4"/>
  <c r="K32" i="4"/>
  <c r="S32" i="4"/>
  <c r="L32" i="4"/>
  <c r="T32" i="4"/>
  <c r="M32" i="4"/>
  <c r="U32" i="4"/>
  <c r="I32" i="4"/>
  <c r="Y32" i="4"/>
  <c r="R32" i="4"/>
  <c r="AC30" i="4"/>
  <c r="AE30" i="4"/>
  <c r="Z36" i="4"/>
  <c r="AC36" i="4" s="1"/>
  <c r="AF36" i="4"/>
  <c r="AG36" i="4"/>
  <c r="AA36" i="4"/>
  <c r="AD36" i="4" s="1"/>
  <c r="AH36" i="4"/>
  <c r="AB36" i="4"/>
  <c r="M59" i="3"/>
  <c r="AP27" i="3"/>
  <c r="AD27" i="3"/>
  <c r="AJ27" i="3" s="1"/>
  <c r="AC27" i="3"/>
  <c r="AI27" i="3" s="1"/>
  <c r="AH27" i="3"/>
  <c r="AB27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F59" i="3"/>
  <c r="H59" i="3"/>
  <c r="I59" i="3"/>
  <c r="J59" i="3"/>
  <c r="F60" i="3"/>
  <c r="H60" i="3"/>
  <c r="I60" i="3"/>
  <c r="J60" i="3"/>
  <c r="AK38" i="4" l="1"/>
  <c r="AU38" i="4"/>
  <c r="BD38" i="4"/>
  <c r="AL38" i="4"/>
  <c r="AV38" i="4"/>
  <c r="BG38" i="4"/>
  <c r="AX38" i="4"/>
  <c r="BF38" i="4"/>
  <c r="AO38" i="4"/>
  <c r="BH38" i="4"/>
  <c r="AP38" i="4"/>
  <c r="AZ38" i="4"/>
  <c r="BI38" i="4"/>
  <c r="AQ38" i="4"/>
  <c r="BA38" i="4"/>
  <c r="BJ38" i="4"/>
  <c r="AI38" i="4"/>
  <c r="AR38" i="4"/>
  <c r="BB38" i="4"/>
  <c r="BK38" i="4"/>
  <c r="AJ38" i="4"/>
  <c r="AT38" i="4"/>
  <c r="BC38" i="4"/>
  <c r="AN38" i="4"/>
  <c r="AW38" i="4"/>
  <c r="BL38" i="4"/>
  <c r="AL37" i="4"/>
  <c r="AV37" i="4"/>
  <c r="BF37" i="4"/>
  <c r="AN37" i="4"/>
  <c r="AW37" i="4"/>
  <c r="BG37" i="4"/>
  <c r="BH37" i="4"/>
  <c r="AZ37" i="4"/>
  <c r="BI37" i="4"/>
  <c r="AX37" i="4"/>
  <c r="AP37" i="4"/>
  <c r="AQ37" i="4"/>
  <c r="BA37" i="4"/>
  <c r="BJ37" i="4"/>
  <c r="AI37" i="4"/>
  <c r="AR37" i="4"/>
  <c r="BB37" i="4"/>
  <c r="BK37" i="4"/>
  <c r="AJ37" i="4"/>
  <c r="AT37" i="4"/>
  <c r="BC37" i="4"/>
  <c r="AK37" i="4"/>
  <c r="AU37" i="4"/>
  <c r="BD37" i="4"/>
  <c r="AO37" i="4"/>
  <c r="BL37" i="4"/>
  <c r="AN27" i="4"/>
  <c r="AW27" i="4"/>
  <c r="BG27" i="4"/>
  <c r="AO27" i="4"/>
  <c r="AX27" i="4"/>
  <c r="BH27" i="4"/>
  <c r="BA27" i="4"/>
  <c r="BJ27" i="4"/>
  <c r="AQ27" i="4"/>
  <c r="AI27" i="4"/>
  <c r="AR27" i="4"/>
  <c r="BB27" i="4"/>
  <c r="BK27" i="4"/>
  <c r="AJ27" i="4"/>
  <c r="AT27" i="4"/>
  <c r="BC27" i="4"/>
  <c r="AK27" i="4"/>
  <c r="AU27" i="4"/>
  <c r="BD27" i="4"/>
  <c r="AL27" i="4"/>
  <c r="AV27" i="4"/>
  <c r="BF27" i="4"/>
  <c r="AP27" i="4"/>
  <c r="AZ27" i="4"/>
  <c r="BI27" i="4"/>
  <c r="BL27" i="4"/>
  <c r="AO36" i="4"/>
  <c r="AX36" i="4"/>
  <c r="BH36" i="4"/>
  <c r="AP36" i="4"/>
  <c r="AZ36" i="4"/>
  <c r="BI36" i="4"/>
  <c r="AQ36" i="4"/>
  <c r="BA36" i="4"/>
  <c r="BJ36" i="4"/>
  <c r="AI36" i="4"/>
  <c r="AR36" i="4"/>
  <c r="BB36" i="4"/>
  <c r="BK36" i="4"/>
  <c r="AJ36" i="4"/>
  <c r="AT36" i="4"/>
  <c r="BC36" i="4"/>
  <c r="AK36" i="4"/>
  <c r="AU36" i="4"/>
  <c r="BD36" i="4"/>
  <c r="AL36" i="4"/>
  <c r="AV36" i="4"/>
  <c r="BF36" i="4"/>
  <c r="AN36" i="4"/>
  <c r="AW36" i="4"/>
  <c r="BG36" i="4"/>
  <c r="BL36" i="4"/>
  <c r="BK35" i="4"/>
  <c r="AZ35" i="4"/>
  <c r="BB35" i="4"/>
  <c r="AJ35" i="4"/>
  <c r="AT35" i="4"/>
  <c r="BC35" i="4"/>
  <c r="AK35" i="4"/>
  <c r="AU35" i="4"/>
  <c r="BD35" i="4"/>
  <c r="AL35" i="4"/>
  <c r="AV35" i="4"/>
  <c r="BF35" i="4"/>
  <c r="AN35" i="4"/>
  <c r="AW35" i="4"/>
  <c r="BG35" i="4"/>
  <c r="AO35" i="4"/>
  <c r="AX35" i="4"/>
  <c r="BH35" i="4"/>
  <c r="AP35" i="4"/>
  <c r="BI35" i="4"/>
  <c r="AQ35" i="4"/>
  <c r="BA35" i="4"/>
  <c r="BJ35" i="4"/>
  <c r="AI35" i="4"/>
  <c r="AR35" i="4"/>
  <c r="BL35" i="4"/>
  <c r="AJ34" i="4"/>
  <c r="AT34" i="4"/>
  <c r="BC34" i="4"/>
  <c r="AK34" i="4"/>
  <c r="AU34" i="4"/>
  <c r="BD34" i="4"/>
  <c r="AL34" i="4"/>
  <c r="AV34" i="4"/>
  <c r="BF34" i="4"/>
  <c r="AN34" i="4"/>
  <c r="AW34" i="4"/>
  <c r="BG34" i="4"/>
  <c r="AO34" i="4"/>
  <c r="AX34" i="4"/>
  <c r="BH34" i="4"/>
  <c r="AP34" i="4"/>
  <c r="AZ34" i="4"/>
  <c r="BI34" i="4"/>
  <c r="AQ34" i="4"/>
  <c r="BA34" i="4"/>
  <c r="BJ34" i="4"/>
  <c r="AI34" i="4"/>
  <c r="AR34" i="4"/>
  <c r="BB34" i="4"/>
  <c r="BK34" i="4"/>
  <c r="BL34" i="4"/>
  <c r="AR33" i="4"/>
  <c r="BB33" i="4"/>
  <c r="AJ33" i="4"/>
  <c r="AT33" i="4"/>
  <c r="BC33" i="4"/>
  <c r="AK33" i="4"/>
  <c r="AU33" i="4"/>
  <c r="BD33" i="4"/>
  <c r="AL33" i="4"/>
  <c r="AV33" i="4"/>
  <c r="BF33" i="4"/>
  <c r="AN33" i="4"/>
  <c r="AW33" i="4"/>
  <c r="BG33" i="4"/>
  <c r="AO33" i="4"/>
  <c r="AX33" i="4"/>
  <c r="BH33" i="4"/>
  <c r="AP33" i="4"/>
  <c r="AZ33" i="4"/>
  <c r="BI33" i="4"/>
  <c r="AQ33" i="4"/>
  <c r="BA33" i="4"/>
  <c r="BJ33" i="4"/>
  <c r="AI33" i="4"/>
  <c r="BK33" i="4"/>
  <c r="BL33" i="4"/>
  <c r="AR32" i="4"/>
  <c r="AJ32" i="4"/>
  <c r="AT32" i="4"/>
  <c r="BC32" i="4"/>
  <c r="AK32" i="4"/>
  <c r="AU32" i="4"/>
  <c r="BD32" i="4"/>
  <c r="AL32" i="4"/>
  <c r="AV32" i="4"/>
  <c r="BF32" i="4"/>
  <c r="AN32" i="4"/>
  <c r="AW32" i="4"/>
  <c r="BG32" i="4"/>
  <c r="AO32" i="4"/>
  <c r="AX32" i="4"/>
  <c r="BH32" i="4"/>
  <c r="AP32" i="4"/>
  <c r="AZ32" i="4"/>
  <c r="BI32" i="4"/>
  <c r="AQ32" i="4"/>
  <c r="BA32" i="4"/>
  <c r="BJ32" i="4"/>
  <c r="AI32" i="4"/>
  <c r="BB32" i="4"/>
  <c r="BK32" i="4"/>
  <c r="BL32" i="4"/>
  <c r="AO31" i="4"/>
  <c r="BH31" i="4"/>
  <c r="BK31" i="4"/>
  <c r="AP31" i="4"/>
  <c r="AZ31" i="4"/>
  <c r="BI31" i="4"/>
  <c r="AQ31" i="4"/>
  <c r="BA31" i="4"/>
  <c r="BJ31" i="4"/>
  <c r="AI31" i="4"/>
  <c r="BB31" i="4"/>
  <c r="AJ31" i="4"/>
  <c r="AT31" i="4"/>
  <c r="BC31" i="4"/>
  <c r="AK31" i="4"/>
  <c r="AU31" i="4"/>
  <c r="BD31" i="4"/>
  <c r="AL31" i="4"/>
  <c r="AV31" i="4"/>
  <c r="BF31" i="4"/>
  <c r="AN31" i="4"/>
  <c r="AW31" i="4"/>
  <c r="BG31" i="4"/>
  <c r="AX31" i="4"/>
  <c r="AR31" i="4"/>
  <c r="BL31" i="4"/>
  <c r="AP30" i="4"/>
  <c r="AZ30" i="4"/>
  <c r="BI30" i="4"/>
  <c r="AQ30" i="4"/>
  <c r="BA30" i="4"/>
  <c r="BJ30" i="4"/>
  <c r="AR30" i="4"/>
  <c r="BK30" i="4"/>
  <c r="AJ30" i="4"/>
  <c r="AT30" i="4"/>
  <c r="BC30" i="4"/>
  <c r="AK30" i="4"/>
  <c r="AU30" i="4"/>
  <c r="BD30" i="4"/>
  <c r="AL30" i="4"/>
  <c r="AV30" i="4"/>
  <c r="BF30" i="4"/>
  <c r="AN30" i="4"/>
  <c r="AW30" i="4"/>
  <c r="BG30" i="4"/>
  <c r="AO30" i="4"/>
  <c r="AX30" i="4"/>
  <c r="BH30" i="4"/>
  <c r="AI30" i="4"/>
  <c r="BB30" i="4"/>
  <c r="BL30" i="4"/>
  <c r="AP29" i="4"/>
  <c r="AZ29" i="4"/>
  <c r="BI29" i="4"/>
  <c r="BF29" i="4"/>
  <c r="AW29" i="4"/>
  <c r="BH29" i="4"/>
  <c r="AQ29" i="4"/>
  <c r="BA29" i="4"/>
  <c r="BJ29" i="4"/>
  <c r="AT29" i="4"/>
  <c r="BC29" i="4"/>
  <c r="AK29" i="4"/>
  <c r="AU29" i="4"/>
  <c r="BD29" i="4"/>
  <c r="AL29" i="4"/>
  <c r="AV29" i="4"/>
  <c r="AN29" i="4"/>
  <c r="BG29" i="4"/>
  <c r="AX29" i="4"/>
  <c r="AI29" i="4"/>
  <c r="AR29" i="4"/>
  <c r="BB29" i="4"/>
  <c r="BK29" i="4"/>
  <c r="AJ29" i="4"/>
  <c r="AO29" i="4"/>
  <c r="BL29" i="4"/>
  <c r="AQ28" i="4"/>
  <c r="BA28" i="4"/>
  <c r="BJ28" i="4"/>
  <c r="AI28" i="4"/>
  <c r="AR28" i="4"/>
  <c r="BB28" i="4"/>
  <c r="BK28" i="4"/>
  <c r="AV28" i="4"/>
  <c r="AW28" i="4"/>
  <c r="AO28" i="4"/>
  <c r="AZ28" i="4"/>
  <c r="BH28" i="4"/>
  <c r="AJ28" i="4"/>
  <c r="AT28" i="4"/>
  <c r="BC28" i="4"/>
  <c r="AK28" i="4"/>
  <c r="AU28" i="4"/>
  <c r="BD28" i="4"/>
  <c r="AL28" i="4"/>
  <c r="BF28" i="4"/>
  <c r="AN28" i="4"/>
  <c r="BG28" i="4"/>
  <c r="AX28" i="4"/>
  <c r="AP28" i="4"/>
  <c r="BI28" i="4"/>
  <c r="BL28" i="4"/>
  <c r="Z33" i="4"/>
  <c r="AC33" i="4" s="1"/>
  <c r="AI26" i="4"/>
  <c r="AR26" i="4"/>
  <c r="BB26" i="4"/>
  <c r="BK26" i="4"/>
  <c r="AU26" i="4"/>
  <c r="AL26" i="4"/>
  <c r="AW26" i="4"/>
  <c r="AO26" i="4"/>
  <c r="AP26" i="4"/>
  <c r="BI26" i="4"/>
  <c r="AQ26" i="4"/>
  <c r="AJ26" i="4"/>
  <c r="AT26" i="4"/>
  <c r="BC26" i="4"/>
  <c r="BL26" i="4"/>
  <c r="AK26" i="4"/>
  <c r="BD26" i="4"/>
  <c r="AV26" i="4"/>
  <c r="BF26" i="4"/>
  <c r="AN26" i="4"/>
  <c r="BG26" i="4"/>
  <c r="AX26" i="4"/>
  <c r="BH26" i="4"/>
  <c r="AZ26" i="4"/>
  <c r="BA26" i="4"/>
  <c r="BJ26" i="4"/>
  <c r="AE37" i="4"/>
  <c r="AA33" i="4"/>
  <c r="AD33" i="4" s="1"/>
  <c r="AH33" i="4"/>
  <c r="AF33" i="4"/>
  <c r="AG33" i="4"/>
  <c r="AB33" i="4"/>
  <c r="AG32" i="4"/>
  <c r="AH32" i="4"/>
  <c r="AF32" i="4"/>
  <c r="AA32" i="4"/>
  <c r="AD32" i="4" s="1"/>
  <c r="Z32" i="4"/>
  <c r="AB32" i="4"/>
  <c r="O26" i="4"/>
  <c r="W26" i="4"/>
  <c r="L26" i="4"/>
  <c r="M26" i="4"/>
  <c r="H26" i="4"/>
  <c r="P26" i="4"/>
  <c r="X26" i="4"/>
  <c r="J26" i="4"/>
  <c r="K26" i="4"/>
  <c r="U26" i="4"/>
  <c r="I26" i="4"/>
  <c r="Q26" i="4"/>
  <c r="Y26" i="4"/>
  <c r="R26" i="4"/>
  <c r="S26" i="4"/>
  <c r="T26" i="4"/>
  <c r="N26" i="4"/>
  <c r="V26" i="4"/>
  <c r="AE36" i="4"/>
  <c r="AL27" i="3"/>
  <c r="G60" i="3"/>
  <c r="G59" i="3"/>
  <c r="BM37" i="4" l="1"/>
  <c r="BM38" i="4"/>
  <c r="BM31" i="4"/>
  <c r="BM36" i="4"/>
  <c r="BM35" i="4"/>
  <c r="BM34" i="4"/>
  <c r="BM33" i="4"/>
  <c r="BM32" i="4"/>
  <c r="BM30" i="4"/>
  <c r="BM29" i="4"/>
  <c r="BM28" i="4"/>
  <c r="AE33" i="4"/>
  <c r="AE32" i="4"/>
  <c r="AC32" i="4"/>
  <c r="Z26" i="4"/>
  <c r="AC26" i="4" s="1"/>
  <c r="AB26" i="4"/>
  <c r="AG26" i="4"/>
  <c r="AF26" i="4"/>
  <c r="AH26" i="4"/>
  <c r="AA26" i="4"/>
  <c r="AD26" i="4" s="1"/>
  <c r="BM58" i="4" l="1"/>
  <c r="BM59" i="4"/>
  <c r="AE26" i="4"/>
  <c r="AH40" i="3" l="1"/>
  <c r="AH41" i="3"/>
  <c r="AH42" i="3"/>
  <c r="AH43" i="3"/>
  <c r="AH44" i="3"/>
  <c r="AH45" i="3"/>
  <c r="AH49" i="3"/>
  <c r="AH50" i="3"/>
  <c r="AH51" i="3"/>
  <c r="AH52" i="3"/>
  <c r="AH53" i="3"/>
  <c r="AH54" i="3"/>
  <c r="AH55" i="3"/>
  <c r="AH56" i="3"/>
  <c r="AH25" i="3"/>
  <c r="AH26" i="3"/>
  <c r="AH59" i="3" l="1"/>
  <c r="AH60" i="3"/>
  <c r="AH24" i="3"/>
  <c r="AH23" i="3"/>
  <c r="AH21" i="3"/>
  <c r="AH7" i="3"/>
  <c r="AH14" i="3"/>
  <c r="AH12" i="3"/>
  <c r="AH13" i="3"/>
  <c r="AH10" i="3"/>
  <c r="AH16" i="3"/>
  <c r="AH22" i="3"/>
  <c r="AH11" i="3"/>
  <c r="AH20" i="3"/>
  <c r="AH6" i="3"/>
  <c r="AH9" i="3"/>
  <c r="AH5" i="3"/>
  <c r="AH4" i="3"/>
  <c r="AH57" i="3" l="1"/>
  <c r="AH58" i="3"/>
  <c r="AG57" i="3"/>
  <c r="AG59" i="3"/>
  <c r="AG60" i="3"/>
  <c r="AB4" i="3" l="1"/>
  <c r="H3" i="4" s="1"/>
  <c r="AC4" i="3"/>
  <c r="AI4" i="3" s="1"/>
  <c r="AD4" i="3"/>
  <c r="AJ4" i="3" s="1"/>
  <c r="AB47" i="3"/>
  <c r="AB50" i="3"/>
  <c r="AB53" i="3"/>
  <c r="AD56" i="3"/>
  <c r="AJ56" i="3" s="1"/>
  <c r="AC56" i="3"/>
  <c r="AI56" i="3" s="1"/>
  <c r="AD55" i="3"/>
  <c r="AJ55" i="3" s="1"/>
  <c r="AC55" i="3"/>
  <c r="AI55" i="3" s="1"/>
  <c r="AD54" i="3"/>
  <c r="AJ54" i="3" s="1"/>
  <c r="AC54" i="3"/>
  <c r="AI54" i="3" s="1"/>
  <c r="AD53" i="3"/>
  <c r="AC53" i="3"/>
  <c r="AI53" i="3" s="1"/>
  <c r="AD52" i="3"/>
  <c r="AC52" i="3"/>
  <c r="AI52" i="3" s="1"/>
  <c r="AD51" i="3"/>
  <c r="AJ51" i="3" s="1"/>
  <c r="AC51" i="3"/>
  <c r="AI51" i="3" s="1"/>
  <c r="AD50" i="3"/>
  <c r="AJ50" i="3" s="1"/>
  <c r="AC50" i="3"/>
  <c r="AI50" i="3" s="1"/>
  <c r="AD49" i="3"/>
  <c r="AJ49" i="3" s="1"/>
  <c r="AC49" i="3"/>
  <c r="AI49" i="3" s="1"/>
  <c r="AD48" i="3"/>
  <c r="AJ48" i="3" s="1"/>
  <c r="AC48" i="3"/>
  <c r="AI48" i="3" s="1"/>
  <c r="AD47" i="3"/>
  <c r="AJ47" i="3" s="1"/>
  <c r="AC47" i="3"/>
  <c r="AI47" i="3" s="1"/>
  <c r="AD46" i="3"/>
  <c r="AJ46" i="3" s="1"/>
  <c r="AC46" i="3"/>
  <c r="AI46" i="3" s="1"/>
  <c r="AD45" i="3"/>
  <c r="AJ45" i="3" s="1"/>
  <c r="AC45" i="3"/>
  <c r="AI45" i="3" s="1"/>
  <c r="AD44" i="3"/>
  <c r="AJ44" i="3" s="1"/>
  <c r="AC44" i="3"/>
  <c r="AI44" i="3" s="1"/>
  <c r="AD43" i="3"/>
  <c r="AJ43" i="3" s="1"/>
  <c r="AC43" i="3"/>
  <c r="AI43" i="3" s="1"/>
  <c r="AD42" i="3"/>
  <c r="AJ42" i="3" s="1"/>
  <c r="AC42" i="3"/>
  <c r="AI42" i="3" s="1"/>
  <c r="AD41" i="3"/>
  <c r="AJ41" i="3" s="1"/>
  <c r="AC41" i="3"/>
  <c r="AI41" i="3" s="1"/>
  <c r="AD40" i="3"/>
  <c r="AJ40" i="3" s="1"/>
  <c r="AC40" i="3"/>
  <c r="AI40" i="3" s="1"/>
  <c r="AD26" i="3"/>
  <c r="AJ26" i="3" s="1"/>
  <c r="AC26" i="3"/>
  <c r="AI26" i="3" s="1"/>
  <c r="AD25" i="3"/>
  <c r="AJ25" i="3" s="1"/>
  <c r="AC25" i="3"/>
  <c r="AD24" i="3"/>
  <c r="AJ24" i="3" s="1"/>
  <c r="AC24" i="3"/>
  <c r="AI24" i="3" s="1"/>
  <c r="AD23" i="3"/>
  <c r="AJ23" i="3" s="1"/>
  <c r="AC23" i="3"/>
  <c r="AI23" i="3" s="1"/>
  <c r="AD21" i="3"/>
  <c r="AJ21" i="3" s="1"/>
  <c r="AC21" i="3"/>
  <c r="AI21" i="3" s="1"/>
  <c r="AD7" i="3"/>
  <c r="AJ7" i="3" s="1"/>
  <c r="AC7" i="3"/>
  <c r="AI7" i="3" s="1"/>
  <c r="AD14" i="3"/>
  <c r="AJ14" i="3" s="1"/>
  <c r="AC14" i="3"/>
  <c r="AI14" i="3" s="1"/>
  <c r="AD12" i="3"/>
  <c r="AJ12" i="3" s="1"/>
  <c r="AC12" i="3"/>
  <c r="AI12" i="3" s="1"/>
  <c r="AD13" i="3"/>
  <c r="AJ13" i="3" s="1"/>
  <c r="AC13" i="3"/>
  <c r="AI13" i="3" s="1"/>
  <c r="AD10" i="3"/>
  <c r="AJ10" i="3" s="1"/>
  <c r="AC10" i="3"/>
  <c r="AI10" i="3" s="1"/>
  <c r="AD16" i="3"/>
  <c r="AJ16" i="3" s="1"/>
  <c r="AC16" i="3"/>
  <c r="AI16" i="3" s="1"/>
  <c r="AD22" i="3"/>
  <c r="AJ22" i="3" s="1"/>
  <c r="AC22" i="3"/>
  <c r="AI22" i="3" s="1"/>
  <c r="AD11" i="3"/>
  <c r="AJ11" i="3" s="1"/>
  <c r="AC11" i="3"/>
  <c r="AI11" i="3" s="1"/>
  <c r="AD15" i="3"/>
  <c r="AJ15" i="3" s="1"/>
  <c r="AC15" i="3"/>
  <c r="AI15" i="3" s="1"/>
  <c r="AD20" i="3"/>
  <c r="AJ20" i="3" s="1"/>
  <c r="AC20" i="3"/>
  <c r="AI20" i="3" s="1"/>
  <c r="AD6" i="3"/>
  <c r="AJ6" i="3" s="1"/>
  <c r="AC6" i="3"/>
  <c r="AI6" i="3" s="1"/>
  <c r="AD9" i="3"/>
  <c r="AJ9" i="3" s="1"/>
  <c r="AC9" i="3"/>
  <c r="AI9" i="3" s="1"/>
  <c r="AD5" i="3"/>
  <c r="AJ5" i="3" s="1"/>
  <c r="AC5" i="3"/>
  <c r="AI5" i="3" s="1"/>
  <c r="AJ59" i="3" l="1"/>
  <c r="AJ60" i="3"/>
  <c r="AJ58" i="3"/>
  <c r="AJ57" i="3"/>
  <c r="AI57" i="3"/>
  <c r="AI58" i="3"/>
  <c r="AC60" i="3"/>
  <c r="AC59" i="3"/>
  <c r="AD59" i="3"/>
  <c r="AD60" i="3"/>
  <c r="AI25" i="3"/>
  <c r="AB56" i="3"/>
  <c r="X55" i="4" s="1"/>
  <c r="AB55" i="3"/>
  <c r="AB54" i="3"/>
  <c r="AB52" i="3"/>
  <c r="AB51" i="3"/>
  <c r="AB49" i="3"/>
  <c r="J48" i="4" s="1"/>
  <c r="AB48" i="3"/>
  <c r="AB46" i="3"/>
  <c r="AB45" i="3"/>
  <c r="AB44" i="3"/>
  <c r="AB43" i="3"/>
  <c r="AB42" i="3"/>
  <c r="AB41" i="3"/>
  <c r="AB40" i="3"/>
  <c r="AB26" i="3"/>
  <c r="AB25" i="3"/>
  <c r="AB24" i="3"/>
  <c r="AB23" i="3"/>
  <c r="AB21" i="3"/>
  <c r="AB7" i="3"/>
  <c r="AB14" i="3"/>
  <c r="AB12" i="3"/>
  <c r="AB13" i="3"/>
  <c r="AB10" i="3"/>
  <c r="AB16" i="3"/>
  <c r="AB22" i="3"/>
  <c r="AB11" i="3"/>
  <c r="AB15" i="3"/>
  <c r="AB20" i="3"/>
  <c r="AB6" i="3"/>
  <c r="AB9" i="3"/>
  <c r="AB5" i="3"/>
  <c r="D59" i="5"/>
  <c r="B56" i="5"/>
  <c r="S9" i="4" l="1"/>
  <c r="K9" i="4"/>
  <c r="X9" i="4"/>
  <c r="P9" i="4"/>
  <c r="H9" i="4"/>
  <c r="W9" i="4"/>
  <c r="O9" i="4"/>
  <c r="Y9" i="4"/>
  <c r="L9" i="4"/>
  <c r="V9" i="4"/>
  <c r="J9" i="4"/>
  <c r="T9" i="4"/>
  <c r="R9" i="4"/>
  <c r="Q9" i="4"/>
  <c r="N9" i="4"/>
  <c r="M9" i="4"/>
  <c r="I9" i="4"/>
  <c r="U9" i="4"/>
  <c r="S19" i="4"/>
  <c r="K19" i="4"/>
  <c r="X19" i="4"/>
  <c r="P19" i="4"/>
  <c r="H19" i="4"/>
  <c r="W19" i="4"/>
  <c r="O19" i="4"/>
  <c r="T19" i="4"/>
  <c r="R19" i="4"/>
  <c r="N19" i="4"/>
  <c r="L19" i="4"/>
  <c r="V19" i="4"/>
  <c r="M19" i="4"/>
  <c r="Y19" i="4"/>
  <c r="J19" i="4"/>
  <c r="U19" i="4"/>
  <c r="Q19" i="4"/>
  <c r="I19" i="4"/>
  <c r="W14" i="4"/>
  <c r="O14" i="4"/>
  <c r="T14" i="4"/>
  <c r="L14" i="4"/>
  <c r="S14" i="4"/>
  <c r="K14" i="4"/>
  <c r="R14" i="4"/>
  <c r="Q14" i="4"/>
  <c r="N14" i="4"/>
  <c r="X14" i="4"/>
  <c r="V14" i="4"/>
  <c r="Y14" i="4"/>
  <c r="M14" i="4"/>
  <c r="J14" i="4"/>
  <c r="I14" i="4"/>
  <c r="U14" i="4"/>
  <c r="P14" i="4"/>
  <c r="H14" i="4"/>
  <c r="W6" i="4"/>
  <c r="O6" i="4"/>
  <c r="T6" i="4"/>
  <c r="L6" i="4"/>
  <c r="S6" i="4"/>
  <c r="K6" i="4"/>
  <c r="R6" i="4"/>
  <c r="Q6" i="4"/>
  <c r="N6" i="4"/>
  <c r="X6" i="4"/>
  <c r="Y6" i="4"/>
  <c r="M6" i="4"/>
  <c r="J6" i="4"/>
  <c r="V6" i="4"/>
  <c r="U6" i="4"/>
  <c r="P6" i="4"/>
  <c r="I6" i="4"/>
  <c r="H6" i="4"/>
  <c r="W20" i="4"/>
  <c r="O20" i="4"/>
  <c r="T20" i="4"/>
  <c r="L20" i="4"/>
  <c r="S20" i="4"/>
  <c r="K20" i="4"/>
  <c r="N20" i="4"/>
  <c r="Y20" i="4"/>
  <c r="M20" i="4"/>
  <c r="V20" i="4"/>
  <c r="I20" i="4"/>
  <c r="R20" i="4"/>
  <c r="U20" i="4"/>
  <c r="H20" i="4"/>
  <c r="Q20" i="4"/>
  <c r="J20" i="4"/>
  <c r="X20" i="4"/>
  <c r="P20" i="4"/>
  <c r="S21" i="4"/>
  <c r="K21" i="4"/>
  <c r="X21" i="4"/>
  <c r="P21" i="4"/>
  <c r="H21" i="4"/>
  <c r="W21" i="4"/>
  <c r="O21" i="4"/>
  <c r="U21" i="4"/>
  <c r="I21" i="4"/>
  <c r="T21" i="4"/>
  <c r="Q21" i="4"/>
  <c r="L21" i="4"/>
  <c r="N21" i="4"/>
  <c r="M21" i="4"/>
  <c r="Y21" i="4"/>
  <c r="J21" i="4"/>
  <c r="V21" i="4"/>
  <c r="R21" i="4"/>
  <c r="W22" i="4"/>
  <c r="O22" i="4"/>
  <c r="T22" i="4"/>
  <c r="L22" i="4"/>
  <c r="S22" i="4"/>
  <c r="K22" i="4"/>
  <c r="P22" i="4"/>
  <c r="N22" i="4"/>
  <c r="X22" i="4"/>
  <c r="J22" i="4"/>
  <c r="H22" i="4"/>
  <c r="R22" i="4"/>
  <c r="V22" i="4"/>
  <c r="I22" i="4"/>
  <c r="U22" i="4"/>
  <c r="M22" i="4"/>
  <c r="Y22" i="4"/>
  <c r="Q22" i="4"/>
  <c r="X4" i="4"/>
  <c r="P4" i="4"/>
  <c r="H4" i="4"/>
  <c r="U4" i="4"/>
  <c r="M4" i="4"/>
  <c r="T4" i="4"/>
  <c r="L4" i="4"/>
  <c r="R4" i="4"/>
  <c r="Q4" i="4"/>
  <c r="N4" i="4"/>
  <c r="W4" i="4"/>
  <c r="Y4" i="4"/>
  <c r="K4" i="4"/>
  <c r="J4" i="4"/>
  <c r="S4" i="4"/>
  <c r="O4" i="4"/>
  <c r="I4" i="4"/>
  <c r="V4" i="4"/>
  <c r="S13" i="4"/>
  <c r="K13" i="4"/>
  <c r="X13" i="4"/>
  <c r="P13" i="4"/>
  <c r="H13" i="4"/>
  <c r="W13" i="4"/>
  <c r="O13" i="4"/>
  <c r="N13" i="4"/>
  <c r="M13" i="4"/>
  <c r="V13" i="4"/>
  <c r="J13" i="4"/>
  <c r="U13" i="4"/>
  <c r="I13" i="4"/>
  <c r="T13" i="4"/>
  <c r="L13" i="4"/>
  <c r="Q13" i="4"/>
  <c r="Y13" i="4"/>
  <c r="R13" i="4"/>
  <c r="W10" i="4"/>
  <c r="O10" i="4"/>
  <c r="T10" i="4"/>
  <c r="L10" i="4"/>
  <c r="S10" i="4"/>
  <c r="K10" i="4"/>
  <c r="P10" i="4"/>
  <c r="N10" i="4"/>
  <c r="X10" i="4"/>
  <c r="J10" i="4"/>
  <c r="H10" i="4"/>
  <c r="V10" i="4"/>
  <c r="I10" i="4"/>
  <c r="U10" i="4"/>
  <c r="Y10" i="4"/>
  <c r="R10" i="4"/>
  <c r="Q10" i="4"/>
  <c r="M10" i="4"/>
  <c r="S15" i="4"/>
  <c r="K15" i="4"/>
  <c r="X15" i="4"/>
  <c r="P15" i="4"/>
  <c r="H15" i="4"/>
  <c r="W15" i="4"/>
  <c r="O15" i="4"/>
  <c r="M15" i="4"/>
  <c r="Y15" i="4"/>
  <c r="L15" i="4"/>
  <c r="U15" i="4"/>
  <c r="I15" i="4"/>
  <c r="T15" i="4"/>
  <c r="R15" i="4"/>
  <c r="Q15" i="4"/>
  <c r="V15" i="4"/>
  <c r="N15" i="4"/>
  <c r="J15" i="4"/>
  <c r="T23" i="4"/>
  <c r="L23" i="4"/>
  <c r="S23" i="4"/>
  <c r="K23" i="4"/>
  <c r="Y23" i="4"/>
  <c r="Q23" i="4"/>
  <c r="I23" i="4"/>
  <c r="O23" i="4"/>
  <c r="X23" i="4"/>
  <c r="P23" i="4"/>
  <c r="W23" i="4"/>
  <c r="U23" i="4"/>
  <c r="N23" i="4"/>
  <c r="R23" i="4"/>
  <c r="M23" i="4"/>
  <c r="V23" i="4"/>
  <c r="J23" i="4"/>
  <c r="AB23" i="4" s="1"/>
  <c r="W8" i="4"/>
  <c r="O8" i="4"/>
  <c r="T8" i="4"/>
  <c r="L8" i="4"/>
  <c r="S8" i="4"/>
  <c r="K8" i="4"/>
  <c r="U8" i="4"/>
  <c r="H8" i="4"/>
  <c r="R8" i="4"/>
  <c r="P8" i="4"/>
  <c r="M8" i="4"/>
  <c r="N8" i="4"/>
  <c r="Y8" i="4"/>
  <c r="J8" i="4"/>
  <c r="I8" i="4"/>
  <c r="X8" i="4"/>
  <c r="V8" i="4"/>
  <c r="Q8" i="4"/>
  <c r="W12" i="4"/>
  <c r="O12" i="4"/>
  <c r="T12" i="4"/>
  <c r="L12" i="4"/>
  <c r="S12" i="4"/>
  <c r="K12" i="4"/>
  <c r="X12" i="4"/>
  <c r="J12" i="4"/>
  <c r="V12" i="4"/>
  <c r="I12" i="4"/>
  <c r="R12" i="4"/>
  <c r="P12" i="4"/>
  <c r="Q12" i="4"/>
  <c r="Y12" i="4"/>
  <c r="U12" i="4"/>
  <c r="N12" i="4"/>
  <c r="M12" i="4"/>
  <c r="H12" i="4"/>
  <c r="T5" i="4"/>
  <c r="L5" i="4"/>
  <c r="Y5" i="4"/>
  <c r="Q5" i="4"/>
  <c r="I5" i="4"/>
  <c r="X5" i="4"/>
  <c r="P5" i="4"/>
  <c r="H5" i="4"/>
  <c r="M5" i="4"/>
  <c r="W5" i="4"/>
  <c r="K5" i="4"/>
  <c r="U5" i="4"/>
  <c r="R5" i="4"/>
  <c r="S5" i="4"/>
  <c r="J5" i="4"/>
  <c r="N5" i="4"/>
  <c r="V5" i="4"/>
  <c r="O5" i="4"/>
  <c r="S11" i="4"/>
  <c r="K11" i="4"/>
  <c r="X11" i="4"/>
  <c r="P11" i="4"/>
  <c r="H11" i="4"/>
  <c r="W11" i="4"/>
  <c r="O11" i="4"/>
  <c r="T11" i="4"/>
  <c r="R11" i="4"/>
  <c r="N11" i="4"/>
  <c r="Y11" i="4"/>
  <c r="M11" i="4"/>
  <c r="L11" i="4"/>
  <c r="V11" i="4"/>
  <c r="U11" i="4"/>
  <c r="J11" i="4"/>
  <c r="Q11" i="4"/>
  <c r="I11" i="4"/>
  <c r="AI59" i="3"/>
  <c r="AI60" i="3"/>
  <c r="I54" i="4"/>
  <c r="H54" i="4"/>
  <c r="AL56" i="3"/>
  <c r="C56" i="4"/>
  <c r="D56" i="4"/>
  <c r="E56" i="4"/>
  <c r="F56" i="4"/>
  <c r="G56" i="4"/>
  <c r="C57" i="4"/>
  <c r="D57" i="4"/>
  <c r="E57" i="4"/>
  <c r="F57" i="4"/>
  <c r="G57" i="4"/>
  <c r="C58" i="4"/>
  <c r="D58" i="4"/>
  <c r="E58" i="4"/>
  <c r="F58" i="4"/>
  <c r="G58" i="4"/>
  <c r="C59" i="4"/>
  <c r="D59" i="4"/>
  <c r="E59" i="4"/>
  <c r="F59" i="4"/>
  <c r="G59" i="4"/>
  <c r="Z22" i="4" l="1"/>
  <c r="AB9" i="4"/>
  <c r="AA12" i="4"/>
  <c r="AD12" i="4" s="1"/>
  <c r="AB6" i="4"/>
  <c r="AB12" i="4"/>
  <c r="AA23" i="4"/>
  <c r="AD23" i="4" s="1"/>
  <c r="AB13" i="4"/>
  <c r="AA22" i="4"/>
  <c r="AD22" i="4" s="1"/>
  <c r="Z19" i="4"/>
  <c r="AA5" i="4"/>
  <c r="AD5" i="4" s="1"/>
  <c r="AA10" i="4"/>
  <c r="AD10" i="4" s="1"/>
  <c r="AB20" i="4"/>
  <c r="Z11" i="4"/>
  <c r="AC11" i="4" s="1"/>
  <c r="AA8" i="4"/>
  <c r="AD8" i="4" s="1"/>
  <c r="AA15" i="4"/>
  <c r="AD15" i="4" s="1"/>
  <c r="AG10" i="4"/>
  <c r="AH10" i="4"/>
  <c r="AF10" i="4"/>
  <c r="AF6" i="4"/>
  <c r="AG6" i="4"/>
  <c r="AH6" i="4"/>
  <c r="AB11" i="4"/>
  <c r="AB15" i="4"/>
  <c r="Z4" i="4"/>
  <c r="AC4" i="4" s="1"/>
  <c r="AA11" i="4"/>
  <c r="AD11" i="4" s="1"/>
  <c r="Z12" i="4"/>
  <c r="Z23" i="4"/>
  <c r="AC23" i="4" s="1"/>
  <c r="AG13" i="4"/>
  <c r="AF13" i="4"/>
  <c r="AH13" i="4"/>
  <c r="AA6" i="4"/>
  <c r="AD6" i="4" s="1"/>
  <c r="Z6" i="4"/>
  <c r="AE6" i="4" s="1"/>
  <c r="Z9" i="4"/>
  <c r="AC9" i="4" s="1"/>
  <c r="AF5" i="4"/>
  <c r="AB5" i="4"/>
  <c r="AH11" i="4"/>
  <c r="AF11" i="4"/>
  <c r="AG11" i="4"/>
  <c r="AH15" i="4"/>
  <c r="AF15" i="4"/>
  <c r="AG15" i="4"/>
  <c r="AC22" i="4"/>
  <c r="AH8" i="4"/>
  <c r="AG8" i="4"/>
  <c r="AF8" i="4"/>
  <c r="AH4" i="4"/>
  <c r="AF4" i="4"/>
  <c r="AG4" i="4"/>
  <c r="AC19" i="4"/>
  <c r="AB8" i="4"/>
  <c r="AG23" i="4"/>
  <c r="AF23" i="4"/>
  <c r="AH23" i="4"/>
  <c r="AB22" i="4"/>
  <c r="AF12" i="4"/>
  <c r="AH12" i="4"/>
  <c r="AG12" i="4"/>
  <c r="AB10" i="4"/>
  <c r="AA13" i="4"/>
  <c r="AB4" i="4"/>
  <c r="Z21" i="4"/>
  <c r="AC21" i="4" s="1"/>
  <c r="Z20" i="4"/>
  <c r="AC20" i="4" s="1"/>
  <c r="AA14" i="4"/>
  <c r="AD14" i="4" s="1"/>
  <c r="AG19" i="4"/>
  <c r="AF19" i="4"/>
  <c r="AH19" i="4"/>
  <c r="AG21" i="4"/>
  <c r="AF21" i="4"/>
  <c r="AH21" i="4"/>
  <c r="AA21" i="4"/>
  <c r="AD21" i="4" s="1"/>
  <c r="AG20" i="4"/>
  <c r="AF20" i="4"/>
  <c r="AH20" i="4"/>
  <c r="AG14" i="4"/>
  <c r="AH14" i="4"/>
  <c r="AF14" i="4"/>
  <c r="Z14" i="4"/>
  <c r="Z15" i="4"/>
  <c r="Z10" i="4"/>
  <c r="AC10" i="4" s="1"/>
  <c r="Z13" i="4"/>
  <c r="AA4" i="4"/>
  <c r="AD4" i="4" s="1"/>
  <c r="AF22" i="4"/>
  <c r="AG22" i="4"/>
  <c r="AH22" i="4"/>
  <c r="AB21" i="4"/>
  <c r="AA20" i="4"/>
  <c r="AD20" i="4" s="1"/>
  <c r="AB14" i="4"/>
  <c r="AA19" i="4"/>
  <c r="AA9" i="4"/>
  <c r="AD9" i="4" s="1"/>
  <c r="Z5" i="4"/>
  <c r="AG5" i="4"/>
  <c r="AH5" i="4"/>
  <c r="Z8" i="4"/>
  <c r="AC8" i="4" s="1"/>
  <c r="AD13" i="4"/>
  <c r="AB19" i="4"/>
  <c r="AF9" i="4"/>
  <c r="AH9" i="4"/>
  <c r="AG9" i="4"/>
  <c r="O57" i="3"/>
  <c r="K57" i="3"/>
  <c r="L57" i="3"/>
  <c r="Y57" i="3"/>
  <c r="N57" i="3"/>
  <c r="X57" i="3"/>
  <c r="Z57" i="3"/>
  <c r="W57" i="3"/>
  <c r="U57" i="3"/>
  <c r="T57" i="3"/>
  <c r="M57" i="3"/>
  <c r="V57" i="3"/>
  <c r="AA57" i="3"/>
  <c r="R57" i="3"/>
  <c r="Q57" i="3"/>
  <c r="P57" i="3"/>
  <c r="S57" i="3"/>
  <c r="O58" i="3"/>
  <c r="K58" i="3"/>
  <c r="L58" i="3"/>
  <c r="Y58" i="3"/>
  <c r="N58" i="3"/>
  <c r="X58" i="3"/>
  <c r="Z58" i="3"/>
  <c r="W58" i="3"/>
  <c r="U58" i="3"/>
  <c r="T58" i="3"/>
  <c r="M58" i="3"/>
  <c r="V58" i="3"/>
  <c r="AA58" i="3"/>
  <c r="R58" i="3"/>
  <c r="Q58" i="3"/>
  <c r="P58" i="3"/>
  <c r="S58" i="3"/>
  <c r="AP56" i="3"/>
  <c r="AP55" i="3"/>
  <c r="AL55" i="3"/>
  <c r="AP54" i="3"/>
  <c r="AP53" i="3"/>
  <c r="AP52" i="3"/>
  <c r="AP51" i="3"/>
  <c r="AL51" i="3"/>
  <c r="AP50" i="3"/>
  <c r="AP49" i="3"/>
  <c r="AP48" i="3"/>
  <c r="AP47" i="3"/>
  <c r="AP46" i="3"/>
  <c r="AP45" i="3"/>
  <c r="AP44" i="3"/>
  <c r="AP43" i="3"/>
  <c r="AL43" i="3"/>
  <c r="AP42" i="3"/>
  <c r="AP41" i="3"/>
  <c r="AP40" i="3"/>
  <c r="AP26" i="3"/>
  <c r="AP25" i="3"/>
  <c r="AP24" i="3"/>
  <c r="AP23" i="3"/>
  <c r="AP21" i="3"/>
  <c r="AP7" i="3"/>
  <c r="AP14" i="3"/>
  <c r="AP12" i="3"/>
  <c r="AP13" i="3"/>
  <c r="AP10" i="3"/>
  <c r="AP16" i="3"/>
  <c r="AP22" i="3"/>
  <c r="AP11" i="3"/>
  <c r="AP15" i="3"/>
  <c r="AP20" i="3"/>
  <c r="AP6" i="3"/>
  <c r="AP9" i="3"/>
  <c r="AP5" i="3"/>
  <c r="AE13" i="4" l="1"/>
  <c r="AE19" i="4"/>
  <c r="AE14" i="4"/>
  <c r="AC13" i="4"/>
  <c r="AE5" i="4"/>
  <c r="AE20" i="4"/>
  <c r="AE22" i="4"/>
  <c r="AE23" i="4"/>
  <c r="AE21" i="4"/>
  <c r="AC6" i="4"/>
  <c r="AE11" i="4"/>
  <c r="AE8" i="4"/>
  <c r="AE10" i="4"/>
  <c r="AC12" i="4"/>
  <c r="AE12" i="4"/>
  <c r="AD19" i="4"/>
  <c r="AC15" i="4"/>
  <c r="AE15" i="4"/>
  <c r="AE9" i="4"/>
  <c r="AC5" i="4"/>
  <c r="AC14" i="4"/>
  <c r="AE4" i="4"/>
  <c r="AP59" i="3"/>
  <c r="AP60" i="3"/>
  <c r="AP58" i="3"/>
  <c r="AP57" i="3"/>
  <c r="AL40" i="3"/>
  <c r="AL21" i="3"/>
  <c r="AL11" i="3"/>
  <c r="AD58" i="3"/>
  <c r="AD57" i="3"/>
  <c r="AL4" i="3"/>
  <c r="AL6" i="3"/>
  <c r="AL14" i="3"/>
  <c r="AL26" i="3"/>
  <c r="AG58" i="3"/>
  <c r="AL24" i="3"/>
  <c r="AL25" i="3"/>
  <c r="AL48" i="3"/>
  <c r="AL10" i="3"/>
  <c r="AL20" i="3"/>
  <c r="AL13" i="3"/>
  <c r="AL45" i="3"/>
  <c r="AL15" i="3"/>
  <c r="AL54" i="3"/>
  <c r="AL9" i="3"/>
  <c r="AL47" i="3"/>
  <c r="AL53" i="3"/>
  <c r="AL42" i="3"/>
  <c r="AL50" i="3"/>
  <c r="AC57" i="3"/>
  <c r="AL12" i="3"/>
  <c r="AC58" i="3"/>
  <c r="AL46" i="3"/>
  <c r="AL22" i="3"/>
  <c r="AL5" i="3"/>
  <c r="AL16" i="3"/>
  <c r="AL23" i="3"/>
  <c r="AL44" i="3"/>
  <c r="AL52" i="3"/>
  <c r="AL7" i="3"/>
  <c r="AL41" i="3"/>
  <c r="AL49" i="3"/>
  <c r="G57" i="3"/>
  <c r="H57" i="3"/>
  <c r="I57" i="3"/>
  <c r="J57" i="3"/>
  <c r="AS57" i="3"/>
  <c r="AT57" i="3"/>
  <c r="AU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G58" i="3"/>
  <c r="H58" i="3"/>
  <c r="I58" i="3"/>
  <c r="J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F58" i="3"/>
  <c r="F57" i="3"/>
  <c r="M55" i="4"/>
  <c r="R53" i="4"/>
  <c r="T52" i="4"/>
  <c r="O51" i="4"/>
  <c r="I50" i="4"/>
  <c r="O49" i="4"/>
  <c r="U47" i="4"/>
  <c r="K46" i="4"/>
  <c r="Q45" i="4"/>
  <c r="K44" i="4"/>
  <c r="K43" i="4"/>
  <c r="N42" i="4"/>
  <c r="U41" i="4"/>
  <c r="M40" i="4"/>
  <c r="O39" i="4"/>
  <c r="I25" i="4"/>
  <c r="J24" i="4"/>
  <c r="BR42" i="3"/>
  <c r="BR24" i="3"/>
  <c r="BR21" i="3"/>
  <c r="BR7" i="3"/>
  <c r="BR16" i="3"/>
  <c r="BR22" i="3"/>
  <c r="BR15" i="3"/>
  <c r="BR20" i="3"/>
  <c r="BR6" i="3"/>
  <c r="BR5" i="3"/>
  <c r="BR4" i="3"/>
  <c r="AN3" i="4" s="1"/>
  <c r="BL19" i="4" l="1"/>
  <c r="BC19" i="4"/>
  <c r="AT19" i="4"/>
  <c r="AJ19" i="4"/>
  <c r="BI19" i="4"/>
  <c r="AZ19" i="4"/>
  <c r="AP19" i="4"/>
  <c r="BH19" i="4"/>
  <c r="AX19" i="4"/>
  <c r="AO19" i="4"/>
  <c r="BF19" i="4"/>
  <c r="AQ19" i="4"/>
  <c r="BD19" i="4"/>
  <c r="AN19" i="4"/>
  <c r="BA19" i="4"/>
  <c r="AK19" i="4"/>
  <c r="AV19" i="4"/>
  <c r="BJ19" i="4"/>
  <c r="AW19" i="4"/>
  <c r="AI19" i="4"/>
  <c r="BK19" i="4"/>
  <c r="AU19" i="4"/>
  <c r="BB19" i="4"/>
  <c r="AR19" i="4"/>
  <c r="AL19" i="4"/>
  <c r="BG19" i="4"/>
  <c r="BH6" i="4"/>
  <c r="AX6" i="4"/>
  <c r="AO6" i="4"/>
  <c r="BD6" i="4"/>
  <c r="AU6" i="4"/>
  <c r="AK6" i="4"/>
  <c r="BL6" i="4"/>
  <c r="BC6" i="4"/>
  <c r="AT6" i="4"/>
  <c r="AJ6" i="4"/>
  <c r="BF6" i="4"/>
  <c r="AP6" i="4"/>
  <c r="BB6" i="4"/>
  <c r="AN6" i="4"/>
  <c r="AZ6" i="4"/>
  <c r="AI6" i="4"/>
  <c r="BJ6" i="4"/>
  <c r="BK6" i="4"/>
  <c r="AW6" i="4"/>
  <c r="AV6" i="4"/>
  <c r="AQ6" i="4"/>
  <c r="AL6" i="4"/>
  <c r="AR6" i="4"/>
  <c r="BG6" i="4"/>
  <c r="BA6" i="4"/>
  <c r="BI6" i="4"/>
  <c r="BH20" i="4"/>
  <c r="AX20" i="4"/>
  <c r="AO20" i="4"/>
  <c r="BD20" i="4"/>
  <c r="AU20" i="4"/>
  <c r="AK20" i="4"/>
  <c r="BL20" i="4"/>
  <c r="BC20" i="4"/>
  <c r="AT20" i="4"/>
  <c r="AJ20" i="4"/>
  <c r="AZ20" i="4"/>
  <c r="AI20" i="4"/>
  <c r="BK20" i="4"/>
  <c r="AW20" i="4"/>
  <c r="BI20" i="4"/>
  <c r="AR20" i="4"/>
  <c r="BF20" i="4"/>
  <c r="AN20" i="4"/>
  <c r="BG20" i="4"/>
  <c r="AQ20" i="4"/>
  <c r="AP20" i="4"/>
  <c r="BB20" i="4"/>
  <c r="BJ20" i="4"/>
  <c r="BA20" i="4"/>
  <c r="AV20" i="4"/>
  <c r="AL20" i="4"/>
  <c r="BI4" i="4"/>
  <c r="AZ4" i="4"/>
  <c r="AP4" i="4"/>
  <c r="BF4" i="4"/>
  <c r="AV4" i="4"/>
  <c r="AL4" i="4"/>
  <c r="AU4" i="4"/>
  <c r="BD4" i="4"/>
  <c r="AK4" i="4"/>
  <c r="BC4" i="4"/>
  <c r="AO4" i="4"/>
  <c r="BB4" i="4"/>
  <c r="AN4" i="4"/>
  <c r="BL4" i="4"/>
  <c r="AX4" i="4"/>
  <c r="AI4" i="4"/>
  <c r="AT4" i="4"/>
  <c r="BK4" i="4"/>
  <c r="AW4" i="4"/>
  <c r="BJ4" i="4"/>
  <c r="BH4" i="4"/>
  <c r="BG4" i="4"/>
  <c r="BA4" i="4"/>
  <c r="AR4" i="4"/>
  <c r="AQ4" i="4"/>
  <c r="AJ4" i="4"/>
  <c r="BD23" i="4"/>
  <c r="AU23" i="4"/>
  <c r="AK23" i="4"/>
  <c r="BL23" i="4"/>
  <c r="BC23" i="4"/>
  <c r="AT23" i="4"/>
  <c r="AJ23" i="4"/>
  <c r="BJ23" i="4"/>
  <c r="BA23" i="4"/>
  <c r="AQ23" i="4"/>
  <c r="BH23" i="4"/>
  <c r="AO23" i="4"/>
  <c r="BI23" i="4"/>
  <c r="AZ23" i="4"/>
  <c r="AP23" i="4"/>
  <c r="AX23" i="4"/>
  <c r="BK23" i="4"/>
  <c r="AL23" i="4"/>
  <c r="BG23" i="4"/>
  <c r="AI23" i="4"/>
  <c r="BB23" i="4"/>
  <c r="AR23" i="4"/>
  <c r="AW23" i="4"/>
  <c r="AV23" i="4"/>
  <c r="BF23" i="4"/>
  <c r="AN23" i="4"/>
  <c r="BL15" i="4"/>
  <c r="BC15" i="4"/>
  <c r="AT15" i="4"/>
  <c r="AJ15" i="4"/>
  <c r="BI15" i="4"/>
  <c r="AZ15" i="4"/>
  <c r="AP15" i="4"/>
  <c r="BH15" i="4"/>
  <c r="AX15" i="4"/>
  <c r="AO15" i="4"/>
  <c r="AW15" i="4"/>
  <c r="AI15" i="4"/>
  <c r="BK15" i="4"/>
  <c r="AV15" i="4"/>
  <c r="BG15" i="4"/>
  <c r="AR15" i="4"/>
  <c r="AN15" i="4"/>
  <c r="AL15" i="4"/>
  <c r="BF15" i="4"/>
  <c r="AQ15" i="4"/>
  <c r="BD15" i="4"/>
  <c r="BB15" i="4"/>
  <c r="AK15" i="4"/>
  <c r="BJ15" i="4"/>
  <c r="BA15" i="4"/>
  <c r="AU15" i="4"/>
  <c r="BL5" i="4"/>
  <c r="BC5" i="4"/>
  <c r="AT5" i="4"/>
  <c r="AJ5" i="4"/>
  <c r="BI5" i="4"/>
  <c r="AZ5" i="4"/>
  <c r="AP5" i="4"/>
  <c r="BH5" i="4"/>
  <c r="AX5" i="4"/>
  <c r="AO5" i="4"/>
  <c r="BK5" i="4"/>
  <c r="AV5" i="4"/>
  <c r="BJ5" i="4"/>
  <c r="AU5" i="4"/>
  <c r="BF5" i="4"/>
  <c r="AQ5" i="4"/>
  <c r="BB5" i="4"/>
  <c r="BD5" i="4"/>
  <c r="AN5" i="4"/>
  <c r="AL5" i="4"/>
  <c r="BA5" i="4"/>
  <c r="AW5" i="4"/>
  <c r="AR5" i="4"/>
  <c r="AK5" i="4"/>
  <c r="BG5" i="4"/>
  <c r="AI5" i="4"/>
  <c r="BH14" i="4"/>
  <c r="AX14" i="4"/>
  <c r="AO14" i="4"/>
  <c r="BD14" i="4"/>
  <c r="AU14" i="4"/>
  <c r="AK14" i="4"/>
  <c r="BL14" i="4"/>
  <c r="BC14" i="4"/>
  <c r="AT14" i="4"/>
  <c r="AJ14" i="4"/>
  <c r="BF14" i="4"/>
  <c r="AP14" i="4"/>
  <c r="BB14" i="4"/>
  <c r="AN14" i="4"/>
  <c r="AZ14" i="4"/>
  <c r="AI14" i="4"/>
  <c r="BJ14" i="4"/>
  <c r="BI14" i="4"/>
  <c r="BK14" i="4"/>
  <c r="AW14" i="4"/>
  <c r="AV14" i="4"/>
  <c r="AR14" i="4"/>
  <c r="AQ14" i="4"/>
  <c r="AL14" i="4"/>
  <c r="BG14" i="4"/>
  <c r="BA14" i="4"/>
  <c r="BL21" i="4"/>
  <c r="BC21" i="4"/>
  <c r="AT21" i="4"/>
  <c r="AJ21" i="4"/>
  <c r="BI21" i="4"/>
  <c r="AZ21" i="4"/>
  <c r="AP21" i="4"/>
  <c r="BH21" i="4"/>
  <c r="AX21" i="4"/>
  <c r="AO21" i="4"/>
  <c r="BG21" i="4"/>
  <c r="AR21" i="4"/>
  <c r="BF21" i="4"/>
  <c r="AQ21" i="4"/>
  <c r="BB21" i="4"/>
  <c r="AL21" i="4"/>
  <c r="AI21" i="4"/>
  <c r="AV21" i="4"/>
  <c r="BA21" i="4"/>
  <c r="AK21" i="4"/>
  <c r="AW21" i="4"/>
  <c r="BK21" i="4"/>
  <c r="BJ21" i="4"/>
  <c r="BD21" i="4"/>
  <c r="AU21" i="4"/>
  <c r="AN21" i="4"/>
  <c r="AL57" i="3"/>
  <c r="AL58" i="3"/>
  <c r="AL60" i="3"/>
  <c r="AL59" i="3"/>
  <c r="Q44" i="4"/>
  <c r="N39" i="4"/>
  <c r="L43" i="4"/>
  <c r="R39" i="4"/>
  <c r="AB57" i="3"/>
  <c r="AB58" i="3"/>
  <c r="O48" i="4"/>
  <c r="H55" i="4"/>
  <c r="Y42" i="4"/>
  <c r="W47" i="4"/>
  <c r="Y25" i="4"/>
  <c r="V25" i="4"/>
  <c r="V39" i="4"/>
  <c r="V51" i="4"/>
  <c r="Q39" i="4"/>
  <c r="N51" i="4"/>
  <c r="I47" i="4"/>
  <c r="M24" i="4"/>
  <c r="I51" i="4"/>
  <c r="J39" i="4"/>
  <c r="V55" i="4"/>
  <c r="P44" i="4"/>
  <c r="N48" i="4"/>
  <c r="L40" i="4"/>
  <c r="K40" i="4"/>
  <c r="U25" i="4"/>
  <c r="U50" i="4"/>
  <c r="R49" i="4"/>
  <c r="J44" i="4"/>
  <c r="T40" i="4"/>
  <c r="J40" i="4"/>
  <c r="M39" i="4"/>
  <c r="Q25" i="4"/>
  <c r="W52" i="4"/>
  <c r="T50" i="4"/>
  <c r="U43" i="4"/>
  <c r="X40" i="4"/>
  <c r="V40" i="4"/>
  <c r="S40" i="4"/>
  <c r="H40" i="4"/>
  <c r="N25" i="4"/>
  <c r="U52" i="4"/>
  <c r="R40" i="4"/>
  <c r="Y39" i="4"/>
  <c r="I39" i="4"/>
  <c r="M25" i="4"/>
  <c r="O52" i="4"/>
  <c r="M46" i="4"/>
  <c r="N40" i="4"/>
  <c r="W40" i="4"/>
  <c r="P40" i="4"/>
  <c r="J25" i="4"/>
  <c r="AB25" i="4" s="1"/>
  <c r="N52" i="4"/>
  <c r="U48" i="4"/>
  <c r="O40" i="4"/>
  <c r="U39" i="4"/>
  <c r="W51" i="4"/>
  <c r="U44" i="4"/>
  <c r="BR60" i="3"/>
  <c r="O24" i="4"/>
  <c r="W24" i="4"/>
  <c r="H24" i="4"/>
  <c r="P24" i="4"/>
  <c r="X24" i="4"/>
  <c r="Q24" i="4"/>
  <c r="I24" i="4"/>
  <c r="Y24" i="4"/>
  <c r="K24" i="4"/>
  <c r="S24" i="4"/>
  <c r="L24" i="4"/>
  <c r="T24" i="4"/>
  <c r="L53" i="4"/>
  <c r="T53" i="4"/>
  <c r="J53" i="4"/>
  <c r="S53" i="4"/>
  <c r="K53" i="4"/>
  <c r="U53" i="4"/>
  <c r="O53" i="4"/>
  <c r="X53" i="4"/>
  <c r="I53" i="4"/>
  <c r="Y53" i="4"/>
  <c r="M53" i="4"/>
  <c r="Q53" i="4"/>
  <c r="H53" i="4"/>
  <c r="N53" i="4"/>
  <c r="P53" i="4"/>
  <c r="V53" i="4"/>
  <c r="W53" i="4"/>
  <c r="U24" i="4"/>
  <c r="BR57" i="3"/>
  <c r="L41" i="4"/>
  <c r="T41" i="4"/>
  <c r="N41" i="4"/>
  <c r="V41" i="4"/>
  <c r="M41" i="4"/>
  <c r="X41" i="4"/>
  <c r="O41" i="4"/>
  <c r="Y41" i="4"/>
  <c r="H41" i="4"/>
  <c r="R41" i="4"/>
  <c r="Q41" i="4"/>
  <c r="S41" i="4"/>
  <c r="I41" i="4"/>
  <c r="W41" i="4"/>
  <c r="J41" i="4"/>
  <c r="K41" i="4"/>
  <c r="L49" i="4"/>
  <c r="T49" i="4"/>
  <c r="N49" i="4"/>
  <c r="V49" i="4"/>
  <c r="J49" i="4"/>
  <c r="U49" i="4"/>
  <c r="K49" i="4"/>
  <c r="W49" i="4"/>
  <c r="P49" i="4"/>
  <c r="H49" i="4"/>
  <c r="Y49" i="4"/>
  <c r="I49" i="4"/>
  <c r="Q49" i="4"/>
  <c r="S49" i="4"/>
  <c r="X49" i="4"/>
  <c r="M49" i="4"/>
  <c r="R24" i="4"/>
  <c r="BR58" i="3"/>
  <c r="J45" i="4"/>
  <c r="R45" i="4"/>
  <c r="L45" i="4"/>
  <c r="T45" i="4"/>
  <c r="K45" i="4"/>
  <c r="V45" i="4"/>
  <c r="M45" i="4"/>
  <c r="W45" i="4"/>
  <c r="P45" i="4"/>
  <c r="U45" i="4"/>
  <c r="X45" i="4"/>
  <c r="N45" i="4"/>
  <c r="H45" i="4"/>
  <c r="I45" i="4"/>
  <c r="O45" i="4"/>
  <c r="S45" i="4"/>
  <c r="Y45" i="4"/>
  <c r="V24" i="4"/>
  <c r="O3" i="4"/>
  <c r="J42" i="4"/>
  <c r="R42" i="4"/>
  <c r="L42" i="4"/>
  <c r="T42" i="4"/>
  <c r="P42" i="4"/>
  <c r="Q42" i="4"/>
  <c r="K42" i="4"/>
  <c r="V42" i="4"/>
  <c r="O42" i="4"/>
  <c r="S42" i="4"/>
  <c r="H42" i="4"/>
  <c r="X42" i="4"/>
  <c r="I42" i="4"/>
  <c r="M42" i="4"/>
  <c r="U42" i="4"/>
  <c r="W42" i="4"/>
  <c r="H50" i="4"/>
  <c r="P50" i="4"/>
  <c r="X50" i="4"/>
  <c r="N50" i="4"/>
  <c r="W50" i="4"/>
  <c r="O50" i="4"/>
  <c r="Y50" i="4"/>
  <c r="J50" i="4"/>
  <c r="AB50" i="4" s="1"/>
  <c r="S50" i="4"/>
  <c r="K50" i="4"/>
  <c r="L50" i="4"/>
  <c r="R50" i="4"/>
  <c r="V50" i="4"/>
  <c r="M50" i="4"/>
  <c r="Q50" i="4"/>
  <c r="N24" i="4"/>
  <c r="BR59" i="3"/>
  <c r="K25" i="4"/>
  <c r="S25" i="4"/>
  <c r="L25" i="4"/>
  <c r="T25" i="4"/>
  <c r="O25" i="4"/>
  <c r="W25" i="4"/>
  <c r="H25" i="4"/>
  <c r="P25" i="4"/>
  <c r="X25" i="4"/>
  <c r="H46" i="4"/>
  <c r="P46" i="4"/>
  <c r="X46" i="4"/>
  <c r="J46" i="4"/>
  <c r="R46" i="4"/>
  <c r="N46" i="4"/>
  <c r="Y46" i="4"/>
  <c r="O46" i="4"/>
  <c r="I46" i="4"/>
  <c r="T46" i="4"/>
  <c r="U46" i="4"/>
  <c r="V46" i="4"/>
  <c r="L46" i="4"/>
  <c r="Q46" i="4"/>
  <c r="S46" i="4"/>
  <c r="W46" i="4"/>
  <c r="P54" i="4"/>
  <c r="X54" i="4"/>
  <c r="L54" i="4"/>
  <c r="U54" i="4"/>
  <c r="M54" i="4"/>
  <c r="AG54" i="4" s="1"/>
  <c r="V54" i="4"/>
  <c r="Q54" i="4"/>
  <c r="J54" i="4"/>
  <c r="AB54" i="4" s="1"/>
  <c r="Y54" i="4"/>
  <c r="K54" i="4"/>
  <c r="R54" i="4"/>
  <c r="N54" i="4"/>
  <c r="O54" i="4"/>
  <c r="S54" i="4"/>
  <c r="W54" i="4"/>
  <c r="R25" i="4"/>
  <c r="T54" i="4"/>
  <c r="P41" i="4"/>
  <c r="BL42" i="4"/>
  <c r="L47" i="4"/>
  <c r="T47" i="4"/>
  <c r="N47" i="4"/>
  <c r="V47" i="4"/>
  <c r="M47" i="4"/>
  <c r="X47" i="4"/>
  <c r="O47" i="4"/>
  <c r="Y47" i="4"/>
  <c r="H47" i="4"/>
  <c r="R47" i="4"/>
  <c r="J47" i="4"/>
  <c r="K47" i="4"/>
  <c r="S47" i="4"/>
  <c r="L55" i="4"/>
  <c r="T55" i="4"/>
  <c r="N55" i="4"/>
  <c r="W55" i="4"/>
  <c r="O55" i="4"/>
  <c r="I55" i="4"/>
  <c r="R55" i="4"/>
  <c r="J55" i="4"/>
  <c r="K55" i="4"/>
  <c r="Q55" i="4"/>
  <c r="T39" i="4"/>
  <c r="L39" i="4"/>
  <c r="S51" i="4"/>
  <c r="Q47" i="4"/>
  <c r="H48" i="4"/>
  <c r="P48" i="4"/>
  <c r="X48" i="4"/>
  <c r="R48" i="4"/>
  <c r="L48" i="4"/>
  <c r="V48" i="4"/>
  <c r="M48" i="4"/>
  <c r="W48" i="4"/>
  <c r="Q48" i="4"/>
  <c r="S48" i="4"/>
  <c r="T48" i="4"/>
  <c r="I48" i="4"/>
  <c r="Y40" i="4"/>
  <c r="Q40" i="4"/>
  <c r="I40" i="4"/>
  <c r="S39" i="4"/>
  <c r="K39" i="4"/>
  <c r="Y55" i="4"/>
  <c r="Y48" i="4"/>
  <c r="P47" i="4"/>
  <c r="U55" i="4"/>
  <c r="N43" i="4"/>
  <c r="V43" i="4"/>
  <c r="H43" i="4"/>
  <c r="P43" i="4"/>
  <c r="X43" i="4"/>
  <c r="O43" i="4"/>
  <c r="Q43" i="4"/>
  <c r="J43" i="4"/>
  <c r="T43" i="4"/>
  <c r="W43" i="4"/>
  <c r="I43" i="4"/>
  <c r="Y43" i="4"/>
  <c r="M43" i="4"/>
  <c r="L51" i="4"/>
  <c r="T51" i="4"/>
  <c r="P51" i="4"/>
  <c r="Y51" i="4"/>
  <c r="H51" i="4"/>
  <c r="Q51" i="4"/>
  <c r="K51" i="4"/>
  <c r="U51" i="4"/>
  <c r="J51" i="4"/>
  <c r="X51" i="4"/>
  <c r="M51" i="4"/>
  <c r="R51" i="4"/>
  <c r="X39" i="4"/>
  <c r="P39" i="4"/>
  <c r="H39" i="4"/>
  <c r="S55" i="4"/>
  <c r="S43" i="4"/>
  <c r="L44" i="4"/>
  <c r="T44" i="4"/>
  <c r="N44" i="4"/>
  <c r="V44" i="4"/>
  <c r="H44" i="4"/>
  <c r="R44" i="4"/>
  <c r="I44" i="4"/>
  <c r="S44" i="4"/>
  <c r="M44" i="4"/>
  <c r="X44" i="4"/>
  <c r="W44" i="4"/>
  <c r="Y44" i="4"/>
  <c r="O44" i="4"/>
  <c r="H52" i="4"/>
  <c r="P52" i="4"/>
  <c r="X52" i="4"/>
  <c r="I52" i="4"/>
  <c r="R52" i="4"/>
  <c r="J52" i="4"/>
  <c r="S52" i="4"/>
  <c r="M52" i="4"/>
  <c r="V52" i="4"/>
  <c r="K52" i="4"/>
  <c r="Y52" i="4"/>
  <c r="L52" i="4"/>
  <c r="Q52" i="4"/>
  <c r="U40" i="4"/>
  <c r="W39" i="4"/>
  <c r="P55" i="4"/>
  <c r="K48" i="4"/>
  <c r="R43" i="4"/>
  <c r="AX3" i="4"/>
  <c r="AQ3" i="4"/>
  <c r="AI3" i="4"/>
  <c r="BK3" i="4"/>
  <c r="BD3" i="4"/>
  <c r="BC3" i="4"/>
  <c r="BB3" i="4"/>
  <c r="AP3" i="4"/>
  <c r="AO3" i="4"/>
  <c r="AL3" i="4"/>
  <c r="BA3" i="4"/>
  <c r="BL3" i="4"/>
  <c r="AZ3" i="4"/>
  <c r="Q3" i="4"/>
  <c r="N3" i="4"/>
  <c r="Y3" i="4"/>
  <c r="BJ3" i="4"/>
  <c r="AT3" i="4"/>
  <c r="I3" i="4"/>
  <c r="V3" i="4"/>
  <c r="BI3" i="4"/>
  <c r="AR3" i="4"/>
  <c r="U3" i="4"/>
  <c r="L3" i="4"/>
  <c r="S3" i="4"/>
  <c r="K3" i="4"/>
  <c r="BH3" i="4"/>
  <c r="AV3" i="4"/>
  <c r="AK3" i="4"/>
  <c r="M3" i="4"/>
  <c r="T3" i="4"/>
  <c r="R3" i="4"/>
  <c r="J3" i="4"/>
  <c r="BF3" i="4"/>
  <c r="AU3" i="4"/>
  <c r="AJ3" i="4"/>
  <c r="X3" i="4"/>
  <c r="P3" i="4"/>
  <c r="W3" i="4"/>
  <c r="BG3" i="4"/>
  <c r="AW3" i="4"/>
  <c r="BM21" i="4" l="1"/>
  <c r="BM6" i="4"/>
  <c r="BM5" i="4"/>
  <c r="BM4" i="4"/>
  <c r="BM23" i="4"/>
  <c r="BM15" i="4"/>
  <c r="BM20" i="4"/>
  <c r="BM14" i="4"/>
  <c r="BM19" i="4"/>
  <c r="BM3" i="4"/>
  <c r="AB47" i="4"/>
  <c r="AA52" i="4"/>
  <c r="AD52" i="4" s="1"/>
  <c r="Z52" i="4"/>
  <c r="N61" i="4"/>
  <c r="P61" i="4"/>
  <c r="P62" i="4"/>
  <c r="H61" i="4"/>
  <c r="H62" i="4"/>
  <c r="L61" i="4"/>
  <c r="L62" i="4"/>
  <c r="V62" i="4"/>
  <c r="V61" i="4"/>
  <c r="U61" i="4"/>
  <c r="U62" i="4"/>
  <c r="M61" i="4"/>
  <c r="M62" i="4"/>
  <c r="I61" i="4"/>
  <c r="I62" i="4"/>
  <c r="T61" i="4"/>
  <c r="T62" i="4"/>
  <c r="S62" i="4"/>
  <c r="S61" i="4"/>
  <c r="R61" i="4"/>
  <c r="R62" i="4"/>
  <c r="N62" i="4"/>
  <c r="W61" i="4"/>
  <c r="W62" i="4"/>
  <c r="K62" i="4"/>
  <c r="K61" i="4"/>
  <c r="Q61" i="4"/>
  <c r="Q62" i="4"/>
  <c r="X61" i="4"/>
  <c r="X62" i="4"/>
  <c r="O61" i="4"/>
  <c r="O62" i="4"/>
  <c r="J61" i="4"/>
  <c r="J62" i="4"/>
  <c r="AA24" i="4"/>
  <c r="AD24" i="4" s="1"/>
  <c r="Z43" i="4"/>
  <c r="AC43" i="4" s="1"/>
  <c r="AA47" i="4"/>
  <c r="AD47" i="4" s="1"/>
  <c r="AA41" i="4"/>
  <c r="AD41" i="4" s="1"/>
  <c r="Z53" i="4"/>
  <c r="Z55" i="4"/>
  <c r="AC55" i="4" s="1"/>
  <c r="AA46" i="4"/>
  <c r="AD46" i="4" s="1"/>
  <c r="Z51" i="4"/>
  <c r="AC51" i="4" s="1"/>
  <c r="Z48" i="4"/>
  <c r="AC48" i="4" s="1"/>
  <c r="Z42" i="4"/>
  <c r="AC42" i="4" s="1"/>
  <c r="AA49" i="4"/>
  <c r="AD49" i="4" s="1"/>
  <c r="AA39" i="4"/>
  <c r="Z49" i="4"/>
  <c r="AC49" i="4" s="1"/>
  <c r="AA40" i="4"/>
  <c r="AD40" i="4" s="1"/>
  <c r="Z47" i="4"/>
  <c r="AA54" i="4"/>
  <c r="AD54" i="4" s="1"/>
  <c r="Z46" i="4"/>
  <c r="AA42" i="4"/>
  <c r="AD42" i="4" s="1"/>
  <c r="AA45" i="4"/>
  <c r="AD45" i="4" s="1"/>
  <c r="Z45" i="4"/>
  <c r="Z24" i="4"/>
  <c r="AA51" i="4"/>
  <c r="AD51" i="4" s="1"/>
  <c r="AA55" i="4"/>
  <c r="Z54" i="4"/>
  <c r="Z41" i="4"/>
  <c r="Z39" i="4"/>
  <c r="AC39" i="4" s="1"/>
  <c r="AA50" i="4"/>
  <c r="AD50" i="4" s="1"/>
  <c r="Z40" i="4"/>
  <c r="Z50" i="4"/>
  <c r="AA53" i="4"/>
  <c r="AD53" i="4" s="1"/>
  <c r="AA25" i="4"/>
  <c r="AD25" i="4" s="1"/>
  <c r="AA48" i="4"/>
  <c r="AD48" i="4" s="1"/>
  <c r="Z25" i="4"/>
  <c r="AA44" i="4"/>
  <c r="AD44" i="4" s="1"/>
  <c r="Z44" i="4"/>
  <c r="AA43" i="4"/>
  <c r="AD43" i="4" s="1"/>
  <c r="Z3" i="4"/>
  <c r="AA3" i="4"/>
  <c r="AB39" i="4"/>
  <c r="AB40" i="4"/>
  <c r="AB43" i="4"/>
  <c r="AB42" i="4"/>
  <c r="AH25" i="4"/>
  <c r="AB53" i="4"/>
  <c r="AF54" i="4"/>
  <c r="AG24" i="4"/>
  <c r="AF24" i="4"/>
  <c r="AH24" i="4"/>
  <c r="AH47" i="4"/>
  <c r="AG47" i="4"/>
  <c r="AF47" i="4"/>
  <c r="AB3" i="4"/>
  <c r="AH44" i="4"/>
  <c r="AF44" i="4"/>
  <c r="AG44" i="4"/>
  <c r="AF43" i="4"/>
  <c r="AH43" i="4"/>
  <c r="AG43" i="4"/>
  <c r="AG42" i="4"/>
  <c r="AH42" i="4"/>
  <c r="AF42" i="4"/>
  <c r="AB44" i="4"/>
  <c r="AG25" i="4"/>
  <c r="AF50" i="4"/>
  <c r="AH54" i="4"/>
  <c r="AG53" i="4"/>
  <c r="AF53" i="4"/>
  <c r="AH53" i="4"/>
  <c r="AH39" i="4"/>
  <c r="AF39" i="4"/>
  <c r="AG39" i="4"/>
  <c r="AB24" i="4"/>
  <c r="AF40" i="4"/>
  <c r="AH40" i="4"/>
  <c r="AG40" i="4"/>
  <c r="AF25" i="4"/>
  <c r="AG50" i="4"/>
  <c r="AB41" i="4"/>
  <c r="AH50" i="4"/>
  <c r="AB52" i="4"/>
  <c r="AB55" i="4"/>
  <c r="AG41" i="4"/>
  <c r="AF41" i="4"/>
  <c r="AH41" i="4"/>
  <c r="AB49" i="4"/>
  <c r="AG49" i="4"/>
  <c r="AH49" i="4"/>
  <c r="AF49" i="4"/>
  <c r="AH55" i="4"/>
  <c r="AF55" i="4"/>
  <c r="AG55" i="4"/>
  <c r="AB51" i="4"/>
  <c r="AH51" i="4"/>
  <c r="AG51" i="4"/>
  <c r="AF51" i="4"/>
  <c r="AF52" i="4"/>
  <c r="AH52" i="4"/>
  <c r="AG52" i="4"/>
  <c r="AH3" i="4"/>
  <c r="AG3" i="4"/>
  <c r="AF3" i="4"/>
  <c r="AH46" i="4"/>
  <c r="AF46" i="4"/>
  <c r="AG46" i="4"/>
  <c r="AB46" i="4"/>
  <c r="AH45" i="4"/>
  <c r="AG45" i="4"/>
  <c r="AF45" i="4"/>
  <c r="AB45" i="4"/>
  <c r="AH48" i="4"/>
  <c r="AG48" i="4"/>
  <c r="AF48" i="4"/>
  <c r="AB48" i="4"/>
  <c r="AO59" i="4"/>
  <c r="AR58" i="4"/>
  <c r="AR59" i="4"/>
  <c r="AQ58" i="4"/>
  <c r="AQ59" i="4"/>
  <c r="BB58" i="4"/>
  <c r="BB59" i="4"/>
  <c r="AW59" i="4"/>
  <c r="AW58" i="4"/>
  <c r="AN56" i="4"/>
  <c r="BI59" i="4"/>
  <c r="BI58" i="4"/>
  <c r="BK58" i="4"/>
  <c r="BK59" i="4"/>
  <c r="BH59" i="4"/>
  <c r="BH58" i="4"/>
  <c r="BC58" i="4"/>
  <c r="BC59" i="4"/>
  <c r="AN59" i="4"/>
  <c r="AN58" i="4"/>
  <c r="BF59" i="4"/>
  <c r="BF58" i="4"/>
  <c r="BG59" i="4"/>
  <c r="BG58" i="4"/>
  <c r="AV58" i="4"/>
  <c r="AV59" i="4"/>
  <c r="AP58" i="4"/>
  <c r="BD59" i="4"/>
  <c r="BD58" i="4"/>
  <c r="AZ59" i="4"/>
  <c r="AZ58" i="4"/>
  <c r="AI58" i="4"/>
  <c r="AI59" i="4"/>
  <c r="AL59" i="4"/>
  <c r="AL58" i="4"/>
  <c r="BJ58" i="4"/>
  <c r="BJ59" i="4"/>
  <c r="AX59" i="4"/>
  <c r="AX58" i="4"/>
  <c r="AJ58" i="4"/>
  <c r="AJ59" i="4"/>
  <c r="AO58" i="4"/>
  <c r="AK59" i="4"/>
  <c r="AK58" i="4"/>
  <c r="AT59" i="4"/>
  <c r="AT58" i="4"/>
  <c r="BL58" i="4"/>
  <c r="BL59" i="4"/>
  <c r="BA58" i="4"/>
  <c r="BA59" i="4"/>
  <c r="AU58" i="4"/>
  <c r="AU59" i="4"/>
  <c r="AP59" i="4"/>
  <c r="AJ57" i="4"/>
  <c r="AJ56" i="4"/>
  <c r="AZ56" i="4"/>
  <c r="AZ57" i="4"/>
  <c r="AU57" i="4"/>
  <c r="AU56" i="4"/>
  <c r="AV57" i="4"/>
  <c r="AV56" i="4"/>
  <c r="BK56" i="4"/>
  <c r="BK57" i="4"/>
  <c r="AW56" i="4"/>
  <c r="AW57" i="4"/>
  <c r="I56" i="4"/>
  <c r="I57" i="4"/>
  <c r="BA56" i="4"/>
  <c r="BA57" i="4"/>
  <c r="AI56" i="4"/>
  <c r="AI57" i="4"/>
  <c r="BG57" i="4"/>
  <c r="BG56" i="4"/>
  <c r="J57" i="4"/>
  <c r="J56" i="4"/>
  <c r="K57" i="4"/>
  <c r="K56" i="4"/>
  <c r="AT56" i="4"/>
  <c r="AT57" i="4"/>
  <c r="AL57" i="4"/>
  <c r="AL56" i="4"/>
  <c r="AQ56" i="4"/>
  <c r="AQ57" i="4"/>
  <c r="R56" i="4"/>
  <c r="R57" i="4"/>
  <c r="S56" i="4"/>
  <c r="S57" i="4"/>
  <c r="BJ56" i="4"/>
  <c r="BJ57" i="4"/>
  <c r="AO56" i="4"/>
  <c r="AO57" i="4"/>
  <c r="AX56" i="4"/>
  <c r="AX57" i="4"/>
  <c r="AK57" i="4"/>
  <c r="AK56" i="4"/>
  <c r="BL56" i="4"/>
  <c r="BL57" i="4"/>
  <c r="BF57" i="4"/>
  <c r="BF56" i="4"/>
  <c r="W56" i="4"/>
  <c r="W57" i="4"/>
  <c r="H57" i="4"/>
  <c r="L57" i="4"/>
  <c r="L56" i="4"/>
  <c r="Y57" i="4"/>
  <c r="Y56" i="4"/>
  <c r="AP56" i="4"/>
  <c r="AP57" i="4"/>
  <c r="P56" i="4"/>
  <c r="P57" i="4"/>
  <c r="T57" i="4"/>
  <c r="T56" i="4"/>
  <c r="U57" i="4"/>
  <c r="U56" i="4"/>
  <c r="N57" i="4"/>
  <c r="N56" i="4"/>
  <c r="BB57" i="4"/>
  <c r="BB56" i="4"/>
  <c r="O56" i="4"/>
  <c r="O57" i="4"/>
  <c r="BI56" i="4"/>
  <c r="BI57" i="4"/>
  <c r="BD57" i="4"/>
  <c r="BD56" i="4"/>
  <c r="V57" i="4"/>
  <c r="V56" i="4"/>
  <c r="BH56" i="4"/>
  <c r="BH57" i="4"/>
  <c r="X56" i="4"/>
  <c r="X57" i="4"/>
  <c r="M57" i="4"/>
  <c r="M56" i="4"/>
  <c r="AR57" i="4"/>
  <c r="AR56" i="4"/>
  <c r="Q56" i="4"/>
  <c r="Q57" i="4"/>
  <c r="BC57" i="4"/>
  <c r="BC56" i="4"/>
  <c r="AN57" i="4"/>
  <c r="BM56" i="4" l="1"/>
  <c r="BM57" i="4"/>
  <c r="AC3" i="4"/>
  <c r="Z57" i="4"/>
  <c r="Z56" i="4"/>
  <c r="B70" i="5" s="1"/>
  <c r="AD3" i="4"/>
  <c r="AD56" i="4" s="1"/>
  <c r="AA56" i="4"/>
  <c r="B71" i="5" s="1"/>
  <c r="AA57" i="4"/>
  <c r="AE47" i="4"/>
  <c r="AE54" i="4"/>
  <c r="AE50" i="4"/>
  <c r="AC50" i="4"/>
  <c r="AE53" i="4"/>
  <c r="AE24" i="4"/>
  <c r="AE39" i="4"/>
  <c r="AE25" i="4"/>
  <c r="AE43" i="4"/>
  <c r="AB56" i="4"/>
  <c r="AE40" i="4"/>
  <c r="AC40" i="4"/>
  <c r="AC54" i="4"/>
  <c r="AC24" i="4"/>
  <c r="AC53" i="4"/>
  <c r="AE41" i="4"/>
  <c r="AD39" i="4"/>
  <c r="AE42" i="4"/>
  <c r="AB57" i="4"/>
  <c r="AC44" i="4"/>
  <c r="AE44" i="4"/>
  <c r="AC47" i="4"/>
  <c r="AC25" i="4"/>
  <c r="AE46" i="4"/>
  <c r="AC41" i="4"/>
  <c r="AE49" i="4"/>
  <c r="AE45" i="4"/>
  <c r="AE55" i="4"/>
  <c r="AD55" i="4"/>
  <c r="AE51" i="4"/>
  <c r="AC52" i="4"/>
  <c r="AE52" i="4"/>
  <c r="AE3" i="4"/>
  <c r="AF57" i="4"/>
  <c r="AF56" i="4"/>
  <c r="AG56" i="4"/>
  <c r="AG57" i="4"/>
  <c r="AH57" i="4"/>
  <c r="AH56" i="4"/>
  <c r="AC46" i="4"/>
  <c r="AC45" i="4"/>
  <c r="AE48" i="4"/>
  <c r="B72" i="5" l="1"/>
  <c r="AD57" i="4"/>
  <c r="AC56" i="4"/>
  <c r="AC57" i="4"/>
  <c r="AE57" i="4"/>
  <c r="AE56" i="4"/>
  <c r="R60" i="3"/>
  <c r="R59" i="3"/>
  <c r="W59" i="3"/>
  <c r="W60" i="3"/>
  <c r="Z59" i="3"/>
  <c r="Z60" i="3"/>
  <c r="Y59" i="3"/>
  <c r="P60" i="3"/>
  <c r="T60" i="3"/>
  <c r="T59" i="3"/>
  <c r="S59" i="3"/>
  <c r="S60" i="3"/>
  <c r="X60" i="3"/>
  <c r="X59" i="3"/>
  <c r="P59" i="3" l="1"/>
  <c r="Y60" i="3"/>
  <c r="M60" i="3"/>
  <c r="K60" i="3" l="1"/>
  <c r="L60" i="3"/>
  <c r="Q59" i="3"/>
  <c r="U59" i="3"/>
  <c r="U60" i="3"/>
  <c r="V60" i="3"/>
  <c r="N60" i="3"/>
  <c r="O60" i="3"/>
  <c r="V59" i="3" l="1"/>
  <c r="N59" i="3"/>
  <c r="Q60" i="3"/>
  <c r="O59" i="3"/>
  <c r="AA60" i="3"/>
  <c r="AB28" i="3"/>
  <c r="AA59" i="3"/>
  <c r="I27" i="4" l="1"/>
  <c r="Q27" i="4"/>
  <c r="Y27" i="4"/>
  <c r="J27" i="4"/>
  <c r="R27" i="4"/>
  <c r="O27" i="4"/>
  <c r="H27" i="4"/>
  <c r="X27" i="4"/>
  <c r="K27" i="4"/>
  <c r="S27" i="4"/>
  <c r="T27" i="4"/>
  <c r="M27" i="4"/>
  <c r="U27" i="4"/>
  <c r="N27" i="4"/>
  <c r="V27" i="4"/>
  <c r="W27" i="4"/>
  <c r="P27" i="4"/>
  <c r="L27" i="4"/>
  <c r="AB60" i="3"/>
  <c r="AB62" i="3"/>
  <c r="AB59" i="3"/>
  <c r="AB63" i="3" s="1"/>
  <c r="AB61" i="3"/>
  <c r="X59" i="4" l="1"/>
  <c r="X58" i="4"/>
  <c r="V59" i="4"/>
  <c r="V58" i="4"/>
  <c r="O58" i="4"/>
  <c r="O59" i="4"/>
  <c r="U58" i="4"/>
  <c r="U59" i="4"/>
  <c r="Z27" i="4"/>
  <c r="R59" i="4"/>
  <c r="R58" i="4"/>
  <c r="AA27" i="4"/>
  <c r="W59" i="4"/>
  <c r="W58" i="4"/>
  <c r="H58" i="4"/>
  <c r="H59" i="4"/>
  <c r="N59" i="4"/>
  <c r="N58" i="4"/>
  <c r="L58" i="4"/>
  <c r="L59" i="4"/>
  <c r="S58" i="4"/>
  <c r="S59" i="4"/>
  <c r="Q58" i="4"/>
  <c r="Q59" i="4"/>
  <c r="AC27" i="4"/>
  <c r="M59" i="4"/>
  <c r="M58" i="4"/>
  <c r="D69" i="5" s="1"/>
  <c r="AB27" i="4"/>
  <c r="J59" i="4"/>
  <c r="J58" i="4"/>
  <c r="T59" i="4"/>
  <c r="T58" i="4"/>
  <c r="Y59" i="4"/>
  <c r="Y58" i="4"/>
  <c r="P59" i="4"/>
  <c r="P58" i="4"/>
  <c r="K59" i="4"/>
  <c r="K58" i="4"/>
  <c r="AF27" i="4"/>
  <c r="AG27" i="4"/>
  <c r="AH27" i="4"/>
  <c r="I58" i="4"/>
  <c r="I59" i="4"/>
  <c r="AG59" i="4" l="1"/>
  <c r="AG58" i="4"/>
  <c r="AF59" i="4"/>
  <c r="AF58" i="4"/>
  <c r="AB59" i="4"/>
  <c r="AB58" i="4"/>
  <c r="AD27" i="4"/>
  <c r="AA58" i="4"/>
  <c r="D71" i="5" s="1"/>
  <c r="AA59" i="4"/>
  <c r="AH59" i="4"/>
  <c r="AH58" i="4"/>
  <c r="AC59" i="4"/>
  <c r="AC58" i="4"/>
  <c r="AE27" i="4"/>
  <c r="Z58" i="4"/>
  <c r="D72" i="5" s="1"/>
  <c r="Z59" i="4"/>
  <c r="D70" i="5" l="1"/>
  <c r="AE59" i="4"/>
  <c r="AE58" i="4"/>
  <c r="AD58" i="4"/>
  <c r="AD59" i="4"/>
</calcChain>
</file>

<file path=xl/sharedStrings.xml><?xml version="1.0" encoding="utf-8"?>
<sst xmlns="http://schemas.openxmlformats.org/spreadsheetml/2006/main" count="596" uniqueCount="194">
  <si>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</si>
  <si>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</si>
  <si>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</si>
  <si>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</si>
  <si>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</si>
  <si>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</si>
  <si>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</si>
  <si>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</si>
  <si>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</si>
  <si>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</si>
  <si>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LABs</t>
  </si>
  <si>
    <t>5C10LAB</t>
  </si>
  <si>
    <t>4C10LAB</t>
  </si>
  <si>
    <t>3C10LAB</t>
  </si>
  <si>
    <t>2C10LAB</t>
  </si>
  <si>
    <t>6C11LAB</t>
  </si>
  <si>
    <t>5C11LAB</t>
  </si>
  <si>
    <t>4C11LAB</t>
  </si>
  <si>
    <t>3C11LAB</t>
  </si>
  <si>
    <t>2C11LAB</t>
  </si>
  <si>
    <t>6C12LAB</t>
  </si>
  <si>
    <t>5C12LAB</t>
  </si>
  <si>
    <t>4C12LAB</t>
  </si>
  <si>
    <t>3C12LAB</t>
  </si>
  <si>
    <t>2C12LAB</t>
  </si>
  <si>
    <t>76C13LAB</t>
  </si>
  <si>
    <t>5C13LAB</t>
  </si>
  <si>
    <t>4C13LAB</t>
  </si>
  <si>
    <t>3C13LAB</t>
  </si>
  <si>
    <t>2C13LAB</t>
  </si>
  <si>
    <t>76C14LAB</t>
  </si>
  <si>
    <t>6C14LAB</t>
  </si>
  <si>
    <t>5C14LAB</t>
  </si>
  <si>
    <t>4C14LAB</t>
  </si>
  <si>
    <t>3C14LAB</t>
  </si>
  <si>
    <t>2C14LAB</t>
  </si>
  <si>
    <t>LABs totales</t>
  </si>
  <si>
    <t>BZ</t>
  </si>
  <si>
    <t>T327B.D</t>
  </si>
  <si>
    <t>N</t>
  </si>
  <si>
    <t>T327BB.D</t>
  </si>
  <si>
    <t>T331B.D</t>
  </si>
  <si>
    <t>T334B.D</t>
  </si>
  <si>
    <t>T340B.D</t>
  </si>
  <si>
    <t>T341B.D</t>
  </si>
  <si>
    <t>T127B.D</t>
  </si>
  <si>
    <t>T328B.D</t>
  </si>
  <si>
    <t>T343B.D</t>
  </si>
  <si>
    <t>T128B.D</t>
  </si>
  <si>
    <t>ST T358</t>
  </si>
  <si>
    <t>ST T360</t>
  </si>
  <si>
    <t>ST T345</t>
  </si>
  <si>
    <t>ST T351</t>
  </si>
  <si>
    <t>ST T365</t>
  </si>
  <si>
    <t>ST T361</t>
  </si>
  <si>
    <t>ST T359</t>
  </si>
  <si>
    <t>ST T347</t>
  </si>
  <si>
    <t>T126B.D</t>
  </si>
  <si>
    <t>T76</t>
  </si>
  <si>
    <t>T82</t>
  </si>
  <si>
    <t>T93</t>
  </si>
  <si>
    <t>T101</t>
  </si>
  <si>
    <t>T102</t>
  </si>
  <si>
    <t>T117</t>
  </si>
  <si>
    <t>ng/g dw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</si>
  <si>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</si>
  <si>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</si>
  <si>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</si>
  <si>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</si>
  <si>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</si>
  <si>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</si>
  <si>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</si>
  <si>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</si>
  <si>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</si>
  <si>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</si>
  <si>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</si>
  <si>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</si>
  <si>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</si>
  <si>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</si>
  <si>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</si>
  <si>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</si>
  <si>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</si>
  <si>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</si>
  <si>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</si>
  <si>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</si>
  <si>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</si>
  <si>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</si>
  <si>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</si>
  <si>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</si>
  <si>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</si>
  <si>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</si>
  <si>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</si>
  <si>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</si>
  <si>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</si>
  <si>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</si>
  <si>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</si>
  <si>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</si>
  <si>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</si>
  <si>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</si>
  <si>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</si>
  <si>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5C10</t>
  </si>
  <si>
    <t>4C10</t>
  </si>
  <si>
    <t>7C14LAB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</si>
  <si>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</si>
  <si>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</si>
  <si>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</si>
  <si>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</si>
  <si>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</si>
  <si>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</si>
  <si>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</si>
  <si>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</si>
  <si>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</si>
  <si>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</si>
  <si>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</si>
  <si>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</si>
  <si>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</si>
  <si>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</si>
  <si>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</si>
  <si>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</si>
  <si>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Mix</t>
  </si>
  <si>
    <t>I/E</t>
  </si>
  <si>
    <t>massflux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</si>
  <si>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</si>
  <si>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</si>
  <si>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</si>
  <si>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</si>
  <si>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</si>
  <si>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</si>
  <si>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</si>
  <si>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</si>
  <si>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</si>
  <si>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</si>
  <si>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</si>
  <si>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</si>
  <si>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</si>
  <si>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</si>
  <si>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</si>
  <si>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</si>
  <si>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</si>
  <si>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</si>
  <si>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</si>
  <si>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</si>
  <si>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</si>
  <si>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</si>
  <si>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</si>
  <si>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Datos: Libro = Settling particles2.xlsx / Hoja = Graphs / Rango = Graphs!$L$18:$M$39 / 21 filas y 2 columnas</t>
  </si>
  <si>
    <t>Identificadores de muestra: Libro = Settling particles2.xlsx / Hoja = Graphs / Rango = Graphs!$K$18:$K$39 / 21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</si>
  <si>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</si>
  <si>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</si>
  <si>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</si>
  <si>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</si>
  <si>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</si>
  <si>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</si>
  <si>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</si>
  <si>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</si>
  <si>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</si>
  <si>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</si>
  <si>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</si>
  <si>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</si>
  <si>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flux (g/cm2/year) | Calido</t>
  </si>
  <si>
    <t>flux (g/cm2/year) | Frio</t>
  </si>
  <si>
    <t>Coprostanol | Calido</t>
  </si>
  <si>
    <t>Coprostanol | Frio</t>
  </si>
  <si>
    <t>Prueba z para dos muestras independientes / Prueba bilateral (flux (g/cm2/year)):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</si>
  <si>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</si>
  <si>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</si>
  <si>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</si>
  <si>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</si>
  <si>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</si>
  <si>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</si>
  <si>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</si>
  <si>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</si>
  <si>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</si>
  <si>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Prueba t para dos muestras independientes / Prueba bilateral (flux (g/cm2/year)):</t>
  </si>
  <si>
    <t>t (Valor observado)</t>
  </si>
  <si>
    <t>|t| (Valor crítico)</t>
  </si>
  <si>
    <t>GDL</t>
  </si>
  <si>
    <t>Diagrama de dominación:</t>
  </si>
  <si>
    <t>Prueba z para dos muestras independientes / Prueba bilateral (Coprostanol):</t>
  </si>
  <si>
    <t>Como el p-valor computado es menor que el nivel de significación alfa=0.05, se debe rechazar la hipótesis nula H0, y aceptar la hipótesis alternativa Ha.</t>
  </si>
  <si>
    <t>Prueba t para dos muestras independientes / Prueba bilateral (Coprostanol):</t>
  </si>
  <si>
    <t>El riesgo de rechazar la hipótesis nula H0 cuando es verdadera es menor que 2.32%.</t>
  </si>
  <si>
    <t>Warm</t>
  </si>
  <si>
    <t>Cold</t>
  </si>
  <si>
    <t>El riesgo de rechazar la hipótesis nula H0 cuando es verdadera es menor que 1.03%.</t>
  </si>
  <si>
    <t>El riesgo de rechazar la hipótesis nula H0 cuando es verdadera es menor que 2.78%.</t>
  </si>
  <si>
    <t>El riesgo de rechazar la hipótesis nula H0 cuando es verdadera es menor que 4.85%.</t>
  </si>
  <si>
    <t>XLSTAT 2011.2.08 - Pruebas t y z para dos muestras - el 25/06/2016 a 04:31:11 p.m.</t>
  </si>
  <si>
    <t>Flux</t>
  </si>
  <si>
    <t>Copr</t>
  </si>
  <si>
    <t>32±17</t>
  </si>
  <si>
    <t>18±6.1</t>
  </si>
  <si>
    <t>5.9±5.2</t>
  </si>
  <si>
    <t>1.6±1.4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</si>
</sst>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0"/>
    <numFmt numFmtId="166" formatCode="0.000"/>
    <numFmt numFmtId="167" formatCode="0.0000"/>
    <numFmt numFmtId="168" formatCode="dd/mm/yyyy;@"/>
    <numFmt numFmtId="169" formatCode="&quot;] &quot;0.000&quot;,&quot;;&quot;] &quot;\-0.000&quot; ,&quot;"/>
    <numFmt numFmtId="170" formatCode="0.000&quot; [&quot;;\-0.000&quot; [&quot;"/>
  </numFmts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3" fillId="3" borderId="0" xfId="0" applyFont="1" applyFill="1"/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2" fillId="3" borderId="0" xfId="0" applyNumberFormat="1" applyFont="1" applyFill="1"/>
    <xf numFmtId="0" fontId="2" fillId="3" borderId="0" xfId="0" applyFont="1" applyFill="1"/>
    <xf numFmtId="164" fontId="4" fillId="4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1" fillId="3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0" borderId="0" xfId="0" applyNumberFormat="1" applyFont="1"/>
    <xf numFmtId="1" fontId="1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5" fillId="4" borderId="0" xfId="0" applyNumberFormat="1" applyFont="1" applyFill="1"/>
    <xf numFmtId="166" fontId="0" fillId="0" borderId="0" xfId="0" applyNumberFormat="1"/>
    <xf numFmtId="2" fontId="1" fillId="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1" fontId="1" fillId="3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7" fontId="1" fillId="3" borderId="0" xfId="0" applyNumberFormat="1" applyFont="1" applyFill="1" applyAlignment="1">
      <alignment horizontal="right"/>
    </xf>
    <xf numFmtId="166" fontId="4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164" fontId="7" fillId="3" borderId="0" xfId="0" applyNumberFormat="1" applyFont="1" applyFill="1"/>
    <xf numFmtId="164" fontId="0" fillId="4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2" fontId="3" fillId="0" borderId="0" xfId="0" applyNumberFormat="1" applyFont="1" applyAlignment="1">
      <alignment horizontal="center"/>
    </xf>
    <xf numFmtId="2" fontId="2" fillId="3" borderId="0" xfId="0" applyNumberFormat="1" applyFont="1" applyFill="1"/>
    <xf numFmtId="166" fontId="1" fillId="3" borderId="0" xfId="0" applyNumberFormat="1" applyFont="1" applyFill="1"/>
    <xf numFmtId="2" fontId="1" fillId="4" borderId="0" xfId="0" applyNumberFormat="1" applyFont="1" applyFill="1"/>
    <xf numFmtId="166" fontId="1" fillId="4" borderId="0" xfId="0" applyNumberFormat="1" applyFont="1" applyFill="1"/>
    <xf numFmtId="166" fontId="1" fillId="3" borderId="0" xfId="0" applyNumberFormat="1" applyFont="1" applyFill="1" applyAlignment="1">
      <alignment horizontal="center"/>
    </xf>
    <xf numFmtId="2" fontId="1" fillId="3" borderId="0" xfId="0" applyNumberFormat="1" applyFont="1" applyFill="1"/>
    <xf numFmtId="167" fontId="1" fillId="4" borderId="0" xfId="0" applyNumberFormat="1" applyFont="1" applyFill="1"/>
    <xf numFmtId="167" fontId="1" fillId="3" borderId="0" xfId="0" applyNumberFormat="1" applyFont="1" applyFill="1"/>
    <xf numFmtId="1" fontId="0" fillId="0" borderId="0" xfId="0" applyNumberFormat="1"/>
    <xf numFmtId="167" fontId="2" fillId="3" borderId="0" xfId="0" applyNumberFormat="1" applyFont="1" applyFill="1"/>
    <xf numFmtId="167" fontId="4" fillId="3" borderId="0" xfId="0" applyNumberFormat="1" applyFont="1" applyFill="1"/>
    <xf numFmtId="168" fontId="3" fillId="4" borderId="0" xfId="0" applyNumberFormat="1" applyFont="1" applyFill="1"/>
    <xf numFmtId="2" fontId="3" fillId="4" borderId="0" xfId="0" applyNumberFormat="1" applyFont="1" applyFill="1"/>
    <xf numFmtId="2" fontId="3" fillId="2" borderId="0" xfId="0" applyNumberFormat="1" applyFont="1" applyFill="1"/>
    <xf numFmtId="2" fontId="7" fillId="2" borderId="0" xfId="0" applyNumberFormat="1" applyFont="1" applyFill="1"/>
    <xf numFmtId="1" fontId="5" fillId="4" borderId="0" xfId="0" applyNumberFormat="1" applyFont="1" applyFill="1"/>
    <xf numFmtId="164" fontId="3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6" fontId="0" fillId="0" borderId="2" xfId="0" applyNumberFormat="1" applyBorder="1" applyAlignment="1"/>
    <xf numFmtId="166" fontId="0" fillId="0" borderId="0" xfId="0" applyNumberFormat="1" applyAlignment="1"/>
    <xf numFmtId="166" fontId="0" fillId="0" borderId="3" xfId="0" applyNumberFormat="1" applyBorder="1" applyAlignme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left"/>
    </xf>
    <xf numFmtId="0" fontId="0" fillId="0" borderId="1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3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096808"/>
        <c:axId val="608676864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dw!$AF$4:$AF$24</c:f>
              <c:numCache>
                <c:formatCode>0</c:formatCode>
                <c:ptCount val="21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80000"/>
        <c:axId val="608676080"/>
      </c:lineChart>
      <c:dateAx>
        <c:axId val="718096808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676864"/>
        <c:crosses val="autoZero"/>
        <c:auto val="1"/>
        <c:lblOffset val="100"/>
        <c:baseTimeUnit val="days"/>
        <c:majorUnit val="4"/>
        <c:majorTimeUnit val="months"/>
      </c:dateAx>
      <c:valAx>
        <c:axId val="608676864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8096808"/>
        <c:crosses val="autoZero"/>
        <c:crossBetween val="between"/>
        <c:majorUnit val="20"/>
      </c:valAx>
      <c:valAx>
        <c:axId val="608676080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680000"/>
        <c:crosses val="max"/>
        <c:crossBetween val="between"/>
        <c:majorUnit val="6"/>
      </c:valAx>
      <c:dateAx>
        <c:axId val="608680000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0867608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dw!$K$58:$AA$58</c:f>
                <c:numCache>
                  <c:formatCode>General</c:formatCode>
                  <c:ptCount val="17"/>
                  <c:pt idx="0">
                    <c:v>5069.0020635131614</c:v>
                  </c:pt>
                  <c:pt idx="1">
                    <c:v>1268.5754370582401</c:v>
                  </c:pt>
                  <c:pt idx="2">
                    <c:v>1022.0597003333254</c:v>
                  </c:pt>
                  <c:pt idx="3">
                    <c:v>419.50998926089943</c:v>
                  </c:pt>
                  <c:pt idx="4">
                    <c:v>5.0038424067550613</c:v>
                  </c:pt>
                  <c:pt idx="5">
                    <c:v>275.04477751077741</c:v>
                  </c:pt>
                  <c:pt idx="6">
                    <c:v>43.673973028803232</c:v>
                  </c:pt>
                  <c:pt idx="7">
                    <c:v>35.635179691806151</c:v>
                  </c:pt>
                  <c:pt idx="8">
                    <c:v>109.29842320517277</c:v>
                  </c:pt>
                  <c:pt idx="9">
                    <c:v>30.514757797429425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1.8646594933713116</c:v>
                  </c:pt>
                  <c:pt idx="13">
                    <c:v>1513.8745837232648</c:v>
                  </c:pt>
                  <c:pt idx="14">
                    <c:v>209.64891607971748</c:v>
                  </c:pt>
                  <c:pt idx="15">
                    <c:v>393.94508262806687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dw!$K$57:$AA$57</c:f>
              <c:numCache>
                <c:formatCode>0.0</c:formatCode>
                <c:ptCount val="17"/>
                <c:pt idx="0">
                  <c:v>3836.9429511542876</c:v>
                </c:pt>
                <c:pt idx="1">
                  <c:v>525.23885937535829</c:v>
                </c:pt>
                <c:pt idx="2">
                  <c:v>632.2782173902599</c:v>
                </c:pt>
                <c:pt idx="3">
                  <c:v>293.4223099773763</c:v>
                </c:pt>
                <c:pt idx="4">
                  <c:v>1.7717610807169357</c:v>
                </c:pt>
                <c:pt idx="5">
                  <c:v>242.8370382438238</c:v>
                </c:pt>
                <c:pt idx="6">
                  <c:v>18.964385380952375</c:v>
                </c:pt>
                <c:pt idx="7">
                  <c:v>40.192740157040092</c:v>
                </c:pt>
                <c:pt idx="8">
                  <c:v>79.08759580513582</c:v>
                </c:pt>
                <c:pt idx="9">
                  <c:v>30.094148652530045</c:v>
                </c:pt>
                <c:pt idx="10">
                  <c:v>0</c:v>
                </c:pt>
                <c:pt idx="11">
                  <c:v>0</c:v>
                </c:pt>
                <c:pt idx="12">
                  <c:v>0.60532392857142858</c:v>
                </c:pt>
                <c:pt idx="13">
                  <c:v>1008.8804527277616</c:v>
                </c:pt>
                <c:pt idx="14">
                  <c:v>144.05710768197832</c:v>
                </c:pt>
                <c:pt idx="15">
                  <c:v>219.02849892675917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dw!$K$60:$AA$60</c:f>
                <c:numCache>
                  <c:formatCode>General</c:formatCode>
                  <c:ptCount val="17"/>
                  <c:pt idx="0">
                    <c:v>0.51425422496649476</c:v>
                  </c:pt>
                  <c:pt idx="1">
                    <c:v>0.91783426537276203</c:v>
                  </c:pt>
                  <c:pt idx="2">
                    <c:v>0.60844357753009459</c:v>
                  </c:pt>
                  <c:pt idx="3">
                    <c:v>1.4845660221000465</c:v>
                  </c:pt>
                  <c:pt idx="4">
                    <c:v>5.568283690503743E-3</c:v>
                  </c:pt>
                  <c:pt idx="5">
                    <c:v>11.02403680038087</c:v>
                  </c:pt>
                  <c:pt idx="6">
                    <c:v>1.3470640409635761</c:v>
                  </c:pt>
                  <c:pt idx="7">
                    <c:v>3.9633483090897275</c:v>
                  </c:pt>
                  <c:pt idx="8">
                    <c:v>5.9270355865961566</c:v>
                  </c:pt>
                  <c:pt idx="9">
                    <c:v>4.3574543117813267</c:v>
                  </c:pt>
                  <c:pt idx="10">
                    <c:v>1.0568788773136077</c:v>
                  </c:pt>
                  <c:pt idx="11">
                    <c:v>7.3323484187082476E-3</c:v>
                  </c:pt>
                  <c:pt idx="12">
                    <c:v>0.76022247501548046</c:v>
                  </c:pt>
                  <c:pt idx="13">
                    <c:v>23.341204914941486</c:v>
                  </c:pt>
                  <c:pt idx="14">
                    <c:v>0.83003053640358582</c:v>
                  </c:pt>
                  <c:pt idx="15">
                    <c:v>5.1546780504254155</c:v>
                  </c:pt>
                  <c:pt idx="16">
                    <c:v>1.0611292736050779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dw!$K$59:$AA$59</c:f>
              <c:numCache>
                <c:formatCode>0.0</c:formatCode>
                <c:ptCount val="17"/>
                <c:pt idx="0">
                  <c:v>0.40996478345843695</c:v>
                </c:pt>
                <c:pt idx="1">
                  <c:v>0.65957189455117915</c:v>
                </c:pt>
                <c:pt idx="2">
                  <c:v>0.58218000481544308</c:v>
                </c:pt>
                <c:pt idx="3">
                  <c:v>0.51417677294835462</c:v>
                </c:pt>
                <c:pt idx="4">
                  <c:v>2.3259382578632295E-3</c:v>
                </c:pt>
                <c:pt idx="5">
                  <c:v>10.522279737490448</c:v>
                </c:pt>
                <c:pt idx="6">
                  <c:v>0.44531699412673503</c:v>
                </c:pt>
                <c:pt idx="7">
                  <c:v>4.9951520829648928</c:v>
                </c:pt>
                <c:pt idx="8">
                  <c:v>4.7365132855394938</c:v>
                </c:pt>
                <c:pt idx="9">
                  <c:v>4.9956320082076768</c:v>
                </c:pt>
                <c:pt idx="10">
                  <c:v>0.40926353311879876</c:v>
                </c:pt>
                <c:pt idx="11">
                  <c:v>1.4111111111111112E-3</c:v>
                </c:pt>
                <c:pt idx="12">
                  <c:v>0.19320975118352562</c:v>
                </c:pt>
                <c:pt idx="13">
                  <c:v>16.797620399045826</c:v>
                </c:pt>
                <c:pt idx="14">
                  <c:v>0.41850524394405464</c:v>
                </c:pt>
                <c:pt idx="15">
                  <c:v>2.4704610672996239</c:v>
                </c:pt>
                <c:pt idx="16">
                  <c:v>0.35767822532158472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83024"/>
        <c:axId val="599383416"/>
      </c:barChart>
      <c:catAx>
        <c:axId val="5993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383416"/>
        <c:crossesAt val="0.1"/>
        <c:auto val="1"/>
        <c:lblAlgn val="ctr"/>
        <c:lblOffset val="100"/>
        <c:noMultiLvlLbl val="0"/>
      </c:catAx>
      <c:valAx>
        <c:axId val="599383416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3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dw!$AS$58:$BQ$58</c:f>
                <c:numCache>
                  <c:formatCode>General</c:formatCode>
                  <c:ptCount val="25"/>
                  <c:pt idx="0">
                    <c:v>316.80354563429222</c:v>
                  </c:pt>
                  <c:pt idx="1">
                    <c:v>249.62614315986013</c:v>
                  </c:pt>
                  <c:pt idx="2">
                    <c:v>203.19540998677016</c:v>
                  </c:pt>
                  <c:pt idx="3">
                    <c:v>74.461227614263947</c:v>
                  </c:pt>
                  <c:pt idx="4">
                    <c:v>1110.0258426965993</c:v>
                  </c:pt>
                  <c:pt idx="5">
                    <c:v>1397.4357275115929</c:v>
                  </c:pt>
                  <c:pt idx="6">
                    <c:v>975.79706461289072</c:v>
                  </c:pt>
                  <c:pt idx="7">
                    <c:v>978.19560351271309</c:v>
                  </c:pt>
                  <c:pt idx="8">
                    <c:v>929.34234444292997</c:v>
                  </c:pt>
                  <c:pt idx="9">
                    <c:v>1586.9708311918901</c:v>
                  </c:pt>
                  <c:pt idx="10">
                    <c:v>1161.0854423917508</c:v>
                  </c:pt>
                  <c:pt idx="11">
                    <c:v>1140.1805604294359</c:v>
                  </c:pt>
                  <c:pt idx="12">
                    <c:v>889.13912549943905</c:v>
                  </c:pt>
                  <c:pt idx="13">
                    <c:v>851.99451994710103</c:v>
                  </c:pt>
                  <c:pt idx="14">
                    <c:v>1761.7345254244481</c:v>
                  </c:pt>
                  <c:pt idx="15">
                    <c:v>719.76285434460101</c:v>
                  </c:pt>
                  <c:pt idx="16">
                    <c:v>755.45430849290608</c:v>
                  </c:pt>
                  <c:pt idx="17">
                    <c:v>621.27167505568536</c:v>
                  </c:pt>
                  <c:pt idx="18">
                    <c:v>527.70279054323817</c:v>
                  </c:pt>
                  <c:pt idx="19">
                    <c:v>218.89384273748752</c:v>
                  </c:pt>
                  <c:pt idx="20">
                    <c:v>77.765561465916193</c:v>
                  </c:pt>
                  <c:pt idx="21">
                    <c:v>140.31947410743174</c:v>
                  </c:pt>
                  <c:pt idx="22">
                    <c:v>135.45282123463068</c:v>
                  </c:pt>
                  <c:pt idx="23">
                    <c:v>173.84398622013913</c:v>
                  </c:pt>
                  <c:pt idx="24">
                    <c:v>418.06013007651751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dw!$AS$3:$BQ$3</c:f>
              <c:strCache>
                <c:ptCount val="25"/>
                <c:pt idx="0">
                  <c:v>5C10LAB</c:v>
                </c:pt>
                <c:pt idx="1">
                  <c:v>4C10LAB</c:v>
                </c:pt>
                <c:pt idx="2">
                  <c:v>3C10LAB</c:v>
                </c:pt>
                <c:pt idx="3">
                  <c:v>2C10LAB</c:v>
                </c:pt>
                <c:pt idx="4">
                  <c:v>6C11LAB</c:v>
                </c:pt>
                <c:pt idx="5">
                  <c:v>5C11LAB</c:v>
                </c:pt>
                <c:pt idx="6">
                  <c:v>4C11LAB</c:v>
                </c:pt>
                <c:pt idx="7">
                  <c:v>3C11LAB</c:v>
                </c:pt>
                <c:pt idx="8">
                  <c:v>2C11LAB</c:v>
                </c:pt>
                <c:pt idx="9">
                  <c:v>6C12LAB</c:v>
                </c:pt>
                <c:pt idx="10">
                  <c:v>5C12LAB</c:v>
                </c:pt>
                <c:pt idx="11">
                  <c:v>4C12LAB</c:v>
                </c:pt>
                <c:pt idx="12">
                  <c:v>3C12LAB</c:v>
                </c:pt>
                <c:pt idx="13">
                  <c:v>2C12LAB</c:v>
                </c:pt>
                <c:pt idx="14">
                  <c:v>76C13LAB</c:v>
                </c:pt>
                <c:pt idx="15">
                  <c:v>5C13LAB</c:v>
                </c:pt>
                <c:pt idx="16">
                  <c:v>4C13LAB</c:v>
                </c:pt>
                <c:pt idx="17">
                  <c:v>3C13LAB</c:v>
                </c:pt>
                <c:pt idx="18">
                  <c:v>2C13LAB</c:v>
                </c:pt>
                <c:pt idx="19">
                  <c:v>7C14LAB</c:v>
                </c:pt>
                <c:pt idx="20">
                  <c:v>6C14LAB</c:v>
                </c:pt>
                <c:pt idx="21">
                  <c:v>5C14LAB</c:v>
                </c:pt>
                <c:pt idx="22">
                  <c:v>4C14LAB</c:v>
                </c:pt>
                <c:pt idx="23">
                  <c:v>3C14LAB</c:v>
                </c:pt>
                <c:pt idx="24">
                  <c:v>2C14LAB</c:v>
                </c:pt>
              </c:strCache>
            </c:strRef>
          </c:cat>
          <c:val>
            <c:numRef>
              <c:f>dw!$AS$57:$BQ$57</c:f>
              <c:numCache>
                <c:formatCode>0.0</c:formatCode>
                <c:ptCount val="25"/>
                <c:pt idx="0">
                  <c:v>336.15203506524961</c:v>
                </c:pt>
                <c:pt idx="1">
                  <c:v>253.27505504072454</c:v>
                </c:pt>
                <c:pt idx="2">
                  <c:v>188.09543185352206</c:v>
                </c:pt>
                <c:pt idx="3">
                  <c:v>97.714484123992449</c:v>
                </c:pt>
                <c:pt idx="4">
                  <c:v>1321.7937234165861</c:v>
                </c:pt>
                <c:pt idx="5">
                  <c:v>1738.2847134795918</c:v>
                </c:pt>
                <c:pt idx="6">
                  <c:v>1335.4583097777738</c:v>
                </c:pt>
                <c:pt idx="7">
                  <c:v>1057.3828886793142</c:v>
                </c:pt>
                <c:pt idx="8">
                  <c:v>684.57264860608473</c:v>
                </c:pt>
                <c:pt idx="9">
                  <c:v>2348.8358559988451</c:v>
                </c:pt>
                <c:pt idx="10">
                  <c:v>1711.0969238978089</c:v>
                </c:pt>
                <c:pt idx="11">
                  <c:v>1551.9991293546061</c:v>
                </c:pt>
                <c:pt idx="12">
                  <c:v>1113.3140825725188</c:v>
                </c:pt>
                <c:pt idx="13">
                  <c:v>615.34732217483372</c:v>
                </c:pt>
                <c:pt idx="14">
                  <c:v>2396.9114080194968</c:v>
                </c:pt>
                <c:pt idx="15">
                  <c:v>1156.914978997097</c:v>
                </c:pt>
                <c:pt idx="16">
                  <c:v>1041.4021956814199</c:v>
                </c:pt>
                <c:pt idx="17">
                  <c:v>868.34896182696821</c:v>
                </c:pt>
                <c:pt idx="18">
                  <c:v>513.17472166689254</c:v>
                </c:pt>
                <c:pt idx="19">
                  <c:v>244.84744525931572</c:v>
                </c:pt>
                <c:pt idx="20">
                  <c:v>90.252187523247528</c:v>
                </c:pt>
                <c:pt idx="21">
                  <c:v>190.20221211672208</c:v>
                </c:pt>
                <c:pt idx="22">
                  <c:v>218.10849541449144</c:v>
                </c:pt>
                <c:pt idx="23">
                  <c:v>228.43260922607851</c:v>
                </c:pt>
                <c:pt idx="24">
                  <c:v>525.05971628064026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384200"/>
        <c:axId val="599384592"/>
      </c:barChart>
      <c:catAx>
        <c:axId val="59938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384592"/>
        <c:crossesAt val="1.0000000000000002E-2"/>
        <c:auto val="1"/>
        <c:lblAlgn val="ctr"/>
        <c:lblOffset val="100"/>
        <c:noMultiLvlLbl val="0"/>
      </c:catAx>
      <c:valAx>
        <c:axId val="599384592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38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dw!$AN$4:$AN$56</c:f>
              <c:numCache>
                <c:formatCode>0.0</c:formatCode>
                <c:ptCount val="53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4.2334334378184402E-2</c:v>
                </c:pt>
                <c:pt idx="22" formatCode="0.000">
                  <c:v>4.9347980633521381E-2</c:v>
                </c:pt>
                <c:pt idx="23" formatCode="0.000">
                  <c:v>8.9488410565868627E-3</c:v>
                </c:pt>
                <c:pt idx="24" formatCode="0.000">
                  <c:v>4.2537584130643846E-2</c:v>
                </c:pt>
                <c:pt idx="25" formatCode="0.000">
                  <c:v>1.0723732958867612E-2</c:v>
                </c:pt>
                <c:pt idx="27" formatCode="0.000">
                  <c:v>8.9660788250615145E-3</c:v>
                </c:pt>
                <c:pt idx="29" formatCode="0.000">
                  <c:v>2.0648967551622419E-2</c:v>
                </c:pt>
                <c:pt idx="30" formatCode="0.000">
                  <c:v>1.8774281471838579E-2</c:v>
                </c:pt>
                <c:pt idx="33" formatCode="0.000">
                  <c:v>2.8792764601499741E-2</c:v>
                </c:pt>
                <c:pt idx="34" formatCode="0.000">
                  <c:v>1.6137674535884262E-2</c:v>
                </c:pt>
                <c:pt idx="36" formatCode="0.000">
                  <c:v>0.10910510960679561</c:v>
                </c:pt>
                <c:pt idx="37" formatCode="0.000">
                  <c:v>6.9399339777378347E-2</c:v>
                </c:pt>
                <c:pt idx="40" formatCode="0.000">
                  <c:v>1.2306713650592709E-2</c:v>
                </c:pt>
                <c:pt idx="41" formatCode="0.000">
                  <c:v>7.4926149379322987E-2</c:v>
                </c:pt>
                <c:pt idx="42" formatCode="0.000">
                  <c:v>5.1473718560766407E-2</c:v>
                </c:pt>
                <c:pt idx="43" formatCode="0.000">
                  <c:v>5.979025219629671E-2</c:v>
                </c:pt>
                <c:pt idx="44" formatCode="0.000">
                  <c:v>2.4791739498301772E-2</c:v>
                </c:pt>
                <c:pt idx="45" formatCode="0.000">
                  <c:v>0.26345767289609734</c:v>
                </c:pt>
                <c:pt idx="46" formatCode="0.000">
                  <c:v>8.9602631762857515E-2</c:v>
                </c:pt>
                <c:pt idx="47" formatCode="0.000">
                  <c:v>5.1547718947433332E-2</c:v>
                </c:pt>
                <c:pt idx="48" formatCode="0.000">
                  <c:v>1.8083872889816922E-3</c:v>
                </c:pt>
                <c:pt idx="49" formatCode="0.000">
                  <c:v>8.501525640236849E-3</c:v>
                </c:pt>
                <c:pt idx="50" formatCode="0.000">
                  <c:v>7.5418206969107032E-2</c:v>
                </c:pt>
                <c:pt idx="51" formatCode="0.000">
                  <c:v>7.2880039197786226E-2</c:v>
                </c:pt>
                <c:pt idx="52" formatCode="0.000">
                  <c:v>3.6127775974241737E-3</c:v>
                </c:pt>
              </c:numCache>
            </c:numRef>
          </c:xVal>
          <c:yVal>
            <c:numRef>
              <c:f>dw!$AR$4:$AR$56</c:f>
              <c:numCache>
                <c:formatCode>0.00</c:formatCode>
                <c:ptCount val="53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2" formatCode="0.0000">
                  <c:v>0.10877647437160755</c:v>
                </c:pt>
                <c:pt idx="23" formatCode="0.0000">
                  <c:v>4.6215563469646725E-2</c:v>
                </c:pt>
                <c:pt idx="24" formatCode="0.0000">
                  <c:v>0.11122737424060222</c:v>
                </c:pt>
                <c:pt idx="25" formatCode="0.0000">
                  <c:v>4.7027801457733144E-2</c:v>
                </c:pt>
                <c:pt idx="27" formatCode="0.0000">
                  <c:v>7.6187200879088354E-2</c:v>
                </c:pt>
                <c:pt idx="29" formatCode="0.0000">
                  <c:v>4.2697127647776424E-2</c:v>
                </c:pt>
                <c:pt idx="30" formatCode="0.0000">
                  <c:v>4.0674550564777007E-2</c:v>
                </c:pt>
                <c:pt idx="33" formatCode="0.0000">
                  <c:v>8.570315543435918E-3</c:v>
                </c:pt>
                <c:pt idx="34" formatCode="0.0000">
                  <c:v>7.7876668785759693E-3</c:v>
                </c:pt>
                <c:pt idx="36" formatCode="0.0000">
                  <c:v>0.13440913747439789</c:v>
                </c:pt>
                <c:pt idx="38" formatCode="0.0000">
                  <c:v>7.4310047527848283E-2</c:v>
                </c:pt>
                <c:pt idx="41" formatCode="0.0000">
                  <c:v>2.8397893664511481E-2</c:v>
                </c:pt>
                <c:pt idx="44" formatCode="0.0000">
                  <c:v>2.9895624170440661E-2</c:v>
                </c:pt>
                <c:pt idx="45" formatCode="0.0000">
                  <c:v>2.749740126863175E-2</c:v>
                </c:pt>
                <c:pt idx="46" formatCode="0.0000">
                  <c:v>3.7597808002414114E-2</c:v>
                </c:pt>
                <c:pt idx="47" formatCode="0.0000">
                  <c:v>4.5711945284803747E-2</c:v>
                </c:pt>
                <c:pt idx="50" formatCode="0.0000">
                  <c:v>2.8417136528247816E-2</c:v>
                </c:pt>
                <c:pt idx="52" formatCode="0.0000">
                  <c:v>1.0294495624192454E-2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5376"/>
        <c:axId val="599385768"/>
      </c:scatterChart>
      <c:valAx>
        <c:axId val="5993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5768"/>
        <c:crosses val="autoZero"/>
        <c:crossBetween val="midCat"/>
      </c:valAx>
      <c:valAx>
        <c:axId val="599385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dw!$AN$4:$AN$56</c:f>
              <c:numCache>
                <c:formatCode>0.0</c:formatCode>
                <c:ptCount val="53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4.2334334378184402E-2</c:v>
                </c:pt>
                <c:pt idx="22" formatCode="0.000">
                  <c:v>4.9347980633521381E-2</c:v>
                </c:pt>
                <c:pt idx="23" formatCode="0.000">
                  <c:v>8.9488410565868627E-3</c:v>
                </c:pt>
                <c:pt idx="24" formatCode="0.000">
                  <c:v>4.2537584130643846E-2</c:v>
                </c:pt>
                <c:pt idx="25" formatCode="0.000">
                  <c:v>1.0723732958867612E-2</c:v>
                </c:pt>
                <c:pt idx="27" formatCode="0.000">
                  <c:v>8.9660788250615145E-3</c:v>
                </c:pt>
                <c:pt idx="29" formatCode="0.000">
                  <c:v>2.0648967551622419E-2</c:v>
                </c:pt>
                <c:pt idx="30" formatCode="0.000">
                  <c:v>1.8774281471838579E-2</c:v>
                </c:pt>
                <c:pt idx="33" formatCode="0.000">
                  <c:v>2.8792764601499741E-2</c:v>
                </c:pt>
                <c:pt idx="34" formatCode="0.000">
                  <c:v>1.6137674535884262E-2</c:v>
                </c:pt>
                <c:pt idx="36" formatCode="0.000">
                  <c:v>0.10910510960679561</c:v>
                </c:pt>
                <c:pt idx="37" formatCode="0.000">
                  <c:v>6.9399339777378347E-2</c:v>
                </c:pt>
                <c:pt idx="40" formatCode="0.000">
                  <c:v>1.2306713650592709E-2</c:v>
                </c:pt>
                <c:pt idx="41" formatCode="0.000">
                  <c:v>7.4926149379322987E-2</c:v>
                </c:pt>
                <c:pt idx="42" formatCode="0.000">
                  <c:v>5.1473718560766407E-2</c:v>
                </c:pt>
                <c:pt idx="43" formatCode="0.000">
                  <c:v>5.979025219629671E-2</c:v>
                </c:pt>
                <c:pt idx="44" formatCode="0.000">
                  <c:v>2.4791739498301772E-2</c:v>
                </c:pt>
                <c:pt idx="45" formatCode="0.000">
                  <c:v>0.26345767289609734</c:v>
                </c:pt>
                <c:pt idx="46" formatCode="0.000">
                  <c:v>8.9602631762857515E-2</c:v>
                </c:pt>
                <c:pt idx="47" formatCode="0.000">
                  <c:v>5.1547718947433332E-2</c:v>
                </c:pt>
                <c:pt idx="48" formatCode="0.000">
                  <c:v>1.8083872889816922E-3</c:v>
                </c:pt>
                <c:pt idx="49" formatCode="0.000">
                  <c:v>8.501525640236849E-3</c:v>
                </c:pt>
                <c:pt idx="50" formatCode="0.000">
                  <c:v>7.5418206969107032E-2</c:v>
                </c:pt>
                <c:pt idx="51" formatCode="0.000">
                  <c:v>7.2880039197786226E-2</c:v>
                </c:pt>
                <c:pt idx="52" formatCode="0.000">
                  <c:v>3.6127775974241737E-3</c:v>
                </c:pt>
              </c:numCache>
            </c:numRef>
          </c:xVal>
          <c:yVal>
            <c:numRef>
              <c:f>dw!$AK$4:$AK$56</c:f>
              <c:numCache>
                <c:formatCode>0.0</c:formatCode>
                <c:ptCount val="53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0.49043328905175509</c:v>
                </c:pt>
                <c:pt idx="22">
                  <c:v>0.50180185288971513</c:v>
                </c:pt>
                <c:pt idx="23">
                  <c:v>0.48959474260679081</c:v>
                </c:pt>
                <c:pt idx="24">
                  <c:v>0.41275836093654872</c:v>
                </c:pt>
                <c:pt idx="25">
                  <c:v>0.48611494210005785</c:v>
                </c:pt>
                <c:pt idx="27">
                  <c:v>0.45251100878022793</c:v>
                </c:pt>
                <c:pt idx="29">
                  <c:v>0.48603751116403687</c:v>
                </c:pt>
                <c:pt idx="30">
                  <c:v>0.53316129032258064</c:v>
                </c:pt>
                <c:pt idx="33">
                  <c:v>0.50821256038647344</c:v>
                </c:pt>
                <c:pt idx="34">
                  <c:v>0.38475638599810785</c:v>
                </c:pt>
                <c:pt idx="36">
                  <c:v>0.34271752183873472</c:v>
                </c:pt>
                <c:pt idx="37">
                  <c:v>0.30222686667822701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0.39345358795202001</c:v>
                </c:pt>
                <c:pt idx="41">
                  <c:v>0.40251003343779079</c:v>
                </c:pt>
                <c:pt idx="42">
                  <c:v>0.53434409735229904</c:v>
                </c:pt>
                <c:pt idx="43">
                  <c:v>0.57250067365765045</c:v>
                </c:pt>
                <c:pt idx="44">
                  <c:v>0.60780635914666681</c:v>
                </c:pt>
                <c:pt idx="47">
                  <c:v>0.53934604390525942</c:v>
                </c:pt>
                <c:pt idx="48">
                  <c:v>0.24266488977223161</c:v>
                </c:pt>
                <c:pt idx="49">
                  <c:v>0.28801774588903961</c:v>
                </c:pt>
                <c:pt idx="50">
                  <c:v>0.35336056918735392</c:v>
                </c:pt>
                <c:pt idx="51">
                  <c:v>0.34447330223792627</c:v>
                </c:pt>
                <c:pt idx="52">
                  <c:v>0.22641575447139095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dw!$AK$4:$AK$24</c:f>
              <c:numCache>
                <c:formatCode>0.0</c:formatCode>
                <c:ptCount val="21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6552"/>
        <c:axId val="599386944"/>
      </c:scatterChart>
      <c:valAx>
        <c:axId val="59938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6944"/>
        <c:crosses val="autoZero"/>
        <c:crossBetween val="midCat"/>
      </c:valAx>
      <c:valAx>
        <c:axId val="59938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dw!$AN$4:$AN$56</c:f>
              <c:numCache>
                <c:formatCode>0.0</c:formatCode>
                <c:ptCount val="53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4.2334334378184402E-2</c:v>
                </c:pt>
                <c:pt idx="22" formatCode="0.000">
                  <c:v>4.9347980633521381E-2</c:v>
                </c:pt>
                <c:pt idx="23" formatCode="0.000">
                  <c:v>8.9488410565868627E-3</c:v>
                </c:pt>
                <c:pt idx="24" formatCode="0.000">
                  <c:v>4.2537584130643846E-2</c:v>
                </c:pt>
                <c:pt idx="25" formatCode="0.000">
                  <c:v>1.0723732958867612E-2</c:v>
                </c:pt>
                <c:pt idx="27" formatCode="0.000">
                  <c:v>8.9660788250615145E-3</c:v>
                </c:pt>
                <c:pt idx="29" formatCode="0.000">
                  <c:v>2.0648967551622419E-2</c:v>
                </c:pt>
                <c:pt idx="30" formatCode="0.000">
                  <c:v>1.8774281471838579E-2</c:v>
                </c:pt>
                <c:pt idx="33" formatCode="0.000">
                  <c:v>2.8792764601499741E-2</c:v>
                </c:pt>
                <c:pt idx="34" formatCode="0.000">
                  <c:v>1.6137674535884262E-2</c:v>
                </c:pt>
                <c:pt idx="36" formatCode="0.000">
                  <c:v>0.10910510960679561</c:v>
                </c:pt>
                <c:pt idx="37" formatCode="0.000">
                  <c:v>6.9399339777378347E-2</c:v>
                </c:pt>
                <c:pt idx="40" formatCode="0.000">
                  <c:v>1.2306713650592709E-2</c:v>
                </c:pt>
                <c:pt idx="41" formatCode="0.000">
                  <c:v>7.4926149379322987E-2</c:v>
                </c:pt>
                <c:pt idx="42" formatCode="0.000">
                  <c:v>5.1473718560766407E-2</c:v>
                </c:pt>
                <c:pt idx="43" formatCode="0.000">
                  <c:v>5.979025219629671E-2</c:v>
                </c:pt>
                <c:pt idx="44" formatCode="0.000">
                  <c:v>2.4791739498301772E-2</c:v>
                </c:pt>
                <c:pt idx="45" formatCode="0.000">
                  <c:v>0.26345767289609734</c:v>
                </c:pt>
                <c:pt idx="46" formatCode="0.000">
                  <c:v>8.9602631762857515E-2</c:v>
                </c:pt>
                <c:pt idx="47" formatCode="0.000">
                  <c:v>5.1547718947433332E-2</c:v>
                </c:pt>
                <c:pt idx="48" formatCode="0.000">
                  <c:v>1.8083872889816922E-3</c:v>
                </c:pt>
                <c:pt idx="49" formatCode="0.000">
                  <c:v>8.501525640236849E-3</c:v>
                </c:pt>
                <c:pt idx="50" formatCode="0.000">
                  <c:v>7.5418206969107032E-2</c:v>
                </c:pt>
                <c:pt idx="51" formatCode="0.000">
                  <c:v>7.2880039197786226E-2</c:v>
                </c:pt>
                <c:pt idx="52" formatCode="0.000">
                  <c:v>3.6127775974241737E-3</c:v>
                </c:pt>
              </c:numCache>
            </c:numRef>
          </c:xVal>
          <c:yVal>
            <c:numRef>
              <c:f>dw!$AQ$4:$AQ$56</c:f>
              <c:numCache>
                <c:formatCode>0.0</c:formatCode>
                <c:ptCount val="53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0.94744675341021611</c:v>
                </c:pt>
                <c:pt idx="22">
                  <c:v>0.94046095607767133</c:v>
                </c:pt>
                <c:pt idx="23">
                  <c:v>0.88165680473372776</c:v>
                </c:pt>
                <c:pt idx="24">
                  <c:v>0.93686468863302075</c:v>
                </c:pt>
                <c:pt idx="25">
                  <c:v>0.97825975095193984</c:v>
                </c:pt>
                <c:pt idx="27">
                  <c:v>0.99239597895093001</c:v>
                </c:pt>
                <c:pt idx="29">
                  <c:v>0.93873692216878479</c:v>
                </c:pt>
                <c:pt idx="30">
                  <c:v>0.93808885962721633</c:v>
                </c:pt>
                <c:pt idx="33">
                  <c:v>0.95636363636363642</c:v>
                </c:pt>
                <c:pt idx="34">
                  <c:v>0.98288102311061876</c:v>
                </c:pt>
                <c:pt idx="36">
                  <c:v>1</c:v>
                </c:pt>
                <c:pt idx="37">
                  <c:v>0.86628331419384663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0.97065057229722795</c:v>
                </c:pt>
                <c:pt idx="41">
                  <c:v>0.87630887307607119</c:v>
                </c:pt>
                <c:pt idx="42">
                  <c:v>0.86083062939592447</c:v>
                </c:pt>
                <c:pt idx="43">
                  <c:v>0.94444646331173676</c:v>
                </c:pt>
                <c:pt idx="44">
                  <c:v>1</c:v>
                </c:pt>
                <c:pt idx="45">
                  <c:v>0.94441366711442087</c:v>
                </c:pt>
                <c:pt idx="46">
                  <c:v>0.98978802503632302</c:v>
                </c:pt>
                <c:pt idx="47">
                  <c:v>0.93347428604098981</c:v>
                </c:pt>
                <c:pt idx="48">
                  <c:v>0.98280147961736342</c:v>
                </c:pt>
                <c:pt idx="49">
                  <c:v>0.97159454171489512</c:v>
                </c:pt>
                <c:pt idx="50">
                  <c:v>0.85685063823349072</c:v>
                </c:pt>
                <c:pt idx="51">
                  <c:v>0.93038932591904633</c:v>
                </c:pt>
                <c:pt idx="52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7728"/>
        <c:axId val="599388120"/>
      </c:scatterChart>
      <c:valAx>
        <c:axId val="59938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8120"/>
        <c:crosses val="autoZero"/>
        <c:crossBetween val="midCat"/>
      </c:valAx>
      <c:valAx>
        <c:axId val="599388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dw!$AK$4:$AK$56</c:f>
              <c:numCache>
                <c:formatCode>0.0</c:formatCode>
                <c:ptCount val="53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0.49043328905175509</c:v>
                </c:pt>
                <c:pt idx="22">
                  <c:v>0.50180185288971513</c:v>
                </c:pt>
                <c:pt idx="23">
                  <c:v>0.48959474260679081</c:v>
                </c:pt>
                <c:pt idx="24">
                  <c:v>0.41275836093654872</c:v>
                </c:pt>
                <c:pt idx="25">
                  <c:v>0.48611494210005785</c:v>
                </c:pt>
                <c:pt idx="27">
                  <c:v>0.45251100878022793</c:v>
                </c:pt>
                <c:pt idx="29">
                  <c:v>0.48603751116403687</c:v>
                </c:pt>
                <c:pt idx="30">
                  <c:v>0.53316129032258064</c:v>
                </c:pt>
                <c:pt idx="33">
                  <c:v>0.50821256038647344</c:v>
                </c:pt>
                <c:pt idx="34">
                  <c:v>0.38475638599810785</c:v>
                </c:pt>
                <c:pt idx="36">
                  <c:v>0.34271752183873472</c:v>
                </c:pt>
                <c:pt idx="37">
                  <c:v>0.30222686667822701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0.39345358795202001</c:v>
                </c:pt>
                <c:pt idx="41">
                  <c:v>0.40251003343779079</c:v>
                </c:pt>
                <c:pt idx="42">
                  <c:v>0.53434409735229904</c:v>
                </c:pt>
                <c:pt idx="43">
                  <c:v>0.57250067365765045</c:v>
                </c:pt>
                <c:pt idx="44">
                  <c:v>0.60780635914666681</c:v>
                </c:pt>
                <c:pt idx="47">
                  <c:v>0.53934604390525942</c:v>
                </c:pt>
                <c:pt idx="48">
                  <c:v>0.24266488977223161</c:v>
                </c:pt>
                <c:pt idx="49">
                  <c:v>0.28801774588903961</c:v>
                </c:pt>
                <c:pt idx="50">
                  <c:v>0.35336056918735392</c:v>
                </c:pt>
                <c:pt idx="51">
                  <c:v>0.34447330223792627</c:v>
                </c:pt>
                <c:pt idx="52">
                  <c:v>0.22641575447139095</c:v>
                </c:pt>
              </c:numCache>
            </c:numRef>
          </c:xVal>
          <c:yVal>
            <c:numRef>
              <c:f>dw!$AQ$4:$AQ$56</c:f>
              <c:numCache>
                <c:formatCode>0.0</c:formatCode>
                <c:ptCount val="53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0.94744675341021611</c:v>
                </c:pt>
                <c:pt idx="22">
                  <c:v>0.94046095607767133</c:v>
                </c:pt>
                <c:pt idx="23">
                  <c:v>0.88165680473372776</c:v>
                </c:pt>
                <c:pt idx="24">
                  <c:v>0.93686468863302075</c:v>
                </c:pt>
                <c:pt idx="25">
                  <c:v>0.97825975095193984</c:v>
                </c:pt>
                <c:pt idx="27">
                  <c:v>0.99239597895093001</c:v>
                </c:pt>
                <c:pt idx="29">
                  <c:v>0.93873692216878479</c:v>
                </c:pt>
                <c:pt idx="30">
                  <c:v>0.93808885962721633</c:v>
                </c:pt>
                <c:pt idx="33">
                  <c:v>0.95636363636363642</c:v>
                </c:pt>
                <c:pt idx="34">
                  <c:v>0.98288102311061876</c:v>
                </c:pt>
                <c:pt idx="36">
                  <c:v>1</c:v>
                </c:pt>
                <c:pt idx="37">
                  <c:v>0.86628331419384663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0.97065057229722795</c:v>
                </c:pt>
                <c:pt idx="41">
                  <c:v>0.87630887307607119</c:v>
                </c:pt>
                <c:pt idx="42">
                  <c:v>0.86083062939592447</c:v>
                </c:pt>
                <c:pt idx="43">
                  <c:v>0.94444646331173676</c:v>
                </c:pt>
                <c:pt idx="44">
                  <c:v>1</c:v>
                </c:pt>
                <c:pt idx="45">
                  <c:v>0.94441366711442087</c:v>
                </c:pt>
                <c:pt idx="46">
                  <c:v>0.98978802503632302</c:v>
                </c:pt>
                <c:pt idx="47">
                  <c:v>0.93347428604098981</c:v>
                </c:pt>
                <c:pt idx="48">
                  <c:v>0.98280147961736342</c:v>
                </c:pt>
                <c:pt idx="49">
                  <c:v>0.97159454171489512</c:v>
                </c:pt>
                <c:pt idx="50">
                  <c:v>0.85685063823349072</c:v>
                </c:pt>
                <c:pt idx="51">
                  <c:v>0.93038932591904633</c:v>
                </c:pt>
                <c:pt idx="52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dw!$AK$4:$AK$24</c:f>
              <c:numCache>
                <c:formatCode>0.0</c:formatCode>
                <c:ptCount val="21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8904"/>
        <c:axId val="599389296"/>
      </c:scatterChart>
      <c:valAx>
        <c:axId val="59938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9296"/>
        <c:crosses val="autoZero"/>
        <c:crossBetween val="midCat"/>
      </c:valAx>
      <c:valAx>
        <c:axId val="59938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dw!$AL$4:$AL$56</c:f>
              <c:numCache>
                <c:formatCode>0.0</c:formatCode>
                <c:ptCount val="53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5.4202245361942757E-2</c:v>
                </c:pt>
                <c:pt idx="22">
                  <c:v>7.5582063524419499E-2</c:v>
                </c:pt>
                <c:pt idx="23">
                  <c:v>5.2786350719831177E-2</c:v>
                </c:pt>
                <c:pt idx="24">
                  <c:v>5.4619014758896481E-2</c:v>
                </c:pt>
                <c:pt idx="25">
                  <c:v>1.8306575995513177E-2</c:v>
                </c:pt>
                <c:pt idx="27">
                  <c:v>1.2484786478251714E-2</c:v>
                </c:pt>
                <c:pt idx="29">
                  <c:v>4.0555959788177429E-2</c:v>
                </c:pt>
                <c:pt idx="30">
                  <c:v>4.2895039204844006E-2</c:v>
                </c:pt>
                <c:pt idx="33">
                  <c:v>6.2679421832760027E-2</c:v>
                </c:pt>
                <c:pt idx="34">
                  <c:v>3.1172477681928989E-2</c:v>
                </c:pt>
                <c:pt idx="36">
                  <c:v>0.12725497577093997</c:v>
                </c:pt>
                <c:pt idx="37">
                  <c:v>0.28428044166563288</c:v>
                </c:pt>
                <c:pt idx="38">
                  <c:v>2.8899962627325997E-3</c:v>
                </c:pt>
                <c:pt idx="39">
                  <c:v>0.16742175757917427</c:v>
                </c:pt>
                <c:pt idx="40">
                  <c:v>3.6496643107742477E-2</c:v>
                </c:pt>
                <c:pt idx="41">
                  <c:v>0.15694077203678894</c:v>
                </c:pt>
                <c:pt idx="42">
                  <c:v>2.4323935194267395E-2</c:v>
                </c:pt>
                <c:pt idx="43">
                  <c:v>2.7509037137890543E-2</c:v>
                </c:pt>
                <c:pt idx="44">
                  <c:v>6.3764946761011619E-3</c:v>
                </c:pt>
                <c:pt idx="45">
                  <c:v>8.1357795688557291E-2</c:v>
                </c:pt>
                <c:pt idx="46">
                  <c:v>1.040973545444121E-2</c:v>
                </c:pt>
                <c:pt idx="47">
                  <c:v>7.6664497827440892E-2</c:v>
                </c:pt>
                <c:pt idx="48">
                  <c:v>2.4917800727056096E-2</c:v>
                </c:pt>
                <c:pt idx="49">
                  <c:v>7.3751190313979947E-2</c:v>
                </c:pt>
                <c:pt idx="50">
                  <c:v>0.12044376726707622</c:v>
                </c:pt>
                <c:pt idx="51">
                  <c:v>9.8495082163186712E-2</c:v>
                </c:pt>
                <c:pt idx="52">
                  <c:v>2.5890481013919973E-2</c:v>
                </c:pt>
              </c:numCache>
            </c:numRef>
          </c:xVal>
          <c:yVal>
            <c:numRef>
              <c:f>dw!$AQ$4:$AQ$56</c:f>
              <c:numCache>
                <c:formatCode>0.0</c:formatCode>
                <c:ptCount val="53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0.94744675341021611</c:v>
                </c:pt>
                <c:pt idx="22">
                  <c:v>0.94046095607767133</c:v>
                </c:pt>
                <c:pt idx="23">
                  <c:v>0.88165680473372776</c:v>
                </c:pt>
                <c:pt idx="24">
                  <c:v>0.93686468863302075</c:v>
                </c:pt>
                <c:pt idx="25">
                  <c:v>0.97825975095193984</c:v>
                </c:pt>
                <c:pt idx="27">
                  <c:v>0.99239597895093001</c:v>
                </c:pt>
                <c:pt idx="29">
                  <c:v>0.93873692216878479</c:v>
                </c:pt>
                <c:pt idx="30">
                  <c:v>0.93808885962721633</c:v>
                </c:pt>
                <c:pt idx="33">
                  <c:v>0.95636363636363642</c:v>
                </c:pt>
                <c:pt idx="34">
                  <c:v>0.98288102311061876</c:v>
                </c:pt>
                <c:pt idx="36">
                  <c:v>1</c:v>
                </c:pt>
                <c:pt idx="37">
                  <c:v>0.86628331419384663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0.97065057229722795</c:v>
                </c:pt>
                <c:pt idx="41">
                  <c:v>0.87630887307607119</c:v>
                </c:pt>
                <c:pt idx="42">
                  <c:v>0.86083062939592447</c:v>
                </c:pt>
                <c:pt idx="43">
                  <c:v>0.94444646331173676</c:v>
                </c:pt>
                <c:pt idx="44">
                  <c:v>1</c:v>
                </c:pt>
                <c:pt idx="45">
                  <c:v>0.94441366711442087</c:v>
                </c:pt>
                <c:pt idx="46">
                  <c:v>0.98978802503632302</c:v>
                </c:pt>
                <c:pt idx="47">
                  <c:v>0.93347428604098981</c:v>
                </c:pt>
                <c:pt idx="48">
                  <c:v>0.98280147961736342</c:v>
                </c:pt>
                <c:pt idx="49">
                  <c:v>0.97159454171489512</c:v>
                </c:pt>
                <c:pt idx="50">
                  <c:v>0.85685063823349072</c:v>
                </c:pt>
                <c:pt idx="51">
                  <c:v>0.93038932591904633</c:v>
                </c:pt>
                <c:pt idx="52">
                  <c:v>0.97146166926438149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xVal>
          <c:yVal>
            <c:numRef>
              <c:f>dw!$AQ$4:$AQ$24</c:f>
              <c:numCache>
                <c:formatCode>0.0</c:formatCode>
                <c:ptCount val="21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90080"/>
        <c:axId val="599390472"/>
      </c:scatterChart>
      <c:valAx>
        <c:axId val="5993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90472"/>
        <c:crosses val="autoZero"/>
        <c:crossBetween val="midCat"/>
      </c:valAx>
      <c:valAx>
        <c:axId val="599390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dw!$AL$4:$AL$56</c:f>
              <c:numCache>
                <c:formatCode>0.0</c:formatCode>
                <c:ptCount val="53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5.4202245361942757E-2</c:v>
                </c:pt>
                <c:pt idx="22">
                  <c:v>7.5582063524419499E-2</c:v>
                </c:pt>
                <c:pt idx="23">
                  <c:v>5.2786350719831177E-2</c:v>
                </c:pt>
                <c:pt idx="24">
                  <c:v>5.4619014758896481E-2</c:v>
                </c:pt>
                <c:pt idx="25">
                  <c:v>1.8306575995513177E-2</c:v>
                </c:pt>
                <c:pt idx="27">
                  <c:v>1.2484786478251714E-2</c:v>
                </c:pt>
                <c:pt idx="29">
                  <c:v>4.0555959788177429E-2</c:v>
                </c:pt>
                <c:pt idx="30">
                  <c:v>4.2895039204844006E-2</c:v>
                </c:pt>
                <c:pt idx="33">
                  <c:v>6.2679421832760027E-2</c:v>
                </c:pt>
                <c:pt idx="34">
                  <c:v>3.1172477681928989E-2</c:v>
                </c:pt>
                <c:pt idx="36">
                  <c:v>0.12725497577093997</c:v>
                </c:pt>
                <c:pt idx="37">
                  <c:v>0.28428044166563288</c:v>
                </c:pt>
                <c:pt idx="38">
                  <c:v>2.8899962627325997E-3</c:v>
                </c:pt>
                <c:pt idx="39">
                  <c:v>0.16742175757917427</c:v>
                </c:pt>
                <c:pt idx="40">
                  <c:v>3.6496643107742477E-2</c:v>
                </c:pt>
                <c:pt idx="41">
                  <c:v>0.15694077203678894</c:v>
                </c:pt>
                <c:pt idx="42">
                  <c:v>2.4323935194267395E-2</c:v>
                </c:pt>
                <c:pt idx="43">
                  <c:v>2.7509037137890543E-2</c:v>
                </c:pt>
                <c:pt idx="44">
                  <c:v>6.3764946761011619E-3</c:v>
                </c:pt>
                <c:pt idx="45">
                  <c:v>8.1357795688557291E-2</c:v>
                </c:pt>
                <c:pt idx="46">
                  <c:v>1.040973545444121E-2</c:v>
                </c:pt>
                <c:pt idx="47">
                  <c:v>7.6664497827440892E-2</c:v>
                </c:pt>
                <c:pt idx="48">
                  <c:v>2.4917800727056096E-2</c:v>
                </c:pt>
                <c:pt idx="49">
                  <c:v>7.3751190313979947E-2</c:v>
                </c:pt>
                <c:pt idx="50">
                  <c:v>0.12044376726707622</c:v>
                </c:pt>
                <c:pt idx="51">
                  <c:v>9.8495082163186712E-2</c:v>
                </c:pt>
                <c:pt idx="52">
                  <c:v>2.5890481013919973E-2</c:v>
                </c:pt>
              </c:numCache>
            </c:numRef>
          </c:xVal>
          <c:yVal>
            <c:numRef>
              <c:f>dw!$AO$4:$AO$56</c:f>
              <c:numCache>
                <c:formatCode>0.0</c:formatCode>
                <c:ptCount val="53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0.45296822662705721</c:v>
                </c:pt>
                <c:pt idx="22" formatCode="0.00">
                  <c:v>0.44875040588162862</c:v>
                </c:pt>
                <c:pt idx="23" formatCode="0.00">
                  <c:v>6.5534312295162198E-2</c:v>
                </c:pt>
                <c:pt idx="24" formatCode="0.00">
                  <c:v>0.4839890350541356</c:v>
                </c:pt>
                <c:pt idx="25" formatCode="0.00">
                  <c:v>0.34021193530395982</c:v>
                </c:pt>
                <c:pt idx="27" formatCode="0.00">
                  <c:v>0.58823529411764708</c:v>
                </c:pt>
                <c:pt idx="29" formatCode="0.00">
                  <c:v>0.25464268175121413</c:v>
                </c:pt>
                <c:pt idx="30" formatCode="0.00">
                  <c:v>0.20245667909629306</c:v>
                </c:pt>
                <c:pt idx="33" formatCode="0.00">
                  <c:v>0.38603223330775133</c:v>
                </c:pt>
                <c:pt idx="34" formatCode="0.00">
                  <c:v>0.60093896713615014</c:v>
                </c:pt>
                <c:pt idx="37" formatCode="0.00">
                  <c:v>0.52728584333850415</c:v>
                </c:pt>
                <c:pt idx="38" formatCode="0.00">
                  <c:v>0.3240658608267909</c:v>
                </c:pt>
                <c:pt idx="39" formatCode="0.00">
                  <c:v>0</c:v>
                </c:pt>
                <c:pt idx="40" formatCode="0.00">
                  <c:v>0.38847770256588565</c:v>
                </c:pt>
                <c:pt idx="41" formatCode="0.00">
                  <c:v>0.45998027091424315</c:v>
                </c:pt>
                <c:pt idx="42" formatCode="0.00">
                  <c:v>0.22631707901861575</c:v>
                </c:pt>
                <c:pt idx="43" formatCode="0.00">
                  <c:v>0.44668601047225254</c:v>
                </c:pt>
                <c:pt idx="45" formatCode="0.00">
                  <c:v>0.16470550387605087</c:v>
                </c:pt>
                <c:pt idx="46" formatCode="0.00">
                  <c:v>0.29463463441013293</c:v>
                </c:pt>
                <c:pt idx="47" formatCode="0.00">
                  <c:v>0.39443467584451497</c:v>
                </c:pt>
                <c:pt idx="48" formatCode="0.00">
                  <c:v>0.24419771374339796</c:v>
                </c:pt>
                <c:pt idx="49" formatCode="0.00">
                  <c:v>0.4202898550724638</c:v>
                </c:pt>
                <c:pt idx="50" formatCode="0.00">
                  <c:v>0.4718752465007453</c:v>
                </c:pt>
                <c:pt idx="51" formatCode="0.00">
                  <c:v>0.66659828452589276</c:v>
                </c:pt>
                <c:pt idx="52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91256"/>
        <c:axId val="599391648"/>
      </c:scatterChart>
      <c:valAx>
        <c:axId val="59939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91648"/>
        <c:crosses val="autoZero"/>
        <c:crossBetween val="midCat"/>
      </c:valAx>
      <c:valAx>
        <c:axId val="59939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9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dw!$AM$4:$AM$56</c:f>
              <c:numCache>
                <c:formatCode>0.000</c:formatCode>
                <c:ptCount val="53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2">
                  <c:v>0.5720405049615287</c:v>
                </c:pt>
                <c:pt idx="23">
                  <c:v>0.29253592502886017</c:v>
                </c:pt>
                <c:pt idx="24">
                  <c:v>0.42009490836489882</c:v>
                </c:pt>
                <c:pt idx="25">
                  <c:v>0.35563960368471126</c:v>
                </c:pt>
                <c:pt idx="27">
                  <c:v>0.21911041361659103</c:v>
                </c:pt>
                <c:pt idx="29">
                  <c:v>0.55439814814814814</c:v>
                </c:pt>
                <c:pt idx="30">
                  <c:v>0.56593341294050403</c:v>
                </c:pt>
                <c:pt idx="33">
                  <c:v>0.87908766144545203</c:v>
                </c:pt>
                <c:pt idx="34">
                  <c:v>0.79762101437303823</c:v>
                </c:pt>
                <c:pt idx="36">
                  <c:v>0.66809927192654983</c:v>
                </c:pt>
                <c:pt idx="38">
                  <c:v>9.7529231736811148E-3</c:v>
                </c:pt>
                <c:pt idx="39">
                  <c:v>0.53799558475639908</c:v>
                </c:pt>
                <c:pt idx="41">
                  <c:v>0.83810810737901364</c:v>
                </c:pt>
                <c:pt idx="44">
                  <c:v>0.52658432610028139</c:v>
                </c:pt>
                <c:pt idx="45">
                  <c:v>0.96979886793969339</c:v>
                </c:pt>
                <c:pt idx="46">
                  <c:v>0.87323333078096332</c:v>
                </c:pt>
                <c:pt idx="47">
                  <c:v>0.70641918112661783</c:v>
                </c:pt>
                <c:pt idx="50">
                  <c:v>0.85248315612484193</c:v>
                </c:pt>
                <c:pt idx="52">
                  <c:v>0.50096083081272247</c:v>
                </c:pt>
              </c:numCache>
            </c:numRef>
          </c:xVal>
          <c:yVal>
            <c:numRef>
              <c:f>dw!$AO$4:$AO$56</c:f>
              <c:numCache>
                <c:formatCode>0.0</c:formatCode>
                <c:ptCount val="53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0.45296822662705721</c:v>
                </c:pt>
                <c:pt idx="22" formatCode="0.00">
                  <c:v>0.44875040588162862</c:v>
                </c:pt>
                <c:pt idx="23" formatCode="0.00">
                  <c:v>6.5534312295162198E-2</c:v>
                </c:pt>
                <c:pt idx="24" formatCode="0.00">
                  <c:v>0.4839890350541356</c:v>
                </c:pt>
                <c:pt idx="25" formatCode="0.00">
                  <c:v>0.34021193530395982</c:v>
                </c:pt>
                <c:pt idx="27" formatCode="0.00">
                  <c:v>0.58823529411764708</c:v>
                </c:pt>
                <c:pt idx="29" formatCode="0.00">
                  <c:v>0.25464268175121413</c:v>
                </c:pt>
                <c:pt idx="30" formatCode="0.00">
                  <c:v>0.20245667909629306</c:v>
                </c:pt>
                <c:pt idx="33" formatCode="0.00">
                  <c:v>0.38603223330775133</c:v>
                </c:pt>
                <c:pt idx="34" formatCode="0.00">
                  <c:v>0.60093896713615014</c:v>
                </c:pt>
                <c:pt idx="37" formatCode="0.00">
                  <c:v>0.52728584333850415</c:v>
                </c:pt>
                <c:pt idx="38" formatCode="0.00">
                  <c:v>0.3240658608267909</c:v>
                </c:pt>
                <c:pt idx="39" formatCode="0.00">
                  <c:v>0</c:v>
                </c:pt>
                <c:pt idx="40" formatCode="0.00">
                  <c:v>0.38847770256588565</c:v>
                </c:pt>
                <c:pt idx="41" formatCode="0.00">
                  <c:v>0.45998027091424315</c:v>
                </c:pt>
                <c:pt idx="42" formatCode="0.00">
                  <c:v>0.22631707901861575</c:v>
                </c:pt>
                <c:pt idx="43" formatCode="0.00">
                  <c:v>0.44668601047225254</c:v>
                </c:pt>
                <c:pt idx="45" formatCode="0.00">
                  <c:v>0.16470550387605087</c:v>
                </c:pt>
                <c:pt idx="46" formatCode="0.00">
                  <c:v>0.29463463441013293</c:v>
                </c:pt>
                <c:pt idx="47" formatCode="0.00">
                  <c:v>0.39443467584451497</c:v>
                </c:pt>
                <c:pt idx="48" formatCode="0.00">
                  <c:v>0.24419771374339796</c:v>
                </c:pt>
                <c:pt idx="49" formatCode="0.00">
                  <c:v>0.4202898550724638</c:v>
                </c:pt>
                <c:pt idx="50" formatCode="0.00">
                  <c:v>0.4718752465007453</c:v>
                </c:pt>
                <c:pt idx="51" formatCode="0.00">
                  <c:v>0.66659828452589276</c:v>
                </c:pt>
                <c:pt idx="52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dw!$AM$4:$AM$24</c:f>
              <c:numCache>
                <c:formatCode>0.000</c:formatCode>
                <c:ptCount val="21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31856"/>
        <c:axId val="603732248"/>
      </c:scatterChart>
      <c:valAx>
        <c:axId val="60373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2248"/>
        <c:crosses val="autoZero"/>
        <c:crossBetween val="midCat"/>
      </c:valAx>
      <c:valAx>
        <c:axId val="603732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dw!$AR$4:$AR$56</c:f>
              <c:numCache>
                <c:formatCode>0.00</c:formatCode>
                <c:ptCount val="53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2" formatCode="0.0000">
                  <c:v>0.10877647437160755</c:v>
                </c:pt>
                <c:pt idx="23" formatCode="0.0000">
                  <c:v>4.6215563469646725E-2</c:v>
                </c:pt>
                <c:pt idx="24" formatCode="0.0000">
                  <c:v>0.11122737424060222</c:v>
                </c:pt>
                <c:pt idx="25" formatCode="0.0000">
                  <c:v>4.7027801457733144E-2</c:v>
                </c:pt>
                <c:pt idx="27" formatCode="0.0000">
                  <c:v>7.6187200879088354E-2</c:v>
                </c:pt>
                <c:pt idx="29" formatCode="0.0000">
                  <c:v>4.2697127647776424E-2</c:v>
                </c:pt>
                <c:pt idx="30" formatCode="0.0000">
                  <c:v>4.0674550564777007E-2</c:v>
                </c:pt>
                <c:pt idx="33" formatCode="0.0000">
                  <c:v>8.570315543435918E-3</c:v>
                </c:pt>
                <c:pt idx="34" formatCode="0.0000">
                  <c:v>7.7876668785759693E-3</c:v>
                </c:pt>
                <c:pt idx="36" formatCode="0.0000">
                  <c:v>0.13440913747439789</c:v>
                </c:pt>
                <c:pt idx="38" formatCode="0.0000">
                  <c:v>7.4310047527848283E-2</c:v>
                </c:pt>
                <c:pt idx="41" formatCode="0.0000">
                  <c:v>2.8397893664511481E-2</c:v>
                </c:pt>
                <c:pt idx="44" formatCode="0.0000">
                  <c:v>2.9895624170440661E-2</c:v>
                </c:pt>
                <c:pt idx="45" formatCode="0.0000">
                  <c:v>2.749740126863175E-2</c:v>
                </c:pt>
                <c:pt idx="46" formatCode="0.0000">
                  <c:v>3.7597808002414114E-2</c:v>
                </c:pt>
                <c:pt idx="47" formatCode="0.0000">
                  <c:v>4.5711945284803747E-2</c:v>
                </c:pt>
                <c:pt idx="50" formatCode="0.0000">
                  <c:v>2.8417136528247816E-2</c:v>
                </c:pt>
                <c:pt idx="52" formatCode="0.0000">
                  <c:v>1.0294495624192454E-2</c:v>
                </c:pt>
              </c:numCache>
            </c:numRef>
          </c:xVal>
          <c:yVal>
            <c:numRef>
              <c:f>dw!$AO$4:$AO$56</c:f>
              <c:numCache>
                <c:formatCode>0.0</c:formatCode>
                <c:ptCount val="53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0.45296822662705721</c:v>
                </c:pt>
                <c:pt idx="22" formatCode="0.00">
                  <c:v>0.44875040588162862</c:v>
                </c:pt>
                <c:pt idx="23" formatCode="0.00">
                  <c:v>6.5534312295162198E-2</c:v>
                </c:pt>
                <c:pt idx="24" formatCode="0.00">
                  <c:v>0.4839890350541356</c:v>
                </c:pt>
                <c:pt idx="25" formatCode="0.00">
                  <c:v>0.34021193530395982</c:v>
                </c:pt>
                <c:pt idx="27" formatCode="0.00">
                  <c:v>0.58823529411764708</c:v>
                </c:pt>
                <c:pt idx="29" formatCode="0.00">
                  <c:v>0.25464268175121413</c:v>
                </c:pt>
                <c:pt idx="30" formatCode="0.00">
                  <c:v>0.20245667909629306</c:v>
                </c:pt>
                <c:pt idx="33" formatCode="0.00">
                  <c:v>0.38603223330775133</c:v>
                </c:pt>
                <c:pt idx="34" formatCode="0.00">
                  <c:v>0.60093896713615014</c:v>
                </c:pt>
                <c:pt idx="37" formatCode="0.00">
                  <c:v>0.52728584333850415</c:v>
                </c:pt>
                <c:pt idx="38" formatCode="0.00">
                  <c:v>0.3240658608267909</c:v>
                </c:pt>
                <c:pt idx="39" formatCode="0.00">
                  <c:v>0</c:v>
                </c:pt>
                <c:pt idx="40" formatCode="0.00">
                  <c:v>0.38847770256588565</c:v>
                </c:pt>
                <c:pt idx="41" formatCode="0.00">
                  <c:v>0.45998027091424315</c:v>
                </c:pt>
                <c:pt idx="42" formatCode="0.00">
                  <c:v>0.22631707901861575</c:v>
                </c:pt>
                <c:pt idx="43" formatCode="0.00">
                  <c:v>0.44668601047225254</c:v>
                </c:pt>
                <c:pt idx="45" formatCode="0.00">
                  <c:v>0.16470550387605087</c:v>
                </c:pt>
                <c:pt idx="46" formatCode="0.00">
                  <c:v>0.29463463441013293</c:v>
                </c:pt>
                <c:pt idx="47" formatCode="0.00">
                  <c:v>0.39443467584451497</c:v>
                </c:pt>
                <c:pt idx="48" formatCode="0.00">
                  <c:v>0.24419771374339796</c:v>
                </c:pt>
                <c:pt idx="49" formatCode="0.00">
                  <c:v>0.4202898550724638</c:v>
                </c:pt>
                <c:pt idx="50" formatCode="0.00">
                  <c:v>0.4718752465007453</c:v>
                </c:pt>
                <c:pt idx="51" formatCode="0.00">
                  <c:v>0.66659828452589276</c:v>
                </c:pt>
                <c:pt idx="52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33032"/>
        <c:axId val="603733424"/>
      </c:scatterChart>
      <c:valAx>
        <c:axId val="60373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3424"/>
        <c:crosses val="autoZero"/>
        <c:crossBetween val="midCat"/>
      </c:valAx>
      <c:valAx>
        <c:axId val="60373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</c:strRef>
          </c:tx>
          <c:spPr>
            <a:ln w="31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</c:numRef>
            </c:plus>
            <c:min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Graphs!$B$145:$B$173</c:f>
              <c:numCache>
                <c:formatCode>General</c:formatCode>
                <c:ptCount val="29"/>
                <c:pt idx="0">
                  <c:v>1.5631851965993846</c:v>
                </c:pt>
                <c:pt idx="1">
                  <c:v>1.247180459203455</c:v>
                </c:pt>
                <c:pt idx="2">
                  <c:v>0.91695583216649279</c:v>
                </c:pt>
                <c:pt idx="3">
                  <c:v>0.49336435654824323</c:v>
                </c:pt>
                <c:pt idx="5">
                  <c:v>5.4101996522019631</c:v>
                </c:pt>
                <c:pt idx="6">
                  <c:v>7.8334998342588236</c:v>
                </c:pt>
                <c:pt idx="7">
                  <c:v>5.9893323678860675</c:v>
                </c:pt>
                <c:pt idx="8">
                  <c:v>4.4083458040541963</c:v>
                </c:pt>
                <c:pt idx="9">
                  <c:v>2.8981740763494734</c:v>
                </c:pt>
                <c:pt idx="11">
                  <c:v>10.922251468754213</c:v>
                </c:pt>
                <c:pt idx="12">
                  <c:v>7.9240350044360213</c:v>
                </c:pt>
                <c:pt idx="13">
                  <c:v>6.7815442224547446</c:v>
                </c:pt>
                <c:pt idx="14">
                  <c:v>4.6781376258958014</c:v>
                </c:pt>
                <c:pt idx="15">
                  <c:v>2.6573263107901641</c:v>
                </c:pt>
                <c:pt idx="17">
                  <c:v>10.501378046676338</c:v>
                </c:pt>
                <c:pt idx="18">
                  <c:v>5.7706710974846454</c:v>
                </c:pt>
                <c:pt idx="19">
                  <c:v>4.5688533396201061</c:v>
                </c:pt>
                <c:pt idx="20">
                  <c:v>3.7760132814975429</c:v>
                </c:pt>
                <c:pt idx="21">
                  <c:v>2.3721662382405087</c:v>
                </c:pt>
                <c:pt idx="23">
                  <c:v>1.3205822857804246</c:v>
                </c:pt>
                <c:pt idx="24">
                  <c:v>0.5273465344737146</c:v>
                </c:pt>
                <c:pt idx="25">
                  <c:v>1.5712140177924709</c:v>
                </c:pt>
                <c:pt idx="26">
                  <c:v>1.369161965216839</c:v>
                </c:pt>
                <c:pt idx="27">
                  <c:v>1.3798232889318243</c:v>
                </c:pt>
                <c:pt idx="28">
                  <c:v>3.1192576926865381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Graphs!$F$144</c:f>
              <c:strCache>
                <c:ptCount val="1"/>
                <c:pt idx="0">
                  <c:v>Mix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Graphs!$F$145:$F$173</c:f>
              <c:numCache>
                <c:formatCode>General</c:formatCode>
                <c:ptCount val="29"/>
                <c:pt idx="0">
                  <c:v>3.927319478901957</c:v>
                </c:pt>
                <c:pt idx="1">
                  <c:v>2.9650759850942645</c:v>
                </c:pt>
                <c:pt idx="2">
                  <c:v>2.1143241695878823</c:v>
                </c:pt>
                <c:pt idx="3">
                  <c:v>0.31338201468475979</c:v>
                </c:pt>
                <c:pt idx="5">
                  <c:v>7.9661306361052215</c:v>
                </c:pt>
                <c:pt idx="6">
                  <c:v>10.483231048925763</c:v>
                </c:pt>
                <c:pt idx="7">
                  <c:v>9.1593929227894986</c:v>
                </c:pt>
                <c:pt idx="8">
                  <c:v>6.4233268715033294</c:v>
                </c:pt>
                <c:pt idx="9">
                  <c:v>1.1942667162185234</c:v>
                </c:pt>
                <c:pt idx="11">
                  <c:v>11.606183268212817</c:v>
                </c:pt>
                <c:pt idx="12">
                  <c:v>9.1644150704607323</c:v>
                </c:pt>
                <c:pt idx="13">
                  <c:v>7.5292037887082026</c:v>
                </c:pt>
                <c:pt idx="14">
                  <c:v>5.2029449873944085</c:v>
                </c:pt>
                <c:pt idx="15">
                  <c:v>0.92708846010908097</c:v>
                </c:pt>
                <c:pt idx="17">
                  <c:v>7.8918028505710174</c:v>
                </c:pt>
                <c:pt idx="18">
                  <c:v>4.9166825701342916</c:v>
                </c:pt>
                <c:pt idx="19">
                  <c:v>3.569742564710372</c:v>
                </c:pt>
                <c:pt idx="20">
                  <c:v>2.4638656475054992</c:v>
                </c:pt>
                <c:pt idx="21">
                  <c:v>0.40980724997237816</c:v>
                </c:pt>
                <c:pt idx="23">
                  <c:v>0.25311624262999827</c:v>
                </c:pt>
                <c:pt idx="24">
                  <c:v>0.25311624262999827</c:v>
                </c:pt>
                <c:pt idx="25">
                  <c:v>0.44797557227372709</c:v>
                </c:pt>
                <c:pt idx="26">
                  <c:v>0.4088028204381321</c:v>
                </c:pt>
                <c:pt idx="27">
                  <c:v>0.28525798772587102</c:v>
                </c:pt>
                <c:pt idx="28">
                  <c:v>0.12354483271226102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286040"/>
        <c:axId val="465222984"/>
      </c:lineChart>
      <c:catAx>
        <c:axId val="24728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5222984"/>
        <c:crosses val="autoZero"/>
        <c:auto val="1"/>
        <c:lblAlgn val="ctr"/>
        <c:lblOffset val="100"/>
        <c:noMultiLvlLbl val="0"/>
      </c:catAx>
      <c:valAx>
        <c:axId val="465222984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7286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dw!$AR$4:$AR$56</c:f>
              <c:numCache>
                <c:formatCode>0.00</c:formatCode>
                <c:ptCount val="53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2" formatCode="0.0000">
                  <c:v>0.10877647437160755</c:v>
                </c:pt>
                <c:pt idx="23" formatCode="0.0000">
                  <c:v>4.6215563469646725E-2</c:v>
                </c:pt>
                <c:pt idx="24" formatCode="0.0000">
                  <c:v>0.11122737424060222</c:v>
                </c:pt>
                <c:pt idx="25" formatCode="0.0000">
                  <c:v>4.7027801457733144E-2</c:v>
                </c:pt>
                <c:pt idx="27" formatCode="0.0000">
                  <c:v>7.6187200879088354E-2</c:v>
                </c:pt>
                <c:pt idx="29" formatCode="0.0000">
                  <c:v>4.2697127647776424E-2</c:v>
                </c:pt>
                <c:pt idx="30" formatCode="0.0000">
                  <c:v>4.0674550564777007E-2</c:v>
                </c:pt>
                <c:pt idx="33" formatCode="0.0000">
                  <c:v>8.570315543435918E-3</c:v>
                </c:pt>
                <c:pt idx="34" formatCode="0.0000">
                  <c:v>7.7876668785759693E-3</c:v>
                </c:pt>
                <c:pt idx="36" formatCode="0.0000">
                  <c:v>0.13440913747439789</c:v>
                </c:pt>
                <c:pt idx="38" formatCode="0.0000">
                  <c:v>7.4310047527848283E-2</c:v>
                </c:pt>
                <c:pt idx="41" formatCode="0.0000">
                  <c:v>2.8397893664511481E-2</c:v>
                </c:pt>
                <c:pt idx="44" formatCode="0.0000">
                  <c:v>2.9895624170440661E-2</c:v>
                </c:pt>
                <c:pt idx="45" formatCode="0.0000">
                  <c:v>2.749740126863175E-2</c:v>
                </c:pt>
                <c:pt idx="46" formatCode="0.0000">
                  <c:v>3.7597808002414114E-2</c:v>
                </c:pt>
                <c:pt idx="47" formatCode="0.0000">
                  <c:v>4.5711945284803747E-2</c:v>
                </c:pt>
                <c:pt idx="50" formatCode="0.0000">
                  <c:v>2.8417136528247816E-2</c:v>
                </c:pt>
                <c:pt idx="52" formatCode="0.0000">
                  <c:v>1.0294495624192454E-2</c:v>
                </c:pt>
              </c:numCache>
            </c:numRef>
          </c:xVal>
          <c:yVal>
            <c:numRef>
              <c:f>dw!$AL$4:$AL$56</c:f>
              <c:numCache>
                <c:formatCode>0.0</c:formatCode>
                <c:ptCount val="53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5.4202245361942757E-2</c:v>
                </c:pt>
                <c:pt idx="22">
                  <c:v>7.5582063524419499E-2</c:v>
                </c:pt>
                <c:pt idx="23">
                  <c:v>5.2786350719831177E-2</c:v>
                </c:pt>
                <c:pt idx="24">
                  <c:v>5.4619014758896481E-2</c:v>
                </c:pt>
                <c:pt idx="25">
                  <c:v>1.8306575995513177E-2</c:v>
                </c:pt>
                <c:pt idx="27">
                  <c:v>1.2484786478251714E-2</c:v>
                </c:pt>
                <c:pt idx="29">
                  <c:v>4.0555959788177429E-2</c:v>
                </c:pt>
                <c:pt idx="30">
                  <c:v>4.2895039204844006E-2</c:v>
                </c:pt>
                <c:pt idx="33">
                  <c:v>6.2679421832760027E-2</c:v>
                </c:pt>
                <c:pt idx="34">
                  <c:v>3.1172477681928989E-2</c:v>
                </c:pt>
                <c:pt idx="36">
                  <c:v>0.12725497577093997</c:v>
                </c:pt>
                <c:pt idx="37">
                  <c:v>0.28428044166563288</c:v>
                </c:pt>
                <c:pt idx="38">
                  <c:v>2.8899962627325997E-3</c:v>
                </c:pt>
                <c:pt idx="39">
                  <c:v>0.16742175757917427</c:v>
                </c:pt>
                <c:pt idx="40">
                  <c:v>3.6496643107742477E-2</c:v>
                </c:pt>
                <c:pt idx="41">
                  <c:v>0.15694077203678894</c:v>
                </c:pt>
                <c:pt idx="42">
                  <c:v>2.4323935194267395E-2</c:v>
                </c:pt>
                <c:pt idx="43">
                  <c:v>2.7509037137890543E-2</c:v>
                </c:pt>
                <c:pt idx="44">
                  <c:v>6.3764946761011619E-3</c:v>
                </c:pt>
                <c:pt idx="45">
                  <c:v>8.1357795688557291E-2</c:v>
                </c:pt>
                <c:pt idx="46">
                  <c:v>1.040973545444121E-2</c:v>
                </c:pt>
                <c:pt idx="47">
                  <c:v>7.6664497827440892E-2</c:v>
                </c:pt>
                <c:pt idx="48">
                  <c:v>2.4917800727056096E-2</c:v>
                </c:pt>
                <c:pt idx="49">
                  <c:v>7.3751190313979947E-2</c:v>
                </c:pt>
                <c:pt idx="50">
                  <c:v>0.12044376726707622</c:v>
                </c:pt>
                <c:pt idx="51">
                  <c:v>9.8495082163186712E-2</c:v>
                </c:pt>
                <c:pt idx="52">
                  <c:v>2.5890481013919973E-2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xVal>
          <c:y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34208"/>
        <c:axId val="603734600"/>
      </c:scatterChart>
      <c:valAx>
        <c:axId val="6037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4600"/>
        <c:crosses val="autoZero"/>
        <c:crossBetween val="midCat"/>
      </c:valAx>
      <c:valAx>
        <c:axId val="60373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dw!$AR$4:$AR$56</c:f>
              <c:numCache>
                <c:formatCode>0.00</c:formatCode>
                <c:ptCount val="53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2" formatCode="0.0000">
                  <c:v>0.10877647437160755</c:v>
                </c:pt>
                <c:pt idx="23" formatCode="0.0000">
                  <c:v>4.6215563469646725E-2</c:v>
                </c:pt>
                <c:pt idx="24" formatCode="0.0000">
                  <c:v>0.11122737424060222</c:v>
                </c:pt>
                <c:pt idx="25" formatCode="0.0000">
                  <c:v>4.7027801457733144E-2</c:v>
                </c:pt>
                <c:pt idx="27" formatCode="0.0000">
                  <c:v>7.6187200879088354E-2</c:v>
                </c:pt>
                <c:pt idx="29" formatCode="0.0000">
                  <c:v>4.2697127647776424E-2</c:v>
                </c:pt>
                <c:pt idx="30" formatCode="0.0000">
                  <c:v>4.0674550564777007E-2</c:v>
                </c:pt>
                <c:pt idx="33" formatCode="0.0000">
                  <c:v>8.570315543435918E-3</c:v>
                </c:pt>
                <c:pt idx="34" formatCode="0.0000">
                  <c:v>7.7876668785759693E-3</c:v>
                </c:pt>
                <c:pt idx="36" formatCode="0.0000">
                  <c:v>0.13440913747439789</c:v>
                </c:pt>
                <c:pt idx="38" formatCode="0.0000">
                  <c:v>7.4310047527848283E-2</c:v>
                </c:pt>
                <c:pt idx="41" formatCode="0.0000">
                  <c:v>2.8397893664511481E-2</c:v>
                </c:pt>
                <c:pt idx="44" formatCode="0.0000">
                  <c:v>2.9895624170440661E-2</c:v>
                </c:pt>
                <c:pt idx="45" formatCode="0.0000">
                  <c:v>2.749740126863175E-2</c:v>
                </c:pt>
                <c:pt idx="46" formatCode="0.0000">
                  <c:v>3.7597808002414114E-2</c:v>
                </c:pt>
                <c:pt idx="47" formatCode="0.0000">
                  <c:v>4.5711945284803747E-2</c:v>
                </c:pt>
                <c:pt idx="50" formatCode="0.0000">
                  <c:v>2.8417136528247816E-2</c:v>
                </c:pt>
                <c:pt idx="52" formatCode="0.0000">
                  <c:v>1.0294495624192454E-2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dw!$AR$4:$AR$24</c:f>
              <c:numCache>
                <c:formatCode>0.00</c:formatCode>
                <c:ptCount val="21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35384"/>
        <c:axId val="603735776"/>
      </c:scatterChart>
      <c:valAx>
        <c:axId val="6037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5776"/>
        <c:crosses val="autoZero"/>
        <c:crossBetween val="midCat"/>
      </c:valAx>
      <c:valAx>
        <c:axId val="60373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dw!$AM$4:$AM$56</c:f>
              <c:numCache>
                <c:formatCode>0.000</c:formatCode>
                <c:ptCount val="53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2">
                  <c:v>0.5720405049615287</c:v>
                </c:pt>
                <c:pt idx="23">
                  <c:v>0.29253592502886017</c:v>
                </c:pt>
                <c:pt idx="24">
                  <c:v>0.42009490836489882</c:v>
                </c:pt>
                <c:pt idx="25">
                  <c:v>0.35563960368471126</c:v>
                </c:pt>
                <c:pt idx="27">
                  <c:v>0.21911041361659103</c:v>
                </c:pt>
                <c:pt idx="29">
                  <c:v>0.55439814814814814</c:v>
                </c:pt>
                <c:pt idx="30">
                  <c:v>0.56593341294050403</c:v>
                </c:pt>
                <c:pt idx="33">
                  <c:v>0.87908766144545203</c:v>
                </c:pt>
                <c:pt idx="34">
                  <c:v>0.79762101437303823</c:v>
                </c:pt>
                <c:pt idx="36">
                  <c:v>0.66809927192654983</c:v>
                </c:pt>
                <c:pt idx="38">
                  <c:v>9.7529231736811148E-3</c:v>
                </c:pt>
                <c:pt idx="39">
                  <c:v>0.53799558475639908</c:v>
                </c:pt>
                <c:pt idx="41">
                  <c:v>0.83810810737901364</c:v>
                </c:pt>
                <c:pt idx="44">
                  <c:v>0.52658432610028139</c:v>
                </c:pt>
                <c:pt idx="45">
                  <c:v>0.96979886793969339</c:v>
                </c:pt>
                <c:pt idx="46">
                  <c:v>0.87323333078096332</c:v>
                </c:pt>
                <c:pt idx="47">
                  <c:v>0.70641918112661783</c:v>
                </c:pt>
                <c:pt idx="50">
                  <c:v>0.85248315612484193</c:v>
                </c:pt>
                <c:pt idx="52">
                  <c:v>0.50096083081272247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dw!$AM$4:$AM$24</c:f>
              <c:numCache>
                <c:formatCode>0.000</c:formatCode>
                <c:ptCount val="21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36560"/>
        <c:axId val="603736952"/>
      </c:scatterChart>
      <c:valAx>
        <c:axId val="60373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6952"/>
        <c:crosses val="autoZero"/>
        <c:crossBetween val="midCat"/>
      </c:valAx>
      <c:valAx>
        <c:axId val="603736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dw!$AO$4:$AO$56</c:f>
              <c:numCache>
                <c:formatCode>0.0</c:formatCode>
                <c:ptCount val="53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 formatCode="0.00">
                  <c:v>0.45296822662705721</c:v>
                </c:pt>
                <c:pt idx="22" formatCode="0.00">
                  <c:v>0.44875040588162862</c:v>
                </c:pt>
                <c:pt idx="23" formatCode="0.00">
                  <c:v>6.5534312295162198E-2</c:v>
                </c:pt>
                <c:pt idx="24" formatCode="0.00">
                  <c:v>0.4839890350541356</c:v>
                </c:pt>
                <c:pt idx="25" formatCode="0.00">
                  <c:v>0.34021193530395982</c:v>
                </c:pt>
                <c:pt idx="27" formatCode="0.00">
                  <c:v>0.58823529411764708</c:v>
                </c:pt>
                <c:pt idx="29" formatCode="0.00">
                  <c:v>0.25464268175121413</c:v>
                </c:pt>
                <c:pt idx="30" formatCode="0.00">
                  <c:v>0.20245667909629306</c:v>
                </c:pt>
                <c:pt idx="33" formatCode="0.00">
                  <c:v>0.38603223330775133</c:v>
                </c:pt>
                <c:pt idx="34" formatCode="0.00">
                  <c:v>0.60093896713615014</c:v>
                </c:pt>
                <c:pt idx="37" formatCode="0.00">
                  <c:v>0.52728584333850415</c:v>
                </c:pt>
                <c:pt idx="38" formatCode="0.00">
                  <c:v>0.3240658608267909</c:v>
                </c:pt>
                <c:pt idx="39" formatCode="0.00">
                  <c:v>0</c:v>
                </c:pt>
                <c:pt idx="40" formatCode="0.00">
                  <c:v>0.38847770256588565</c:v>
                </c:pt>
                <c:pt idx="41" formatCode="0.00">
                  <c:v>0.45998027091424315</c:v>
                </c:pt>
                <c:pt idx="42" formatCode="0.00">
                  <c:v>0.22631707901861575</c:v>
                </c:pt>
                <c:pt idx="43" formatCode="0.00">
                  <c:v>0.44668601047225254</c:v>
                </c:pt>
                <c:pt idx="45" formatCode="0.00">
                  <c:v>0.16470550387605087</c:v>
                </c:pt>
                <c:pt idx="46" formatCode="0.00">
                  <c:v>0.29463463441013293</c:v>
                </c:pt>
                <c:pt idx="47" formatCode="0.00">
                  <c:v>0.39443467584451497</c:v>
                </c:pt>
                <c:pt idx="48" formatCode="0.00">
                  <c:v>0.24419771374339796</c:v>
                </c:pt>
                <c:pt idx="49" formatCode="0.00">
                  <c:v>0.4202898550724638</c:v>
                </c:pt>
                <c:pt idx="50" formatCode="0.00">
                  <c:v>0.4718752465007453</c:v>
                </c:pt>
                <c:pt idx="51" formatCode="0.00">
                  <c:v>0.66659828452589276</c:v>
                </c:pt>
                <c:pt idx="52" formatCode="0.00">
                  <c:v>0.29662035501587625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dw!$AO$4:$AO$24</c:f>
              <c:numCache>
                <c:formatCode>0.0</c:formatCode>
                <c:ptCount val="21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37736"/>
        <c:axId val="603738128"/>
      </c:scatterChart>
      <c:valAx>
        <c:axId val="60373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8128"/>
        <c:crosses val="autoZero"/>
        <c:crossBetween val="midCat"/>
      </c:valAx>
      <c:valAx>
        <c:axId val="60373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dw!$AL$4:$AL$56</c:f>
              <c:numCache>
                <c:formatCode>0.0</c:formatCode>
                <c:ptCount val="53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5.4202245361942757E-2</c:v>
                </c:pt>
                <c:pt idx="22">
                  <c:v>7.5582063524419499E-2</c:v>
                </c:pt>
                <c:pt idx="23">
                  <c:v>5.2786350719831177E-2</c:v>
                </c:pt>
                <c:pt idx="24">
                  <c:v>5.4619014758896481E-2</c:v>
                </c:pt>
                <c:pt idx="25">
                  <c:v>1.8306575995513177E-2</c:v>
                </c:pt>
                <c:pt idx="27">
                  <c:v>1.2484786478251714E-2</c:v>
                </c:pt>
                <c:pt idx="29">
                  <c:v>4.0555959788177429E-2</c:v>
                </c:pt>
                <c:pt idx="30">
                  <c:v>4.2895039204844006E-2</c:v>
                </c:pt>
                <c:pt idx="33">
                  <c:v>6.2679421832760027E-2</c:v>
                </c:pt>
                <c:pt idx="34">
                  <c:v>3.1172477681928989E-2</c:v>
                </c:pt>
                <c:pt idx="36">
                  <c:v>0.12725497577093997</c:v>
                </c:pt>
                <c:pt idx="37">
                  <c:v>0.28428044166563288</c:v>
                </c:pt>
                <c:pt idx="38">
                  <c:v>2.8899962627325997E-3</c:v>
                </c:pt>
                <c:pt idx="39">
                  <c:v>0.16742175757917427</c:v>
                </c:pt>
                <c:pt idx="40">
                  <c:v>3.6496643107742477E-2</c:v>
                </c:pt>
                <c:pt idx="41">
                  <c:v>0.15694077203678894</c:v>
                </c:pt>
                <c:pt idx="42">
                  <c:v>2.4323935194267395E-2</c:v>
                </c:pt>
                <c:pt idx="43">
                  <c:v>2.7509037137890543E-2</c:v>
                </c:pt>
                <c:pt idx="44">
                  <c:v>6.3764946761011619E-3</c:v>
                </c:pt>
                <c:pt idx="45">
                  <c:v>8.1357795688557291E-2</c:v>
                </c:pt>
                <c:pt idx="46">
                  <c:v>1.040973545444121E-2</c:v>
                </c:pt>
                <c:pt idx="47">
                  <c:v>7.6664497827440892E-2</c:v>
                </c:pt>
                <c:pt idx="48">
                  <c:v>2.4917800727056096E-2</c:v>
                </c:pt>
                <c:pt idx="49">
                  <c:v>7.3751190313979947E-2</c:v>
                </c:pt>
                <c:pt idx="50">
                  <c:v>0.12044376726707622</c:v>
                </c:pt>
                <c:pt idx="51">
                  <c:v>9.8495082163186712E-2</c:v>
                </c:pt>
                <c:pt idx="52">
                  <c:v>2.5890481013919973E-2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dw!$AL$4:$AL$24</c:f>
              <c:numCache>
                <c:formatCode>0.0</c:formatCode>
                <c:ptCount val="21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38912"/>
        <c:axId val="603739304"/>
      </c:scatterChart>
      <c:valAx>
        <c:axId val="60373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9304"/>
        <c:crosses val="autoZero"/>
        <c:crossBetween val="midCat"/>
      </c:valAx>
      <c:valAx>
        <c:axId val="603739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3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dw!$AG$4:$AG$56</c:f>
              <c:numCache>
                <c:formatCode>0.0</c:formatCode>
                <c:ptCount val="53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0.55555555555555547</c:v>
                </c:pt>
                <c:pt idx="22">
                  <c:v>0.31818181818181812</c:v>
                </c:pt>
                <c:pt idx="23">
                  <c:v>0.4506692057195093</c:v>
                </c:pt>
                <c:pt idx="24">
                  <c:v>0.49004907623485267</c:v>
                </c:pt>
                <c:pt idx="25">
                  <c:v>0.39799047432635221</c:v>
                </c:pt>
                <c:pt idx="27">
                  <c:v>0.39096925122979054</c:v>
                </c:pt>
                <c:pt idx="29">
                  <c:v>0.37995824634655534</c:v>
                </c:pt>
                <c:pt idx="30">
                  <c:v>0.3461215387846121</c:v>
                </c:pt>
                <c:pt idx="33">
                  <c:v>0.47170990934667084</c:v>
                </c:pt>
                <c:pt idx="34">
                  <c:v>0.53024026512013256</c:v>
                </c:pt>
                <c:pt idx="36">
                  <c:v>0.39180475063260145</c:v>
                </c:pt>
                <c:pt idx="37">
                  <c:v>0.44389927067724433</c:v>
                </c:pt>
                <c:pt idx="38">
                  <c:v>0.61956521739130443</c:v>
                </c:pt>
                <c:pt idx="39">
                  <c:v>0</c:v>
                </c:pt>
                <c:pt idx="40">
                  <c:v>0.3829542999839633</c:v>
                </c:pt>
                <c:pt idx="41">
                  <c:v>0.5352841532002991</c:v>
                </c:pt>
                <c:pt idx="43">
                  <c:v>0.33583552692011509</c:v>
                </c:pt>
                <c:pt idx="44">
                  <c:v>0.74164345993123459</c:v>
                </c:pt>
                <c:pt idx="45">
                  <c:v>0.3939615255385629</c:v>
                </c:pt>
                <c:pt idx="46">
                  <c:v>0.36572834875612786</c:v>
                </c:pt>
                <c:pt idx="47">
                  <c:v>0.4715295837225183</c:v>
                </c:pt>
                <c:pt idx="48">
                  <c:v>0.47701915148258517</c:v>
                </c:pt>
                <c:pt idx="49">
                  <c:v>0.38591404068466995</c:v>
                </c:pt>
                <c:pt idx="50">
                  <c:v>0.48259876237191152</c:v>
                </c:pt>
                <c:pt idx="51">
                  <c:v>0.45915094215388907</c:v>
                </c:pt>
                <c:pt idx="52">
                  <c:v>0.34725207845829664</c:v>
                </c:pt>
              </c:numCache>
            </c:numRef>
          </c:xVal>
          <c:yVal>
            <c:numRef>
              <c:f>dw!$AN$4:$AN$56</c:f>
              <c:numCache>
                <c:formatCode>0.0</c:formatCode>
                <c:ptCount val="53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 formatCode="0.000">
                  <c:v>4.2334334378184402E-2</c:v>
                </c:pt>
                <c:pt idx="22" formatCode="0.000">
                  <c:v>4.9347980633521381E-2</c:v>
                </c:pt>
                <c:pt idx="23" formatCode="0.000">
                  <c:v>8.9488410565868627E-3</c:v>
                </c:pt>
                <c:pt idx="24" formatCode="0.000">
                  <c:v>4.2537584130643846E-2</c:v>
                </c:pt>
                <c:pt idx="25" formatCode="0.000">
                  <c:v>1.0723732958867612E-2</c:v>
                </c:pt>
                <c:pt idx="27" formatCode="0.000">
                  <c:v>8.9660788250615145E-3</c:v>
                </c:pt>
                <c:pt idx="29" formatCode="0.000">
                  <c:v>2.0648967551622419E-2</c:v>
                </c:pt>
                <c:pt idx="30" formatCode="0.000">
                  <c:v>1.8774281471838579E-2</c:v>
                </c:pt>
                <c:pt idx="33" formatCode="0.000">
                  <c:v>2.8792764601499741E-2</c:v>
                </c:pt>
                <c:pt idx="34" formatCode="0.000">
                  <c:v>1.6137674535884262E-2</c:v>
                </c:pt>
                <c:pt idx="36" formatCode="0.000">
                  <c:v>0.10910510960679561</c:v>
                </c:pt>
                <c:pt idx="37" formatCode="0.000">
                  <c:v>6.9399339777378347E-2</c:v>
                </c:pt>
                <c:pt idx="40" formatCode="0.000">
                  <c:v>1.2306713650592709E-2</c:v>
                </c:pt>
                <c:pt idx="41" formatCode="0.000">
                  <c:v>7.4926149379322987E-2</c:v>
                </c:pt>
                <c:pt idx="42" formatCode="0.000">
                  <c:v>5.1473718560766407E-2</c:v>
                </c:pt>
                <c:pt idx="43" formatCode="0.000">
                  <c:v>5.979025219629671E-2</c:v>
                </c:pt>
                <c:pt idx="44" formatCode="0.000">
                  <c:v>2.4791739498301772E-2</c:v>
                </c:pt>
                <c:pt idx="45" formatCode="0.000">
                  <c:v>0.26345767289609734</c:v>
                </c:pt>
                <c:pt idx="46" formatCode="0.000">
                  <c:v>8.9602631762857515E-2</c:v>
                </c:pt>
                <c:pt idx="47" formatCode="0.000">
                  <c:v>5.1547718947433332E-2</c:v>
                </c:pt>
                <c:pt idx="48" formatCode="0.000">
                  <c:v>1.8083872889816922E-3</c:v>
                </c:pt>
                <c:pt idx="49" formatCode="0.000">
                  <c:v>8.501525640236849E-3</c:v>
                </c:pt>
                <c:pt idx="50" formatCode="0.000">
                  <c:v>7.5418206969107032E-2</c:v>
                </c:pt>
                <c:pt idx="51" formatCode="0.000">
                  <c:v>7.2880039197786226E-2</c:v>
                </c:pt>
                <c:pt idx="52" formatCode="0.000">
                  <c:v>3.6127775974241737E-3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dw!$D$7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dw!$AG$4:$AG$24</c:f>
              <c:numCache>
                <c:formatCode>0.0</c:formatCode>
                <c:ptCount val="21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</c:numCache>
            </c:numRef>
          </c:xVal>
          <c:yVal>
            <c:numRef>
              <c:f>dw!$AN$4:$AN$24</c:f>
              <c:numCache>
                <c:formatCode>0.0</c:formatCode>
                <c:ptCount val="21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40088"/>
        <c:axId val="603740480"/>
      </c:scatterChart>
      <c:valAx>
        <c:axId val="60374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0480"/>
        <c:crosses val="autoZero"/>
        <c:crossBetween val="midCat"/>
      </c:valAx>
      <c:valAx>
        <c:axId val="60374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1"/>
          <c:order val="0"/>
          <c:tx>
            <c:strRef>
              <c:f>Graphs!$D$144</c:f>
              <c:strCache>
                <c:ptCount val="1"/>
                <c:pt idx="0">
                  <c:v>N</c:v>
                </c:pt>
              </c:strCache>
            </c:strRef>
          </c:tx>
          <c:spPr>
            <a:ln w="31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Graphs!$E$145:$E$173</c:f>
                <c:numCache>
                  <c:formatCode>General</c:formatCode>
                  <c:ptCount val="29"/>
                  <c:pt idx="0">
                    <c:v>4.0012041756308099</c:v>
                  </c:pt>
                  <c:pt idx="1">
                    <c:v>0.71361781087062304</c:v>
                  </c:pt>
                  <c:pt idx="2">
                    <c:v>0.68846619030624301</c:v>
                  </c:pt>
                  <c:pt idx="3">
                    <c:v>1.0255106844595701</c:v>
                  </c:pt>
                  <c:pt idx="5">
                    <c:v>2.1558917372013271</c:v>
                  </c:pt>
                  <c:pt idx="6">
                    <c:v>2.5204350357007881</c:v>
                  </c:pt>
                  <c:pt idx="7">
                    <c:v>3.3685521867471278</c:v>
                  </c:pt>
                  <c:pt idx="8">
                    <c:v>2.5151074669018922</c:v>
                  </c:pt>
                  <c:pt idx="9">
                    <c:v>2.9233006040720038</c:v>
                  </c:pt>
                  <c:pt idx="11">
                    <c:v>1.8654474684682421</c:v>
                  </c:pt>
                  <c:pt idx="12">
                    <c:v>3.1694892129251224</c:v>
                  </c:pt>
                  <c:pt idx="13">
                    <c:v>2.900045004073093</c:v>
                  </c:pt>
                  <c:pt idx="14">
                    <c:v>1.7995720083018101</c:v>
                  </c:pt>
                  <c:pt idx="15">
                    <c:v>0.92695010177088999</c:v>
                  </c:pt>
                  <c:pt idx="17">
                    <c:v>3.8764331201854598</c:v>
                  </c:pt>
                  <c:pt idx="18">
                    <c:v>2.5883721650425238</c:v>
                  </c:pt>
                  <c:pt idx="19">
                    <c:v>3.312595297550128</c:v>
                  </c:pt>
                  <c:pt idx="20">
                    <c:v>2.4265706811222478</c:v>
                  </c:pt>
                  <c:pt idx="21">
                    <c:v>4.1409451888006599</c:v>
                  </c:pt>
                  <c:pt idx="23">
                    <c:v>1.9139654599112137</c:v>
                  </c:pt>
                  <c:pt idx="24">
                    <c:v>2.4020482953935769</c:v>
                  </c:pt>
                  <c:pt idx="25">
                    <c:v>1.7127161962170712</c:v>
                  </c:pt>
                  <c:pt idx="26">
                    <c:v>1.481073905062356</c:v>
                  </c:pt>
                  <c:pt idx="27">
                    <c:v>0.59035531462992263</c:v>
                  </c:pt>
                  <c:pt idx="28">
                    <c:v>1.6608456141257779</c:v>
                  </c:pt>
                </c:numCache>
              </c:numRef>
            </c:plus>
            <c:minus>
              <c:numRef>
                <c:f>Graphs!$E$145:$E$173</c:f>
                <c:numCache>
                  <c:formatCode>General</c:formatCode>
                  <c:ptCount val="29"/>
                  <c:pt idx="0">
                    <c:v>4.0012041756308099</c:v>
                  </c:pt>
                  <c:pt idx="1">
                    <c:v>0.71361781087062304</c:v>
                  </c:pt>
                  <c:pt idx="2">
                    <c:v>0.68846619030624301</c:v>
                  </c:pt>
                  <c:pt idx="3">
                    <c:v>1.0255106844595701</c:v>
                  </c:pt>
                  <c:pt idx="5">
                    <c:v>2.1558917372013271</c:v>
                  </c:pt>
                  <c:pt idx="6">
                    <c:v>2.5204350357007881</c:v>
                  </c:pt>
                  <c:pt idx="7">
                    <c:v>3.3685521867471278</c:v>
                  </c:pt>
                  <c:pt idx="8">
                    <c:v>2.5151074669018922</c:v>
                  </c:pt>
                  <c:pt idx="9">
                    <c:v>2.9233006040720038</c:v>
                  </c:pt>
                  <c:pt idx="11">
                    <c:v>1.8654474684682421</c:v>
                  </c:pt>
                  <c:pt idx="12">
                    <c:v>3.1694892129251224</c:v>
                  </c:pt>
                  <c:pt idx="13">
                    <c:v>2.900045004073093</c:v>
                  </c:pt>
                  <c:pt idx="14">
                    <c:v>1.7995720083018101</c:v>
                  </c:pt>
                  <c:pt idx="15">
                    <c:v>0.92695010177088999</c:v>
                  </c:pt>
                  <c:pt idx="17">
                    <c:v>3.8764331201854598</c:v>
                  </c:pt>
                  <c:pt idx="18">
                    <c:v>2.5883721650425238</c:v>
                  </c:pt>
                  <c:pt idx="19">
                    <c:v>3.312595297550128</c:v>
                  </c:pt>
                  <c:pt idx="20">
                    <c:v>2.4265706811222478</c:v>
                  </c:pt>
                  <c:pt idx="21">
                    <c:v>4.1409451888006599</c:v>
                  </c:pt>
                  <c:pt idx="23">
                    <c:v>1.9139654599112137</c:v>
                  </c:pt>
                  <c:pt idx="24">
                    <c:v>2.4020482953935769</c:v>
                  </c:pt>
                  <c:pt idx="25">
                    <c:v>1.7127161962170712</c:v>
                  </c:pt>
                  <c:pt idx="26">
                    <c:v>1.481073905062356</c:v>
                  </c:pt>
                  <c:pt idx="27">
                    <c:v>0.59035531462992263</c:v>
                  </c:pt>
                  <c:pt idx="28">
                    <c:v>1.6608456141257779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Graphs!$D$145:$D$173</c:f>
              <c:numCache>
                <c:formatCode>General</c:formatCode>
                <c:ptCount val="29"/>
                <c:pt idx="0">
                  <c:v>4.5345924880039163</c:v>
                </c:pt>
                <c:pt idx="1">
                  <c:v>0.82988424050535925</c:v>
                </c:pt>
                <c:pt idx="2">
                  <c:v>0.77274675244666757</c:v>
                </c:pt>
                <c:pt idx="3">
                  <c:v>1.1496385143043908</c:v>
                </c:pt>
                <c:pt idx="5">
                  <c:v>4.7737003432760412</c:v>
                </c:pt>
                <c:pt idx="6">
                  <c:v>9.0587538307756876</c:v>
                </c:pt>
                <c:pt idx="7">
                  <c:v>4.9663041785072126</c:v>
                </c:pt>
                <c:pt idx="8">
                  <c:v>4.0734606195614269</c:v>
                </c:pt>
                <c:pt idx="9">
                  <c:v>5.5698014531909097</c:v>
                </c:pt>
                <c:pt idx="11">
                  <c:v>10.455995016928554</c:v>
                </c:pt>
                <c:pt idx="12">
                  <c:v>8.0590060111055823</c:v>
                </c:pt>
                <c:pt idx="13">
                  <c:v>4.8083920622192862</c:v>
                </c:pt>
                <c:pt idx="14">
                  <c:v>2.1314531319871506</c:v>
                </c:pt>
                <c:pt idx="15">
                  <c:v>1.5737790845947071</c:v>
                </c:pt>
                <c:pt idx="17">
                  <c:v>10.244457930160577</c:v>
                </c:pt>
                <c:pt idx="18">
                  <c:v>5.947954259175857</c:v>
                </c:pt>
                <c:pt idx="19">
                  <c:v>4.9526408411985399</c:v>
                </c:pt>
                <c:pt idx="20">
                  <c:v>3.3516645754524221</c:v>
                </c:pt>
                <c:pt idx="21">
                  <c:v>6.301296944491745</c:v>
                </c:pt>
                <c:pt idx="23">
                  <c:v>1.3013277891969033</c:v>
                </c:pt>
                <c:pt idx="24">
                  <c:v>1.440797867985653</c:v>
                </c:pt>
                <c:pt idx="25">
                  <c:v>1.3726128312630763</c:v>
                </c:pt>
                <c:pt idx="26">
                  <c:v>0.9273314720223198</c:v>
                </c:pt>
                <c:pt idx="27">
                  <c:v>0.22626648102832764</c:v>
                </c:pt>
                <c:pt idx="28">
                  <c:v>1.1761412806176901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41264"/>
        <c:axId val="603741656"/>
      </c:lineChart>
      <c:catAx>
        <c:axId val="603741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603741656"/>
        <c:crosses val="autoZero"/>
        <c:auto val="1"/>
        <c:lblAlgn val="ctr"/>
        <c:lblOffset val="100"/>
        <c:noMultiLvlLbl val="0"/>
      </c:catAx>
      <c:valAx>
        <c:axId val="603741656"/>
        <c:scaling>
          <c:orientation val="minMax"/>
          <c:max val="15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6037412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Graphs!$C$176:$C$204</c:f>
                <c:numCache>
                  <c:formatCode>General</c:formatCode>
                  <c:ptCount val="29"/>
                  <c:pt idx="0">
                    <c:v>302.21363840607643</c:v>
                  </c:pt>
                  <c:pt idx="1">
                    <c:v>239.60896910840995</c:v>
                  </c:pt>
                  <c:pt idx="2">
                    <c:v>193.8565998873697</c:v>
                  </c:pt>
                  <c:pt idx="3">
                    <c:v>72.49815817078175</c:v>
                  </c:pt>
                  <c:pt idx="5">
                    <c:v>1086.0462615912384</c:v>
                  </c:pt>
                  <c:pt idx="6">
                    <c:v>1332.6303391618769</c:v>
                  </c:pt>
                  <c:pt idx="7">
                    <c:v>932.44729092391981</c:v>
                  </c:pt>
                  <c:pt idx="8">
                    <c:v>935.00995411875692</c:v>
                  </c:pt>
                  <c:pt idx="9">
                    <c:v>886.50968103059017</c:v>
                  </c:pt>
                  <c:pt idx="11">
                    <c:v>1515.7253723874203</c:v>
                  </c:pt>
                  <c:pt idx="12">
                    <c:v>1107.8669004798853</c:v>
                  </c:pt>
                  <c:pt idx="13">
                    <c:v>1089.6343107949504</c:v>
                  </c:pt>
                  <c:pt idx="14">
                    <c:v>848.35413634774648</c:v>
                  </c:pt>
                  <c:pt idx="15">
                    <c:v>813.76375470365281</c:v>
                  </c:pt>
                  <c:pt idx="17">
                    <c:v>1691.2825214201719</c:v>
                  </c:pt>
                  <c:pt idx="18">
                    <c:v>938.70358125903306</c:v>
                  </c:pt>
                  <c:pt idx="19">
                    <c:v>725.53889482318903</c:v>
                  </c:pt>
                  <c:pt idx="20">
                    <c:v>596.09732113447785</c:v>
                  </c:pt>
                  <c:pt idx="21">
                    <c:v>503.14633311958056</c:v>
                  </c:pt>
                  <c:pt idx="23">
                    <c:v>212.9569268241622</c:v>
                  </c:pt>
                  <c:pt idx="24">
                    <c:v>82.002902037701134</c:v>
                  </c:pt>
                  <c:pt idx="25">
                    <c:v>280.5538016376824</c:v>
                  </c:pt>
                  <c:pt idx="26">
                    <c:v>149.61145979636359</c:v>
                  </c:pt>
                  <c:pt idx="27">
                    <c:v>172.75143439571298</c:v>
                  </c:pt>
                  <c:pt idx="28">
                    <c:v>398.62187292246307</c:v>
                  </c:pt>
                </c:numCache>
              </c:numRef>
            </c:plus>
            <c:minus>
              <c:numRef>
                <c:f>Graphs!$C$176:$C$204</c:f>
                <c:numCache>
                  <c:formatCode>General</c:formatCode>
                  <c:ptCount val="29"/>
                  <c:pt idx="0">
                    <c:v>302.21363840607643</c:v>
                  </c:pt>
                  <c:pt idx="1">
                    <c:v>239.60896910840995</c:v>
                  </c:pt>
                  <c:pt idx="2">
                    <c:v>193.8565998873697</c:v>
                  </c:pt>
                  <c:pt idx="3">
                    <c:v>72.49815817078175</c:v>
                  </c:pt>
                  <c:pt idx="5">
                    <c:v>1086.0462615912384</c:v>
                  </c:pt>
                  <c:pt idx="6">
                    <c:v>1332.6303391618769</c:v>
                  </c:pt>
                  <c:pt idx="7">
                    <c:v>932.44729092391981</c:v>
                  </c:pt>
                  <c:pt idx="8">
                    <c:v>935.00995411875692</c:v>
                  </c:pt>
                  <c:pt idx="9">
                    <c:v>886.50968103059017</c:v>
                  </c:pt>
                  <c:pt idx="11">
                    <c:v>1515.7253723874203</c:v>
                  </c:pt>
                  <c:pt idx="12">
                    <c:v>1107.8669004798853</c:v>
                  </c:pt>
                  <c:pt idx="13">
                    <c:v>1089.6343107949504</c:v>
                  </c:pt>
                  <c:pt idx="14">
                    <c:v>848.35413634774648</c:v>
                  </c:pt>
                  <c:pt idx="15">
                    <c:v>813.76375470365281</c:v>
                  </c:pt>
                  <c:pt idx="17">
                    <c:v>1691.2825214201719</c:v>
                  </c:pt>
                  <c:pt idx="18">
                    <c:v>938.70358125903306</c:v>
                  </c:pt>
                  <c:pt idx="19">
                    <c:v>725.53889482318903</c:v>
                  </c:pt>
                  <c:pt idx="20">
                    <c:v>596.09732113447785</c:v>
                  </c:pt>
                  <c:pt idx="21">
                    <c:v>503.14633311958056</c:v>
                  </c:pt>
                  <c:pt idx="23">
                    <c:v>212.9569268241622</c:v>
                  </c:pt>
                  <c:pt idx="24">
                    <c:v>82.002902037701134</c:v>
                  </c:pt>
                  <c:pt idx="25">
                    <c:v>280.5538016376824</c:v>
                  </c:pt>
                  <c:pt idx="26">
                    <c:v>149.61145979636359</c:v>
                  </c:pt>
                  <c:pt idx="27">
                    <c:v>172.75143439571298</c:v>
                  </c:pt>
                  <c:pt idx="28">
                    <c:v>398.62187292246307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Graphs!$A$176:$A$204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</c:strRef>
          </c:cat>
          <c:val>
            <c:numRef>
              <c:f>Graphs!$B$176:$B$204</c:f>
              <c:numCache>
                <c:formatCode>0.000</c:formatCode>
                <c:ptCount val="29"/>
                <c:pt idx="0">
                  <c:v>333.37353214314538</c:v>
                </c:pt>
                <c:pt idx="1">
                  <c:v>261.25463378733082</c:v>
                </c:pt>
                <c:pt idx="2">
                  <c:v>186.14831253239524</c:v>
                </c:pt>
                <c:pt idx="3">
                  <c:v>74.248039019418883</c:v>
                </c:pt>
                <c:pt idx="5">
                  <c:v>1251.4650797985373</c:v>
                </c:pt>
                <c:pt idx="6">
                  <c:v>1745.3951540229591</c:v>
                </c:pt>
                <c:pt idx="7">
                  <c:v>1317.5701172962929</c:v>
                </c:pt>
                <c:pt idx="8">
                  <c:v>1038.3109812893715</c:v>
                </c:pt>
                <c:pt idx="9">
                  <c:v>692.41659455557749</c:v>
                </c:pt>
                <c:pt idx="11">
                  <c:v>2374.4928679989412</c:v>
                </c:pt>
                <c:pt idx="12">
                  <c:v>1723.3646802396579</c:v>
                </c:pt>
                <c:pt idx="13">
                  <c:v>1530.6408685750555</c:v>
                </c:pt>
                <c:pt idx="14">
                  <c:v>1104.1570756914759</c:v>
                </c:pt>
                <c:pt idx="15">
                  <c:v>629.2133786602642</c:v>
                </c:pt>
                <c:pt idx="17">
                  <c:v>2339.9879573512058</c:v>
                </c:pt>
                <c:pt idx="18">
                  <c:v>1290.7812307473391</c:v>
                </c:pt>
                <c:pt idx="19">
                  <c:v>1016.2720127079683</c:v>
                </c:pt>
                <c:pt idx="20">
                  <c:v>849.10821500805423</c:v>
                </c:pt>
                <c:pt idx="21">
                  <c:v>512.82432819465146</c:v>
                </c:pt>
                <c:pt idx="23">
                  <c:v>257.06765815437274</c:v>
                </c:pt>
                <c:pt idx="24">
                  <c:v>77.731171896310244</c:v>
                </c:pt>
                <c:pt idx="25">
                  <c:v>326.43286110699523</c:v>
                </c:pt>
                <c:pt idx="26">
                  <c:v>259.08195412995053</c:v>
                </c:pt>
                <c:pt idx="27">
                  <c:v>242.48239179057191</c:v>
                </c:pt>
                <c:pt idx="28">
                  <c:v>523.99140659058696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Graphs!$D$144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Graphs!$E$176:$E$204</c:f>
                <c:numCache>
                  <c:formatCode>General</c:formatCode>
                  <c:ptCount val="29"/>
                  <c:pt idx="0">
                    <c:v>9.022727638913916E-3</c:v>
                  </c:pt>
                  <c:pt idx="1">
                    <c:v>7.9163588668107951E-3</c:v>
                  </c:pt>
                  <c:pt idx="2">
                    <c:v>5.3860795973016814E-3</c:v>
                  </c:pt>
                  <c:pt idx="3">
                    <c:v>8.5045162771319044E-3</c:v>
                  </c:pt>
                  <c:pt idx="5">
                    <c:v>1.9035919374771136E-2</c:v>
                  </c:pt>
                  <c:pt idx="6">
                    <c:v>3.7358149286366035E-2</c:v>
                  </c:pt>
                  <c:pt idx="7">
                    <c:v>2.8934135470868792E-2</c:v>
                  </c:pt>
                  <c:pt idx="8">
                    <c:v>2.2971961138237341E-2</c:v>
                  </c:pt>
                  <c:pt idx="9">
                    <c:v>2.935162432907373E-2</c:v>
                  </c:pt>
                  <c:pt idx="11">
                    <c:v>4.3350117679530606E-2</c:v>
                  </c:pt>
                  <c:pt idx="12">
                    <c:v>4.179681610756357E-2</c:v>
                  </c:pt>
                  <c:pt idx="13">
                    <c:v>3.2941228769761577E-2</c:v>
                  </c:pt>
                  <c:pt idx="14">
                    <c:v>2.3568644286357479E-2</c:v>
                  </c:pt>
                  <c:pt idx="15">
                    <c:v>2.7597635377198202E-2</c:v>
                  </c:pt>
                  <c:pt idx="17">
                    <c:v>3.7350495618469363E-2</c:v>
                  </c:pt>
                  <c:pt idx="18">
                    <c:v>2.4625382976246106E-2</c:v>
                  </c:pt>
                  <c:pt idx="19">
                    <c:v>2.1463140853293261E-2</c:v>
                  </c:pt>
                  <c:pt idx="20">
                    <c:v>1.7822542724959905E-2</c:v>
                  </c:pt>
                  <c:pt idx="21">
                    <c:v>2.1093457330688518E-2</c:v>
                  </c:pt>
                  <c:pt idx="23">
                    <c:v>1.1207705335449847E-2</c:v>
                  </c:pt>
                  <c:pt idx="24">
                    <c:v>1.2601862077655946E-2</c:v>
                  </c:pt>
                  <c:pt idx="25">
                    <c:v>8.4370118393957312E-3</c:v>
                  </c:pt>
                  <c:pt idx="26">
                    <c:v>8.2135356803653154E-3</c:v>
                  </c:pt>
                  <c:pt idx="27">
                    <c:v>5.2946747273151214E-3</c:v>
                  </c:pt>
                  <c:pt idx="28">
                    <c:v>9.5993342540367146E-3</c:v>
                  </c:pt>
                </c:numCache>
              </c:numRef>
            </c:plus>
            <c:minus>
              <c:numRef>
                <c:f>Graphs!$E$176:$E$204</c:f>
                <c:numCache>
                  <c:formatCode>General</c:formatCode>
                  <c:ptCount val="29"/>
                  <c:pt idx="0">
                    <c:v>9.022727638913916E-3</c:v>
                  </c:pt>
                  <c:pt idx="1">
                    <c:v>7.9163588668107951E-3</c:v>
                  </c:pt>
                  <c:pt idx="2">
                    <c:v>5.3860795973016814E-3</c:v>
                  </c:pt>
                  <c:pt idx="3">
                    <c:v>8.5045162771319044E-3</c:v>
                  </c:pt>
                  <c:pt idx="5">
                    <c:v>1.9035919374771136E-2</c:v>
                  </c:pt>
                  <c:pt idx="6">
                    <c:v>3.7358149286366035E-2</c:v>
                  </c:pt>
                  <c:pt idx="7">
                    <c:v>2.8934135470868792E-2</c:v>
                  </c:pt>
                  <c:pt idx="8">
                    <c:v>2.2971961138237341E-2</c:v>
                  </c:pt>
                  <c:pt idx="9">
                    <c:v>2.935162432907373E-2</c:v>
                  </c:pt>
                  <c:pt idx="11">
                    <c:v>4.3350117679530606E-2</c:v>
                  </c:pt>
                  <c:pt idx="12">
                    <c:v>4.179681610756357E-2</c:v>
                  </c:pt>
                  <c:pt idx="13">
                    <c:v>3.2941228769761577E-2</c:v>
                  </c:pt>
                  <c:pt idx="14">
                    <c:v>2.3568644286357479E-2</c:v>
                  </c:pt>
                  <c:pt idx="15">
                    <c:v>2.7597635377198202E-2</c:v>
                  </c:pt>
                  <c:pt idx="17">
                    <c:v>3.7350495618469363E-2</c:v>
                  </c:pt>
                  <c:pt idx="18">
                    <c:v>2.4625382976246106E-2</c:v>
                  </c:pt>
                  <c:pt idx="19">
                    <c:v>2.1463140853293261E-2</c:v>
                  </c:pt>
                  <c:pt idx="20">
                    <c:v>1.7822542724959905E-2</c:v>
                  </c:pt>
                  <c:pt idx="21">
                    <c:v>2.1093457330688518E-2</c:v>
                  </c:pt>
                  <c:pt idx="23">
                    <c:v>1.1207705335449847E-2</c:v>
                  </c:pt>
                  <c:pt idx="24">
                    <c:v>1.2601862077655946E-2</c:v>
                  </c:pt>
                  <c:pt idx="25">
                    <c:v>8.4370118393957312E-3</c:v>
                  </c:pt>
                  <c:pt idx="26">
                    <c:v>8.2135356803653154E-3</c:v>
                  </c:pt>
                  <c:pt idx="27">
                    <c:v>5.2946747273151214E-3</c:v>
                  </c:pt>
                  <c:pt idx="28">
                    <c:v>9.5993342540367146E-3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Graphs!$D$176:$D$204</c:f>
              <c:numCache>
                <c:formatCode>0.000</c:formatCode>
                <c:ptCount val="29"/>
                <c:pt idx="0">
                  <c:v>5.6475275765559291E-3</c:v>
                </c:pt>
                <c:pt idx="1">
                  <c:v>3.9949191796250895E-3</c:v>
                </c:pt>
                <c:pt idx="2">
                  <c:v>2.9582737176080489E-3</c:v>
                </c:pt>
                <c:pt idx="3">
                  <c:v>4.8134695569285457E-3</c:v>
                </c:pt>
                <c:pt idx="5">
                  <c:v>1.6897775414102513E-2</c:v>
                </c:pt>
                <c:pt idx="6">
                  <c:v>3.1923488542708871E-2</c:v>
                </c:pt>
                <c:pt idx="7">
                  <c:v>2.127071309693037E-2</c:v>
                </c:pt>
                <c:pt idx="8">
                  <c:v>1.7433400348622445E-2</c:v>
                </c:pt>
                <c:pt idx="9">
                  <c:v>2.5153403726936249E-2</c:v>
                </c:pt>
                <c:pt idx="11">
                  <c:v>3.8262297097394364E-2</c:v>
                </c:pt>
                <c:pt idx="12">
                  <c:v>3.6539442972296297E-2</c:v>
                </c:pt>
                <c:pt idx="13">
                  <c:v>2.876739569763832E-2</c:v>
                </c:pt>
                <c:pt idx="14">
                  <c:v>2.1178606883889946E-2</c:v>
                </c:pt>
                <c:pt idx="15">
                  <c:v>2.4060462448989985E-2</c:v>
                </c:pt>
                <c:pt idx="17">
                  <c:v>3.3879218916890483E-2</c:v>
                </c:pt>
                <c:pt idx="18">
                  <c:v>2.2621775493763093E-2</c:v>
                </c:pt>
                <c:pt idx="19">
                  <c:v>1.8990833399893998E-2</c:v>
                </c:pt>
                <c:pt idx="20">
                  <c:v>1.5261287124593903E-2</c:v>
                </c:pt>
                <c:pt idx="21">
                  <c:v>1.6797408868263974E-2</c:v>
                </c:pt>
                <c:pt idx="23">
                  <c:v>5.145114296100043E-3</c:v>
                </c:pt>
                <c:pt idx="24">
                  <c:v>6.8673805721767341E-3</c:v>
                </c:pt>
                <c:pt idx="25">
                  <c:v>5.2218862815952638E-3</c:v>
                </c:pt>
                <c:pt idx="26">
                  <c:v>3.2691608357614177E-3</c:v>
                </c:pt>
                <c:pt idx="27">
                  <c:v>1.8145125010451308E-3</c:v>
                </c:pt>
                <c:pt idx="28">
                  <c:v>5.5566897267253969E-3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42440"/>
        <c:axId val="603742832"/>
      </c:lineChart>
      <c:catAx>
        <c:axId val="60374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2832"/>
        <c:crossesAt val="1.0000000000000002E-3"/>
        <c:auto val="1"/>
        <c:lblAlgn val="ctr"/>
        <c:lblOffset val="100"/>
        <c:noMultiLvlLbl val="0"/>
      </c:catAx>
      <c:valAx>
        <c:axId val="603742832"/>
        <c:scaling>
          <c:logBase val="10"/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24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1"/>
          <c:order val="1"/>
          <c:tx>
            <c:strRef>
              <c:f>Graphs!$F$144</c:f>
              <c:strCache>
                <c:ptCount val="1"/>
                <c:pt idx="0">
                  <c:v>Mix</c:v>
                </c:pt>
              </c:strCache>
            </c:strRef>
          </c:tx>
          <c:spPr>
            <a:ln w="31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Graphs!$F$145:$F$173</c:f>
              <c:numCache>
                <c:formatCode>General</c:formatCode>
                <c:ptCount val="29"/>
                <c:pt idx="0">
                  <c:v>3.927319478901957</c:v>
                </c:pt>
                <c:pt idx="1">
                  <c:v>2.9650759850942645</c:v>
                </c:pt>
                <c:pt idx="2">
                  <c:v>2.1143241695878823</c:v>
                </c:pt>
                <c:pt idx="3">
                  <c:v>0.31338201468475979</c:v>
                </c:pt>
                <c:pt idx="5">
                  <c:v>7.9661306361052215</c:v>
                </c:pt>
                <c:pt idx="6">
                  <c:v>10.483231048925763</c:v>
                </c:pt>
                <c:pt idx="7">
                  <c:v>9.1593929227894986</c:v>
                </c:pt>
                <c:pt idx="8">
                  <c:v>6.4233268715033294</c:v>
                </c:pt>
                <c:pt idx="9">
                  <c:v>1.1942667162185234</c:v>
                </c:pt>
                <c:pt idx="11">
                  <c:v>11.606183268212817</c:v>
                </c:pt>
                <c:pt idx="12">
                  <c:v>9.1644150704607323</c:v>
                </c:pt>
                <c:pt idx="13">
                  <c:v>7.5292037887082026</c:v>
                </c:pt>
                <c:pt idx="14">
                  <c:v>5.2029449873944085</c:v>
                </c:pt>
                <c:pt idx="15">
                  <c:v>0.92708846010908097</c:v>
                </c:pt>
                <c:pt idx="17">
                  <c:v>7.8918028505710174</c:v>
                </c:pt>
                <c:pt idx="18">
                  <c:v>4.9166825701342916</c:v>
                </c:pt>
                <c:pt idx="19">
                  <c:v>3.569742564710372</c:v>
                </c:pt>
                <c:pt idx="20">
                  <c:v>2.4638656475054992</c:v>
                </c:pt>
                <c:pt idx="21">
                  <c:v>0.40980724997237816</c:v>
                </c:pt>
                <c:pt idx="23">
                  <c:v>0.25311624262999827</c:v>
                </c:pt>
                <c:pt idx="24">
                  <c:v>0.25311624262999827</c:v>
                </c:pt>
                <c:pt idx="25">
                  <c:v>0.44797557227372709</c:v>
                </c:pt>
                <c:pt idx="26">
                  <c:v>0.4088028204381321</c:v>
                </c:pt>
                <c:pt idx="27">
                  <c:v>0.28525798772587102</c:v>
                </c:pt>
                <c:pt idx="28">
                  <c:v>0.12354483271226102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43616"/>
        <c:axId val="60374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Graphs!$B$144</c15:sqref>
                        </c15:formulaRef>
                      </c:ext>
                    </c:extLst>
                    <c:strCache>
                      <c:ptCount val="1"/>
                      <c:pt idx="0">
                        <c:v>BA</c:v>
                      </c:pt>
                    </c:strCache>
                  </c:strRef>
                </c:tx>
                <c:spPr>
                  <a:ln w="31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Graphs!$C$145:$C$173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0.89055787978035172</c:v>
                        </c:pt>
                        <c:pt idx="1">
                          <c:v>0.77607028896084418</c:v>
                        </c:pt>
                        <c:pt idx="2">
                          <c:v>0.66679239293341597</c:v>
                        </c:pt>
                        <c:pt idx="3">
                          <c:v>0.45332226246103102</c:v>
                        </c:pt>
                        <c:pt idx="5">
                          <c:v>1.7348251209592727</c:v>
                        </c:pt>
                        <c:pt idx="6">
                          <c:v>1.4658524360035823</c:v>
                        </c:pt>
                        <c:pt idx="7">
                          <c:v>0.76528896650419265</c:v>
                        </c:pt>
                        <c:pt idx="8">
                          <c:v>0.92993235174942324</c:v>
                        </c:pt>
                        <c:pt idx="9">
                          <c:v>1.8134007102216108</c:v>
                        </c:pt>
                        <c:pt idx="11">
                          <c:v>2.0952917147967409</c:v>
                        </c:pt>
                        <c:pt idx="12">
                          <c:v>0.74190903144446241</c:v>
                        </c:pt>
                        <c:pt idx="13">
                          <c:v>1.4043778201443164</c:v>
                        </c:pt>
                        <c:pt idx="14">
                          <c:v>0.92686627450820425</c:v>
                        </c:pt>
                        <c:pt idx="15">
                          <c:v>1.6740999573950834</c:v>
                        </c:pt>
                        <c:pt idx="17">
                          <c:v>1.98161893846751</c:v>
                        </c:pt>
                        <c:pt idx="18">
                          <c:v>1.7686701400904938</c:v>
                        </c:pt>
                        <c:pt idx="19">
                          <c:v>1.7000782598533029</c:v>
                        </c:pt>
                        <c:pt idx="20">
                          <c:v>1.1495490082647621</c:v>
                        </c:pt>
                        <c:pt idx="21">
                          <c:v>1.3695875540742466</c:v>
                        </c:pt>
                        <c:pt idx="23">
                          <c:v>0.93456145384031408</c:v>
                        </c:pt>
                        <c:pt idx="24">
                          <c:v>0.50973270616786404</c:v>
                        </c:pt>
                        <c:pt idx="25">
                          <c:v>1.0811344695027238</c:v>
                        </c:pt>
                        <c:pt idx="26">
                          <c:v>0.69742814936738806</c:v>
                        </c:pt>
                        <c:pt idx="27">
                          <c:v>0.88146938964105803</c:v>
                        </c:pt>
                        <c:pt idx="28">
                          <c:v>2.3021907929657099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Graphs!$C$145:$C$173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0.89055787978035172</c:v>
                        </c:pt>
                        <c:pt idx="1">
                          <c:v>0.77607028896084418</c:v>
                        </c:pt>
                        <c:pt idx="2">
                          <c:v>0.66679239293341597</c:v>
                        </c:pt>
                        <c:pt idx="3">
                          <c:v>0.45332226246103102</c:v>
                        </c:pt>
                        <c:pt idx="5">
                          <c:v>1.7348251209592727</c:v>
                        </c:pt>
                        <c:pt idx="6">
                          <c:v>1.4658524360035823</c:v>
                        </c:pt>
                        <c:pt idx="7">
                          <c:v>0.76528896650419265</c:v>
                        </c:pt>
                        <c:pt idx="8">
                          <c:v>0.92993235174942324</c:v>
                        </c:pt>
                        <c:pt idx="9">
                          <c:v>1.8134007102216108</c:v>
                        </c:pt>
                        <c:pt idx="11">
                          <c:v>2.0952917147967409</c:v>
                        </c:pt>
                        <c:pt idx="12">
                          <c:v>0.74190903144446241</c:v>
                        </c:pt>
                        <c:pt idx="13">
                          <c:v>1.4043778201443164</c:v>
                        </c:pt>
                        <c:pt idx="14">
                          <c:v>0.92686627450820425</c:v>
                        </c:pt>
                        <c:pt idx="15">
                          <c:v>1.6740999573950834</c:v>
                        </c:pt>
                        <c:pt idx="17">
                          <c:v>1.98161893846751</c:v>
                        </c:pt>
                        <c:pt idx="18">
                          <c:v>1.7686701400904938</c:v>
                        </c:pt>
                        <c:pt idx="19">
                          <c:v>1.7000782598533029</c:v>
                        </c:pt>
                        <c:pt idx="20">
                          <c:v>1.1495490082647621</c:v>
                        </c:pt>
                        <c:pt idx="21">
                          <c:v>1.3695875540742466</c:v>
                        </c:pt>
                        <c:pt idx="23">
                          <c:v>0.93456145384031408</c:v>
                        </c:pt>
                        <c:pt idx="24">
                          <c:v>0.50973270616786404</c:v>
                        </c:pt>
                        <c:pt idx="25">
                          <c:v>1.0811344695027238</c:v>
                        </c:pt>
                        <c:pt idx="26">
                          <c:v>0.69742814936738806</c:v>
                        </c:pt>
                        <c:pt idx="27">
                          <c:v>0.88146938964105803</c:v>
                        </c:pt>
                        <c:pt idx="28">
                          <c:v>2.3021907929657099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Graphs!$A$145:$A$173</c15:sqref>
                        </c15:formulaRef>
                      </c:ext>
                    </c:extLst>
                    <c:strCache>
                      <c:ptCount val="29"/>
                      <c:pt idx="0">
                        <c:v>5C10</c:v>
                      </c:pt>
                      <c:pt idx="1">
                        <c:v>4C10</c:v>
                      </c:pt>
                      <c:pt idx="2">
                        <c:v>3C10LAB</c:v>
                      </c:pt>
                      <c:pt idx="3">
                        <c:v>2C10LAB</c:v>
                      </c:pt>
                      <c:pt idx="5">
                        <c:v>6C11LAB</c:v>
                      </c:pt>
                      <c:pt idx="6">
                        <c:v>5C11LAB</c:v>
                      </c:pt>
                      <c:pt idx="7">
                        <c:v>4C11LAB</c:v>
                      </c:pt>
                      <c:pt idx="8">
                        <c:v>3C11LAB</c:v>
                      </c:pt>
                      <c:pt idx="9">
                        <c:v>2C11LAB</c:v>
                      </c:pt>
                      <c:pt idx="11">
                        <c:v>6C12LAB</c:v>
                      </c:pt>
                      <c:pt idx="12">
                        <c:v>5C12LAB</c:v>
                      </c:pt>
                      <c:pt idx="13">
                        <c:v>4C12LAB</c:v>
                      </c:pt>
                      <c:pt idx="14">
                        <c:v>3C12LAB</c:v>
                      </c:pt>
                      <c:pt idx="15">
                        <c:v>2C12LAB</c:v>
                      </c:pt>
                      <c:pt idx="17">
                        <c:v>76C13LAB</c:v>
                      </c:pt>
                      <c:pt idx="18">
                        <c:v>5C13LAB</c:v>
                      </c:pt>
                      <c:pt idx="19">
                        <c:v>4C13LAB</c:v>
                      </c:pt>
                      <c:pt idx="20">
                        <c:v>3C13LAB</c:v>
                      </c:pt>
                      <c:pt idx="21">
                        <c:v>2C13LAB</c:v>
                      </c:pt>
                      <c:pt idx="23">
                        <c:v>76C14LAB</c:v>
                      </c:pt>
                      <c:pt idx="24">
                        <c:v>6C14LAB</c:v>
                      </c:pt>
                      <c:pt idx="25">
                        <c:v>5C14LAB</c:v>
                      </c:pt>
                      <c:pt idx="26">
                        <c:v>4C14LAB</c:v>
                      </c:pt>
                      <c:pt idx="27">
                        <c:v>3C14LAB</c:v>
                      </c:pt>
                      <c:pt idx="28">
                        <c:v>2C14LAB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Graphs!$B$145:$B$173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1.5631851965993846</c:v>
                      </c:pt>
                      <c:pt idx="1">
                        <c:v>1.247180459203455</c:v>
                      </c:pt>
                      <c:pt idx="2">
                        <c:v>0.91695583216649279</c:v>
                      </c:pt>
                      <c:pt idx="3">
                        <c:v>0.49336435654824323</c:v>
                      </c:pt>
                      <c:pt idx="5">
                        <c:v>5.4101996522019631</c:v>
                      </c:pt>
                      <c:pt idx="6">
                        <c:v>7.8334998342588236</c:v>
                      </c:pt>
                      <c:pt idx="7">
                        <c:v>5.9893323678860675</c:v>
                      </c:pt>
                      <c:pt idx="8">
                        <c:v>4.4083458040541963</c:v>
                      </c:pt>
                      <c:pt idx="9">
                        <c:v>2.8981740763494734</c:v>
                      </c:pt>
                      <c:pt idx="11">
                        <c:v>10.922251468754213</c:v>
                      </c:pt>
                      <c:pt idx="12">
                        <c:v>7.9240350044360213</c:v>
                      </c:pt>
                      <c:pt idx="13">
                        <c:v>6.7815442224547446</c:v>
                      </c:pt>
                      <c:pt idx="14">
                        <c:v>4.6781376258958014</c:v>
                      </c:pt>
                      <c:pt idx="15">
                        <c:v>2.6573263107901641</c:v>
                      </c:pt>
                      <c:pt idx="17">
                        <c:v>10.501378046676338</c:v>
                      </c:pt>
                      <c:pt idx="18">
                        <c:v>5.7706710974846454</c:v>
                      </c:pt>
                      <c:pt idx="19">
                        <c:v>4.5688533396201061</c:v>
                      </c:pt>
                      <c:pt idx="20">
                        <c:v>3.7760132814975429</c:v>
                      </c:pt>
                      <c:pt idx="21">
                        <c:v>2.3721662382405087</c:v>
                      </c:pt>
                      <c:pt idx="23">
                        <c:v>1.3205822857804246</c:v>
                      </c:pt>
                      <c:pt idx="24">
                        <c:v>0.5273465344737146</c:v>
                      </c:pt>
                      <c:pt idx="25">
                        <c:v>1.5712140177924709</c:v>
                      </c:pt>
                      <c:pt idx="26">
                        <c:v>1.369161965216839</c:v>
                      </c:pt>
                      <c:pt idx="27">
                        <c:v>1.3798232889318243</c:v>
                      </c:pt>
                      <c:pt idx="28">
                        <c:v>3.1192576926865381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3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4008"/>
        <c:crosses val="autoZero"/>
        <c:auto val="1"/>
        <c:lblAlgn val="ctr"/>
        <c:lblOffset val="100"/>
        <c:noMultiLvlLbl val="0"/>
      </c:catAx>
      <c:valAx>
        <c:axId val="603744008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36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5953440602533E-2"/>
          <c:y val="4.3674384277530322E-2"/>
          <c:w val="0.87679698733310507"/>
          <c:h val="0.91868153980752387"/>
        </c:manualLayout>
      </c:layout>
      <c:lineChart>
        <c:grouping val="standard"/>
        <c:varyColors val="0"/>
        <c:ser>
          <c:idx val="0"/>
          <c:order val="0"/>
          <c:tx>
            <c:strRef>
              <c:f>Graphs!$B$144</c:f>
              <c:strCache>
                <c:ptCount val="1"/>
                <c:pt idx="0">
                  <c:v>BA</c:v>
                </c:pt>
              </c:strCache>
              <c:extLst xmlns:c15="http://schemas.microsoft.com/office/drawing/2012/chart"/>
            </c:strRef>
          </c:tx>
          <c:spPr>
            <a:ln w="31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  <c:extLst xmlns:c15="http://schemas.microsoft.com/office/drawing/2012/chart"/>
              </c:numRef>
            </c:plus>
            <c:minus>
              <c:numRef>
                <c:f>Graphs!$C$145:$C$173</c:f>
                <c:numCache>
                  <c:formatCode>General</c:formatCode>
                  <c:ptCount val="29"/>
                  <c:pt idx="0">
                    <c:v>0.89055787978035172</c:v>
                  </c:pt>
                  <c:pt idx="1">
                    <c:v>0.77607028896084418</c:v>
                  </c:pt>
                  <c:pt idx="2">
                    <c:v>0.66679239293341597</c:v>
                  </c:pt>
                  <c:pt idx="3">
                    <c:v>0.45332226246103102</c:v>
                  </c:pt>
                  <c:pt idx="5">
                    <c:v>1.7348251209592727</c:v>
                  </c:pt>
                  <c:pt idx="6">
                    <c:v>1.4658524360035823</c:v>
                  </c:pt>
                  <c:pt idx="7">
                    <c:v>0.76528896650419265</c:v>
                  </c:pt>
                  <c:pt idx="8">
                    <c:v>0.92993235174942324</c:v>
                  </c:pt>
                  <c:pt idx="9">
                    <c:v>1.8134007102216108</c:v>
                  </c:pt>
                  <c:pt idx="11">
                    <c:v>2.0952917147967409</c:v>
                  </c:pt>
                  <c:pt idx="12">
                    <c:v>0.74190903144446241</c:v>
                  </c:pt>
                  <c:pt idx="13">
                    <c:v>1.4043778201443164</c:v>
                  </c:pt>
                  <c:pt idx="14">
                    <c:v>0.92686627450820425</c:v>
                  </c:pt>
                  <c:pt idx="15">
                    <c:v>1.6740999573950834</c:v>
                  </c:pt>
                  <c:pt idx="17">
                    <c:v>1.98161893846751</c:v>
                  </c:pt>
                  <c:pt idx="18">
                    <c:v>1.7686701400904938</c:v>
                  </c:pt>
                  <c:pt idx="19">
                    <c:v>1.7000782598533029</c:v>
                  </c:pt>
                  <c:pt idx="20">
                    <c:v>1.1495490082647621</c:v>
                  </c:pt>
                  <c:pt idx="21">
                    <c:v>1.3695875540742466</c:v>
                  </c:pt>
                  <c:pt idx="23">
                    <c:v>0.93456145384031408</c:v>
                  </c:pt>
                  <c:pt idx="24">
                    <c:v>0.50973270616786404</c:v>
                  </c:pt>
                  <c:pt idx="25">
                    <c:v>1.0811344695027238</c:v>
                  </c:pt>
                  <c:pt idx="26">
                    <c:v>0.69742814936738806</c:v>
                  </c:pt>
                  <c:pt idx="27">
                    <c:v>0.88146938964105803</c:v>
                  </c:pt>
                  <c:pt idx="28">
                    <c:v>2.3021907929657099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Graphs!$A$145:$A$173</c:f>
              <c:strCache>
                <c:ptCount val="29"/>
                <c:pt idx="0">
                  <c:v>5C10</c:v>
                </c:pt>
                <c:pt idx="1">
                  <c:v>4C10</c:v>
                </c:pt>
                <c:pt idx="2">
                  <c:v>3C10LAB</c:v>
                </c:pt>
                <c:pt idx="3">
                  <c:v>2C10LAB</c:v>
                </c:pt>
                <c:pt idx="5">
                  <c:v>6C11LAB</c:v>
                </c:pt>
                <c:pt idx="6">
                  <c:v>5C11LAB</c:v>
                </c:pt>
                <c:pt idx="7">
                  <c:v>4C11LAB</c:v>
                </c:pt>
                <c:pt idx="8">
                  <c:v>3C11LAB</c:v>
                </c:pt>
                <c:pt idx="9">
                  <c:v>2C11LAB</c:v>
                </c:pt>
                <c:pt idx="11">
                  <c:v>6C12LAB</c:v>
                </c:pt>
                <c:pt idx="12">
                  <c:v>5C12LAB</c:v>
                </c:pt>
                <c:pt idx="13">
                  <c:v>4C12LAB</c:v>
                </c:pt>
                <c:pt idx="14">
                  <c:v>3C12LAB</c:v>
                </c:pt>
                <c:pt idx="15">
                  <c:v>2C12LAB</c:v>
                </c:pt>
                <c:pt idx="17">
                  <c:v>76C13LAB</c:v>
                </c:pt>
                <c:pt idx="18">
                  <c:v>5C13LAB</c:v>
                </c:pt>
                <c:pt idx="19">
                  <c:v>4C13LAB</c:v>
                </c:pt>
                <c:pt idx="20">
                  <c:v>3C13LAB</c:v>
                </c:pt>
                <c:pt idx="21">
                  <c:v>2C13LAB</c:v>
                </c:pt>
                <c:pt idx="23">
                  <c:v>76C14LAB</c:v>
                </c:pt>
                <c:pt idx="24">
                  <c:v>6C14LAB</c:v>
                </c:pt>
                <c:pt idx="25">
                  <c:v>5C14LAB</c:v>
                </c:pt>
                <c:pt idx="26">
                  <c:v>4C14LAB</c:v>
                </c:pt>
                <c:pt idx="27">
                  <c:v>3C14LAB</c:v>
                </c:pt>
                <c:pt idx="28">
                  <c:v>2C14LAB</c:v>
                </c:pt>
              </c:strCache>
              <c:extLst xmlns:c15="http://schemas.microsoft.com/office/drawing/2012/chart"/>
            </c:strRef>
          </c:cat>
          <c:val>
            <c:numRef>
              <c:f>Graphs!$B$145:$B$173</c:f>
              <c:numCache>
                <c:formatCode>General</c:formatCode>
                <c:ptCount val="29"/>
                <c:pt idx="0">
                  <c:v>1.5631851965993846</c:v>
                </c:pt>
                <c:pt idx="1">
                  <c:v>1.247180459203455</c:v>
                </c:pt>
                <c:pt idx="2">
                  <c:v>0.91695583216649279</c:v>
                </c:pt>
                <c:pt idx="3">
                  <c:v>0.49336435654824323</c:v>
                </c:pt>
                <c:pt idx="5">
                  <c:v>5.4101996522019631</c:v>
                </c:pt>
                <c:pt idx="6">
                  <c:v>7.8334998342588236</c:v>
                </c:pt>
                <c:pt idx="7">
                  <c:v>5.9893323678860675</c:v>
                </c:pt>
                <c:pt idx="8">
                  <c:v>4.4083458040541963</c:v>
                </c:pt>
                <c:pt idx="9">
                  <c:v>2.8981740763494734</c:v>
                </c:pt>
                <c:pt idx="11">
                  <c:v>10.922251468754213</c:v>
                </c:pt>
                <c:pt idx="12">
                  <c:v>7.9240350044360213</c:v>
                </c:pt>
                <c:pt idx="13">
                  <c:v>6.7815442224547446</c:v>
                </c:pt>
                <c:pt idx="14">
                  <c:v>4.6781376258958014</c:v>
                </c:pt>
                <c:pt idx="15">
                  <c:v>2.6573263107901641</c:v>
                </c:pt>
                <c:pt idx="17">
                  <c:v>10.501378046676338</c:v>
                </c:pt>
                <c:pt idx="18">
                  <c:v>5.7706710974846454</c:v>
                </c:pt>
                <c:pt idx="19">
                  <c:v>4.5688533396201061</c:v>
                </c:pt>
                <c:pt idx="20">
                  <c:v>3.7760132814975429</c:v>
                </c:pt>
                <c:pt idx="21">
                  <c:v>2.3721662382405087</c:v>
                </c:pt>
                <c:pt idx="23">
                  <c:v>1.3205822857804246</c:v>
                </c:pt>
                <c:pt idx="24">
                  <c:v>0.5273465344737146</c:v>
                </c:pt>
                <c:pt idx="25">
                  <c:v>1.5712140177924709</c:v>
                </c:pt>
                <c:pt idx="26">
                  <c:v>1.369161965216839</c:v>
                </c:pt>
                <c:pt idx="27">
                  <c:v>1.3798232889318243</c:v>
                </c:pt>
                <c:pt idx="28">
                  <c:v>3.1192576926865381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44792"/>
        <c:axId val="603745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Graphs!$F$144</c15:sqref>
                        </c15:formulaRef>
                      </c:ext>
                    </c:extLst>
                    <c:strCache>
                      <c:ptCount val="1"/>
                      <c:pt idx="0">
                        <c:v>Mix</c:v>
                      </c:pt>
                    </c:strCache>
                  </c:strRef>
                </c:tx>
                <c:spPr>
                  <a:ln w="3175" cap="rnd">
                    <a:solidFill>
                      <a:srgbClr val="0070C0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Graphs!$F$145:$F$173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3.927319478901957</c:v>
                      </c:pt>
                      <c:pt idx="1">
                        <c:v>2.9650759850942645</c:v>
                      </c:pt>
                      <c:pt idx="2">
                        <c:v>2.1143241695878823</c:v>
                      </c:pt>
                      <c:pt idx="3">
                        <c:v>0.31338201468475979</c:v>
                      </c:pt>
                      <c:pt idx="5">
                        <c:v>7.9661306361052215</c:v>
                      </c:pt>
                      <c:pt idx="6">
                        <c:v>10.483231048925763</c:v>
                      </c:pt>
                      <c:pt idx="7">
                        <c:v>9.1593929227894986</c:v>
                      </c:pt>
                      <c:pt idx="8">
                        <c:v>6.4233268715033294</c:v>
                      </c:pt>
                      <c:pt idx="9">
                        <c:v>1.1942667162185234</c:v>
                      </c:pt>
                      <c:pt idx="11">
                        <c:v>11.606183268212817</c:v>
                      </c:pt>
                      <c:pt idx="12">
                        <c:v>9.1644150704607323</c:v>
                      </c:pt>
                      <c:pt idx="13">
                        <c:v>7.5292037887082026</c:v>
                      </c:pt>
                      <c:pt idx="14">
                        <c:v>5.2029449873944085</c:v>
                      </c:pt>
                      <c:pt idx="15">
                        <c:v>0.92708846010908097</c:v>
                      </c:pt>
                      <c:pt idx="17">
                        <c:v>7.8918028505710174</c:v>
                      </c:pt>
                      <c:pt idx="18">
                        <c:v>4.9166825701342916</c:v>
                      </c:pt>
                      <c:pt idx="19">
                        <c:v>3.569742564710372</c:v>
                      </c:pt>
                      <c:pt idx="20">
                        <c:v>2.4638656475054992</c:v>
                      </c:pt>
                      <c:pt idx="21">
                        <c:v>0.40980724997237816</c:v>
                      </c:pt>
                      <c:pt idx="23">
                        <c:v>0.25311624262999827</c:v>
                      </c:pt>
                      <c:pt idx="24">
                        <c:v>0.25311624262999827</c:v>
                      </c:pt>
                      <c:pt idx="25">
                        <c:v>0.44797557227372709</c:v>
                      </c:pt>
                      <c:pt idx="26">
                        <c:v>0.4088028204381321</c:v>
                      </c:pt>
                      <c:pt idx="27">
                        <c:v>0.28525798772587102</c:v>
                      </c:pt>
                      <c:pt idx="28">
                        <c:v>0.12354483271226102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37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5184"/>
        <c:crosses val="autoZero"/>
        <c:auto val="1"/>
        <c:lblAlgn val="ctr"/>
        <c:lblOffset val="100"/>
        <c:noMultiLvlLbl val="0"/>
      </c:catAx>
      <c:valAx>
        <c:axId val="603745184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47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1470791067713"/>
          <c:y val="3.7460324100181297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xVal>
          <c:yVal>
            <c:numRef>
              <c:f>dw!$K$4:$K$24</c:f>
              <c:numCache>
                <c:formatCode>0.0</c:formatCode>
                <c:ptCount val="21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45968"/>
        <c:axId val="603746360"/>
      </c:scatterChart>
      <c:valAx>
        <c:axId val="6037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6360"/>
        <c:crosses val="autoZero"/>
        <c:crossBetween val="midCat"/>
      </c:valAx>
      <c:valAx>
        <c:axId val="6037463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995104"/>
        <c:axId val="1070996280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994320"/>
        <c:axId val="1071017448"/>
      </c:lineChart>
      <c:catAx>
        <c:axId val="10709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0996280"/>
        <c:crosses val="autoZero"/>
        <c:auto val="1"/>
        <c:lblAlgn val="ctr"/>
        <c:lblOffset val="100"/>
        <c:noMultiLvlLbl val="0"/>
      </c:catAx>
      <c:valAx>
        <c:axId val="107099628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0995104"/>
        <c:crosses val="autoZero"/>
        <c:crossBetween val="between"/>
        <c:majorUnit val="30"/>
      </c:valAx>
      <c:valAx>
        <c:axId val="1071017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0994320"/>
        <c:crosses val="max"/>
        <c:crossBetween val="between"/>
        <c:majorUnit val="6"/>
      </c:valAx>
      <c:catAx>
        <c:axId val="107099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017448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dw!$C$4:$C$24</c:f>
              <c:numCache>
                <c:formatCode>0.00</c:formatCode>
                <c:ptCount val="21"/>
                <c:pt idx="0">
                  <c:v>17.89</c:v>
                </c:pt>
                <c:pt idx="1">
                  <c:v>20.440000000000001</c:v>
                </c:pt>
                <c:pt idx="2">
                  <c:v>13.49</c:v>
                </c:pt>
                <c:pt idx="3">
                  <c:v>7.84</c:v>
                </c:pt>
                <c:pt idx="4">
                  <c:v>13.6</c:v>
                </c:pt>
                <c:pt idx="5">
                  <c:v>24.57</c:v>
                </c:pt>
                <c:pt idx="6">
                  <c:v>23.2</c:v>
                </c:pt>
                <c:pt idx="7">
                  <c:v>13.33</c:v>
                </c:pt>
                <c:pt idx="8">
                  <c:v>20.78</c:v>
                </c:pt>
                <c:pt idx="9">
                  <c:v>36.25</c:v>
                </c:pt>
                <c:pt idx="10">
                  <c:v>26.56</c:v>
                </c:pt>
                <c:pt idx="11">
                  <c:v>61.82</c:v>
                </c:pt>
                <c:pt idx="12">
                  <c:v>13.6</c:v>
                </c:pt>
                <c:pt idx="13">
                  <c:v>17.760000000000002</c:v>
                </c:pt>
                <c:pt idx="14">
                  <c:v>25.72</c:v>
                </c:pt>
                <c:pt idx="15">
                  <c:v>34.97</c:v>
                </c:pt>
                <c:pt idx="16">
                  <c:v>53.54</c:v>
                </c:pt>
                <c:pt idx="17">
                  <c:v>14.62</c:v>
                </c:pt>
                <c:pt idx="18">
                  <c:v>47.89</c:v>
                </c:pt>
                <c:pt idx="19">
                  <c:v>37.03</c:v>
                </c:pt>
                <c:pt idx="20">
                  <c:v>18.63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47144"/>
        <c:axId val="604339536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dw!$B$4:$B$24</c:f>
              <c:numCache>
                <c:formatCode>dd/mm/yyyy;@</c:formatCode>
                <c:ptCount val="21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</c:numCache>
            </c:numRef>
          </c:cat>
          <c:val>
            <c:numRef>
              <c:f>dw!$AF$4:$AF$24</c:f>
              <c:numCache>
                <c:formatCode>0</c:formatCode>
                <c:ptCount val="21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40320"/>
        <c:axId val="604339928"/>
      </c:lineChart>
      <c:dateAx>
        <c:axId val="603747144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4339536"/>
        <c:crosses val="autoZero"/>
        <c:auto val="1"/>
        <c:lblOffset val="100"/>
        <c:baseTimeUnit val="days"/>
        <c:majorUnit val="4"/>
        <c:majorTimeUnit val="months"/>
      </c:dateAx>
      <c:valAx>
        <c:axId val="60433953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(g.cm-2.year-1)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3747144"/>
        <c:crosses val="autoZero"/>
        <c:crossBetween val="between"/>
        <c:majorUnit val="20"/>
      </c:valAx>
      <c:valAx>
        <c:axId val="604339928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4340320"/>
        <c:crosses val="max"/>
        <c:crossBetween val="between"/>
        <c:majorUnit val="6"/>
      </c:valAx>
      <c:dateAx>
        <c:axId val="604340320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0433992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3"/>
            <c:marker>
              <c:symbol val="circle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95496"/>
        <c:axId val="1070998240"/>
      </c:scatterChart>
      <c:valAx>
        <c:axId val="107099549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flux (g/cm2/year) | Calido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70998240"/>
        <c:crosses val="autoZero"/>
        <c:crossBetween val="midCat"/>
      </c:valAx>
      <c:valAx>
        <c:axId val="1070998240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flux (g/cm2/year) | Frio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709954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xVal>
            <c:numRef>
              <c:f>'Pruebas t y z (2 muestras)'!xdata2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97456"/>
        <c:axId val="1070990008"/>
      </c:scatterChart>
      <c:valAx>
        <c:axId val="1070997456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Coprostanol | Calido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70990008"/>
        <c:crosses val="autoZero"/>
        <c:crossBetween val="midCat"/>
      </c:valAx>
      <c:valAx>
        <c:axId val="1070990008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Coprostanol | Frio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70997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dw!$K$58:$AA$58</c:f>
                <c:numCache>
                  <c:formatCode>General</c:formatCode>
                  <c:ptCount val="17"/>
                  <c:pt idx="0">
                    <c:v>5069.0020635131614</c:v>
                  </c:pt>
                  <c:pt idx="1">
                    <c:v>1268.5754370582401</c:v>
                  </c:pt>
                  <c:pt idx="2">
                    <c:v>1022.0597003333254</c:v>
                  </c:pt>
                  <c:pt idx="3">
                    <c:v>419.50998926089943</c:v>
                  </c:pt>
                  <c:pt idx="4">
                    <c:v>5.0038424067550613</c:v>
                  </c:pt>
                  <c:pt idx="5">
                    <c:v>275.04477751077741</c:v>
                  </c:pt>
                  <c:pt idx="6">
                    <c:v>43.673973028803232</c:v>
                  </c:pt>
                  <c:pt idx="7">
                    <c:v>35.635179691806151</c:v>
                  </c:pt>
                  <c:pt idx="8">
                    <c:v>109.29842320517277</c:v>
                  </c:pt>
                  <c:pt idx="9">
                    <c:v>30.514757797429425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1.8646594933713116</c:v>
                  </c:pt>
                  <c:pt idx="13">
                    <c:v>1513.8745837232648</c:v>
                  </c:pt>
                  <c:pt idx="14">
                    <c:v>209.64891607971748</c:v>
                  </c:pt>
                  <c:pt idx="15">
                    <c:v>393.94508262806687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dw!$K$57:$AA$57</c:f>
              <c:numCache>
                <c:formatCode>0.0</c:formatCode>
                <c:ptCount val="17"/>
                <c:pt idx="0">
                  <c:v>3836.9429511542876</c:v>
                </c:pt>
                <c:pt idx="1">
                  <c:v>525.23885937535829</c:v>
                </c:pt>
                <c:pt idx="2">
                  <c:v>632.2782173902599</c:v>
                </c:pt>
                <c:pt idx="3">
                  <c:v>293.4223099773763</c:v>
                </c:pt>
                <c:pt idx="4">
                  <c:v>1.7717610807169357</c:v>
                </c:pt>
                <c:pt idx="5">
                  <c:v>242.8370382438238</c:v>
                </c:pt>
                <c:pt idx="6">
                  <c:v>18.964385380952375</c:v>
                </c:pt>
                <c:pt idx="7">
                  <c:v>40.192740157040092</c:v>
                </c:pt>
                <c:pt idx="8">
                  <c:v>79.08759580513582</c:v>
                </c:pt>
                <c:pt idx="9">
                  <c:v>30.094148652530045</c:v>
                </c:pt>
                <c:pt idx="10">
                  <c:v>0</c:v>
                </c:pt>
                <c:pt idx="11">
                  <c:v>0</c:v>
                </c:pt>
                <c:pt idx="12">
                  <c:v>0.60532392857142858</c:v>
                </c:pt>
                <c:pt idx="13">
                  <c:v>1008.8804527277616</c:v>
                </c:pt>
                <c:pt idx="14">
                  <c:v>144.05710768197832</c:v>
                </c:pt>
                <c:pt idx="15">
                  <c:v>219.02849892675917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dw!$K$60:$AA$60</c:f>
                <c:numCache>
                  <c:formatCode>General</c:formatCode>
                  <c:ptCount val="17"/>
                  <c:pt idx="0">
                    <c:v>0.51425422496649476</c:v>
                  </c:pt>
                  <c:pt idx="1">
                    <c:v>0.91783426537276203</c:v>
                  </c:pt>
                  <c:pt idx="2">
                    <c:v>0.60844357753009459</c:v>
                  </c:pt>
                  <c:pt idx="3">
                    <c:v>1.4845660221000465</c:v>
                  </c:pt>
                  <c:pt idx="4">
                    <c:v>5.568283690503743E-3</c:v>
                  </c:pt>
                  <c:pt idx="5">
                    <c:v>11.02403680038087</c:v>
                  </c:pt>
                  <c:pt idx="6">
                    <c:v>1.3470640409635761</c:v>
                  </c:pt>
                  <c:pt idx="7">
                    <c:v>3.9633483090897275</c:v>
                  </c:pt>
                  <c:pt idx="8">
                    <c:v>5.9270355865961566</c:v>
                  </c:pt>
                  <c:pt idx="9">
                    <c:v>4.3574543117813267</c:v>
                  </c:pt>
                  <c:pt idx="10">
                    <c:v>1.0568788773136077</c:v>
                  </c:pt>
                  <c:pt idx="11">
                    <c:v>7.3323484187082476E-3</c:v>
                  </c:pt>
                  <c:pt idx="12">
                    <c:v>0.76022247501548046</c:v>
                  </c:pt>
                  <c:pt idx="13">
                    <c:v>23.341204914941486</c:v>
                  </c:pt>
                  <c:pt idx="14">
                    <c:v>0.83003053640358582</c:v>
                  </c:pt>
                  <c:pt idx="15">
                    <c:v>5.1546780504254155</c:v>
                  </c:pt>
                  <c:pt idx="16">
                    <c:v>1.0611292736050779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dw!$K$3:$AA$3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dw!$K$59:$AA$59</c:f>
              <c:numCache>
                <c:formatCode>0.0</c:formatCode>
                <c:ptCount val="17"/>
                <c:pt idx="0">
                  <c:v>0.40996478345843695</c:v>
                </c:pt>
                <c:pt idx="1">
                  <c:v>0.65957189455117915</c:v>
                </c:pt>
                <c:pt idx="2">
                  <c:v>0.58218000481544308</c:v>
                </c:pt>
                <c:pt idx="3">
                  <c:v>0.51417677294835462</c:v>
                </c:pt>
                <c:pt idx="4">
                  <c:v>2.3259382578632295E-3</c:v>
                </c:pt>
                <c:pt idx="5">
                  <c:v>10.522279737490448</c:v>
                </c:pt>
                <c:pt idx="6">
                  <c:v>0.44531699412673503</c:v>
                </c:pt>
                <c:pt idx="7">
                  <c:v>4.9951520829648928</c:v>
                </c:pt>
                <c:pt idx="8">
                  <c:v>4.7365132855394938</c:v>
                </c:pt>
                <c:pt idx="9">
                  <c:v>4.9956320082076768</c:v>
                </c:pt>
                <c:pt idx="10">
                  <c:v>0.40926353311879876</c:v>
                </c:pt>
                <c:pt idx="11">
                  <c:v>1.4111111111111112E-3</c:v>
                </c:pt>
                <c:pt idx="12">
                  <c:v>0.19320975118352562</c:v>
                </c:pt>
                <c:pt idx="13">
                  <c:v>16.797620399045826</c:v>
                </c:pt>
                <c:pt idx="14">
                  <c:v>0.41850524394405464</c:v>
                </c:pt>
                <c:pt idx="15">
                  <c:v>2.4704610672996239</c:v>
                </c:pt>
                <c:pt idx="16">
                  <c:v>0.35767822532158472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79280"/>
        <c:axId val="601229616"/>
      </c:barChart>
      <c:catAx>
        <c:axId val="3990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1229616"/>
        <c:crossesAt val="0.1"/>
        <c:auto val="1"/>
        <c:lblAlgn val="ctr"/>
        <c:lblOffset val="100"/>
        <c:noMultiLvlLbl val="0"/>
      </c:catAx>
      <c:valAx>
        <c:axId val="601229616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90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13.092428738299523</c:v>
                </c:pt>
                <c:pt idx="1">
                  <c:v>73.878045723021089</c:v>
                </c:pt>
                <c:pt idx="2">
                  <c:v>8.4238693489584833</c:v>
                </c:pt>
                <c:pt idx="3">
                  <c:v>4.6056561897209178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24.584402885270084</c:v>
                </c:pt>
                <c:pt idx="1">
                  <c:v>17.939106406630486</c:v>
                </c:pt>
                <c:pt idx="2">
                  <c:v>53.671221534723188</c:v>
                </c:pt>
                <c:pt idx="3">
                  <c:v>3.8052691733762471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lux (g/cm2/year))"/>
    <item val="Intervalo de confianza para la diferencia entre las medias al 95%"/>
    <item val="Prueba t para dos muestras independientes / Prueba bilateral (flux (g/cm2/year))"/>
    <item val="Intervalo de confianza para la diferencia entre las medias al 95%"/>
    <item val="Diagrama de dominación"/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3936" y="4127500"/>
          <a:ext cx="6372638" cy="3658692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7</xdr:col>
      <xdr:colOff>306917</xdr:colOff>
      <xdr:row>145</xdr:row>
      <xdr:rowOff>169333</xdr:rowOff>
    </xdr:from>
    <xdr:to>
      <xdr:col>16</xdr:col>
      <xdr:colOff>518583</xdr:colOff>
      <xdr:row>158</xdr:row>
      <xdr:rowOff>84667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381000</xdr:colOff>
      <xdr:row>145</xdr:row>
      <xdr:rowOff>95250</xdr:rowOff>
    </xdr:from>
    <xdr:to>
      <xdr:col>16</xdr:col>
      <xdr:colOff>560915</xdr:colOff>
      <xdr:row>158</xdr:row>
      <xdr:rowOff>42333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603249</xdr:colOff>
      <xdr:row>188</xdr:row>
      <xdr:rowOff>116416</xdr:rowOff>
    </xdr:from>
    <xdr:to>
      <xdr:col>16</xdr:col>
      <xdr:colOff>31748</xdr:colOff>
      <xdr:row>201</xdr:row>
      <xdr:rowOff>42333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159</xdr:row>
      <xdr:rowOff>0</xdr:rowOff>
    </xdr:from>
    <xdr:to>
      <xdr:col>16</xdr:col>
      <xdr:colOff>190499</xdr:colOff>
      <xdr:row>171</xdr:row>
      <xdr:rowOff>116417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74083</xdr:colOff>
      <xdr:row>173</xdr:row>
      <xdr:rowOff>127000</xdr:rowOff>
    </xdr:from>
    <xdr:to>
      <xdr:col>16</xdr:col>
      <xdr:colOff>264582</xdr:colOff>
      <xdr:row>186</xdr:row>
      <xdr:rowOff>52917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363797</xdr:colOff>
      <xdr:row>0</xdr:row>
      <xdr:rowOff>0</xdr:rowOff>
    </xdr:from>
    <xdr:to>
      <xdr:col>16</xdr:col>
      <xdr:colOff>194285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8952" y="270542"/>
          <a:ext cx="6370841" cy="3660489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6</xdr:col>
      <xdr:colOff>0</xdr:colOff>
      <xdr:row>73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6</xdr:col>
      <xdr:colOff>0</xdr:colOff>
      <xdr:row>131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6</xdr:row>
          <xdr:rowOff>9525</xdr:rowOff>
        </xdr:from>
        <xdr:to>
          <xdr:col>5</xdr:col>
          <xdr:colOff>758824</xdr:colOff>
          <xdr:row>6</xdr:row>
          <xdr:rowOff>190500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T63"/>
  <sheetViews>
    <sheetView zoomScaleNormal="100" workbookViewId="0">
      <pane xSplit="10" ySplit="3" topLeftCell="K4" activePane="bottomRight" state="frozen"/>
      <selection pane="topRight" activeCell="H1" sqref="H1"/>
      <selection pane="bottomLeft" activeCell="A3" sqref="A3"/>
      <selection pane="bottomRight" activeCell="C4" sqref="C4"/>
    </sheetView>
  </sheetViews>
  <sheetFormatPr baseColWidth="10" defaultRowHeight="12.75" x14ac:dyDescent="0.2"/>
  <cols>
    <col min="1" max="3" width="11.42578125" style="2"/>
    <col min="4" max="5" width="4.85546875" style="2" customWidth="1"/>
    <col min="6" max="8" width="5.5703125" style="1" customWidth="1"/>
    <col min="9" max="10" width="6.42578125" style="1" customWidth="1"/>
    <col min="11" max="11" width="12.42578125" style="1" customWidth="1"/>
    <col min="12" max="13" width="6.85546875" style="2" customWidth="1"/>
    <col min="14" max="27" width="2.5703125" style="2" customWidth="1"/>
    <col min="28" max="28" width="10" style="16" customWidth="1"/>
    <col min="29" max="29" width="7.42578125" style="16" customWidth="1"/>
    <col min="30" max="30" width="6" style="16" customWidth="1"/>
    <col min="31" max="32" width="9.5703125" style="16" customWidth="1"/>
    <col min="33" max="33" width="8.42578125" style="16" customWidth="1"/>
    <col min="34" max="37" width="4" style="16" customWidth="1"/>
    <col min="38" max="44" width="8.85546875" style="16" customWidth="1"/>
    <col min="45" max="53" width="7.5703125" style="3" customWidth="1"/>
    <col min="54" max="58" width="9.5703125" style="3" customWidth="1"/>
    <col min="59" max="69" width="7.5703125" style="3" customWidth="1"/>
    <col min="70" max="71" width="11.85546875" style="3" customWidth="1"/>
    <col min="72" max="16384" width="11.42578125" style="3"/>
  </cols>
  <sheetData>
    <row r="1" spans="1:72" x14ac:dyDescent="0.2">
      <c r="F1" s="1">
        <v>3.1221318651388099</v>
      </c>
      <c r="G1" s="1">
        <v>33.39</v>
      </c>
      <c r="H1" s="1">
        <v>9.350499745848488</v>
      </c>
      <c r="K1" s="1">
        <v>1298.3617239999999</v>
      </c>
      <c r="L1" s="2">
        <v>30.511500513999998</v>
      </c>
      <c r="M1" s="2">
        <v>227.21562</v>
      </c>
      <c r="N1" s="2">
        <v>133.37699600000002</v>
      </c>
      <c r="O1" s="2">
        <v>0</v>
      </c>
      <c r="P1" s="2">
        <v>501.56099999999998</v>
      </c>
      <c r="Q1" s="2">
        <v>34.396000000000001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215.33040600000001</v>
      </c>
      <c r="Y1" s="2">
        <v>214.32810999999995</v>
      </c>
      <c r="Z1" s="2">
        <v>20.656338999999999</v>
      </c>
      <c r="AA1" s="2">
        <v>0</v>
      </c>
    </row>
    <row r="2" spans="1:72" x14ac:dyDescent="0.2">
      <c r="J2" s="2" t="s">
        <v>65</v>
      </c>
      <c r="K2" s="2"/>
      <c r="AS2" s="3" t="s">
        <v>10</v>
      </c>
      <c r="AT2" s="3" t="s">
        <v>64</v>
      </c>
    </row>
    <row r="3" spans="1:72" x14ac:dyDescent="0.2">
      <c r="A3" s="2" t="s">
        <v>67</v>
      </c>
      <c r="B3" s="2" t="s">
        <v>122</v>
      </c>
      <c r="C3" s="2" t="s">
        <v>140</v>
      </c>
      <c r="D3" s="2" t="s">
        <v>68</v>
      </c>
      <c r="E3" s="2" t="s">
        <v>138</v>
      </c>
      <c r="F3" s="1" t="s">
        <v>69</v>
      </c>
      <c r="G3" s="1" t="s">
        <v>70</v>
      </c>
      <c r="H3" s="1" t="s">
        <v>71</v>
      </c>
      <c r="I3" s="1" t="s">
        <v>72</v>
      </c>
      <c r="J3" s="1" t="s">
        <v>0</v>
      </c>
      <c r="K3" s="2" t="s">
        <v>2</v>
      </c>
      <c r="L3" s="2" t="s">
        <v>3</v>
      </c>
      <c r="M3" s="2" t="s">
        <v>78</v>
      </c>
      <c r="N3" s="2" t="s">
        <v>74</v>
      </c>
      <c r="O3" s="2" t="s">
        <v>1</v>
      </c>
      <c r="P3" s="2" t="s">
        <v>81</v>
      </c>
      <c r="Q3" s="2" t="s">
        <v>80</v>
      </c>
      <c r="R3" s="2" t="s">
        <v>7</v>
      </c>
      <c r="S3" s="2" t="s">
        <v>8</v>
      </c>
      <c r="T3" s="2" t="s">
        <v>5</v>
      </c>
      <c r="U3" s="2" t="s">
        <v>77</v>
      </c>
      <c r="V3" s="2" t="s">
        <v>79</v>
      </c>
      <c r="W3" s="2" t="s">
        <v>4</v>
      </c>
      <c r="X3" s="2" t="s">
        <v>75</v>
      </c>
      <c r="Y3" s="2" t="s">
        <v>73</v>
      </c>
      <c r="Z3" s="2" t="s">
        <v>76</v>
      </c>
      <c r="AA3" s="2" t="s">
        <v>6</v>
      </c>
      <c r="AB3" s="16" t="s">
        <v>9</v>
      </c>
      <c r="AC3" s="28" t="s">
        <v>83</v>
      </c>
      <c r="AD3" s="28" t="s">
        <v>84</v>
      </c>
      <c r="AE3" s="28" t="s">
        <v>141</v>
      </c>
      <c r="AF3" s="28" t="s">
        <v>142</v>
      </c>
      <c r="AG3" s="28" t="s">
        <v>98</v>
      </c>
      <c r="AH3" s="28"/>
      <c r="AI3" s="28" t="s">
        <v>86</v>
      </c>
      <c r="AJ3" s="28" t="s">
        <v>103</v>
      </c>
      <c r="AK3" s="28" t="s">
        <v>104</v>
      </c>
      <c r="AL3" s="28" t="s">
        <v>92</v>
      </c>
      <c r="AM3" s="28" t="s">
        <v>89</v>
      </c>
      <c r="AN3" s="28" t="s">
        <v>90</v>
      </c>
      <c r="AO3" s="28" t="s">
        <v>99</v>
      </c>
      <c r="AP3" s="28" t="s">
        <v>91</v>
      </c>
      <c r="AQ3" s="28" t="s">
        <v>118</v>
      </c>
      <c r="AR3" s="28" t="s">
        <v>105</v>
      </c>
      <c r="AS3" s="3" t="s">
        <v>11</v>
      </c>
      <c r="AT3" s="3" t="s">
        <v>12</v>
      </c>
      <c r="AU3" s="3" t="s">
        <v>13</v>
      </c>
      <c r="AV3" s="3" t="s">
        <v>14</v>
      </c>
      <c r="AW3" s="3" t="s">
        <v>15</v>
      </c>
      <c r="AX3" s="3" t="s">
        <v>16</v>
      </c>
      <c r="AY3" s="3" t="s">
        <v>17</v>
      </c>
      <c r="AZ3" s="3" t="s">
        <v>18</v>
      </c>
      <c r="BA3" s="3" t="s">
        <v>19</v>
      </c>
      <c r="BB3" s="3" t="s">
        <v>20</v>
      </c>
      <c r="BC3" s="3" t="s">
        <v>21</v>
      </c>
      <c r="BD3" s="3" t="s">
        <v>22</v>
      </c>
      <c r="BE3" s="3" t="s">
        <v>23</v>
      </c>
      <c r="BF3" s="3" t="s">
        <v>24</v>
      </c>
      <c r="BG3" s="3" t="s">
        <v>25</v>
      </c>
      <c r="BH3" s="3" t="s">
        <v>26</v>
      </c>
      <c r="BI3" s="3" t="s">
        <v>27</v>
      </c>
      <c r="BJ3" s="3" t="s">
        <v>28</v>
      </c>
      <c r="BK3" s="3" t="s">
        <v>29</v>
      </c>
      <c r="BL3" s="3" t="s">
        <v>102</v>
      </c>
      <c r="BM3" s="3" t="s">
        <v>31</v>
      </c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120</v>
      </c>
    </row>
    <row r="4" spans="1:72" s="8" customFormat="1" x14ac:dyDescent="0.2">
      <c r="A4" s="4" t="s">
        <v>58</v>
      </c>
      <c r="B4" s="64">
        <v>38642</v>
      </c>
      <c r="C4" s="65">
        <v>17.89</v>
      </c>
      <c r="D4" s="4" t="s">
        <v>37</v>
      </c>
      <c r="E4" s="4" t="s">
        <v>137</v>
      </c>
      <c r="F4" s="5">
        <v>2.2610000000000001</v>
      </c>
      <c r="G4" s="5">
        <v>29</v>
      </c>
      <c r="H4" s="5">
        <v>7.7965517241379318</v>
      </c>
      <c r="I4" s="5"/>
      <c r="J4" s="5" t="s">
        <v>66</v>
      </c>
      <c r="K4" s="6">
        <v>4672.4307860000008</v>
      </c>
      <c r="L4" s="6">
        <v>119.19466290816327</v>
      </c>
      <c r="M4" s="6">
        <v>443.31527999999997</v>
      </c>
      <c r="N4" s="6">
        <v>283.80368300000004</v>
      </c>
      <c r="O4" s="6">
        <v>0</v>
      </c>
      <c r="P4" s="6">
        <v>263.18903100000006</v>
      </c>
      <c r="Q4" s="6">
        <v>0</v>
      </c>
      <c r="R4" s="6">
        <v>0</v>
      </c>
      <c r="S4" s="6">
        <v>20.465327000000006</v>
      </c>
      <c r="T4" s="6">
        <v>0</v>
      </c>
      <c r="U4" s="6">
        <v>0</v>
      </c>
      <c r="V4" s="6">
        <v>0</v>
      </c>
      <c r="W4" s="6">
        <v>0</v>
      </c>
      <c r="X4" s="6">
        <v>832.85364100000004</v>
      </c>
      <c r="Y4" s="6">
        <v>143.29859100000002</v>
      </c>
      <c r="Z4" s="6">
        <v>180.17331700000003</v>
      </c>
      <c r="AA4" s="6">
        <v>0</v>
      </c>
      <c r="AB4" s="15">
        <f t="shared" ref="AB4:AB24" si="0">SUM(K4:AA4)</f>
        <v>6958.7243189081628</v>
      </c>
      <c r="AC4" s="29">
        <f t="shared" ref="AC4:AC27" si="1">SUM(K4:O4)</f>
        <v>5518.7444119081638</v>
      </c>
      <c r="AD4" s="29">
        <f t="shared" ref="AD4:AD27" si="2">SUM(P4:W4)</f>
        <v>283.65435800000006</v>
      </c>
      <c r="AE4" s="68">
        <f>(C4*K4)/1000</f>
        <v>83.589786761540012</v>
      </c>
      <c r="AF4" s="68">
        <f>+K4/1000</f>
        <v>4.6724307860000005</v>
      </c>
      <c r="AG4" s="15">
        <f t="shared" ref="AG4:AG24" si="3">(K4)/(K4+L4)</f>
        <v>0.97512437810945274</v>
      </c>
      <c r="AH4" s="15">
        <f t="shared" ref="AH4" si="4">(K4)/(L4)</f>
        <v>39.200000000000003</v>
      </c>
      <c r="AI4" s="15">
        <f t="shared" ref="AI4:AI27" si="5">X4/(AC4+X4)</f>
        <v>0.13112505452366699</v>
      </c>
      <c r="AJ4" s="15">
        <f t="shared" ref="AJ4:AJ24" si="6">AD4/(AD4+X4)</f>
        <v>0.25405492683801184</v>
      </c>
      <c r="AK4" s="15">
        <f>P4/(P4+X4)</f>
        <v>0.24012662802603005</v>
      </c>
      <c r="AL4" s="15">
        <f t="shared" ref="AL4:AL18" si="7">AC4/(AC4+AD4)</f>
        <v>0.95111429440681317</v>
      </c>
      <c r="AM4" s="56">
        <f>(K4+L4)/(K4+L4+Y4)</f>
        <v>0.97096235122543717</v>
      </c>
      <c r="AN4" s="15">
        <f t="shared" ref="AN4:AN29" si="8">(K4)/(X4+K4)</f>
        <v>0.84871741831986558</v>
      </c>
      <c r="AO4" s="59">
        <f t="shared" ref="AO4:AO24" si="9">K4/(M4+K4)</f>
        <v>0.91334298569932193</v>
      </c>
      <c r="AP4" s="15">
        <f t="shared" ref="AP4:AP24" si="10">(K4+L4)/(Y4+X4)</f>
        <v>4.9086866697941058</v>
      </c>
      <c r="AQ4" s="15">
        <f t="shared" ref="AQ4:AQ24" si="11">P4/(M4+P4)</f>
        <v>0.37252289462675342</v>
      </c>
      <c r="AR4" s="55">
        <f>Y4/(Y4+X4)</f>
        <v>0.14679942974304444</v>
      </c>
      <c r="AS4" s="7">
        <v>221.23</v>
      </c>
      <c r="AT4" s="7">
        <v>172.3</v>
      </c>
      <c r="AU4" s="7">
        <v>183.19</v>
      </c>
      <c r="AV4" s="7"/>
      <c r="AW4" s="7">
        <v>1292.78</v>
      </c>
      <c r="AX4" s="7">
        <v>1555.61</v>
      </c>
      <c r="AY4" s="7">
        <v>1176.8</v>
      </c>
      <c r="AZ4" s="7">
        <v>964.15</v>
      </c>
      <c r="BA4" s="7">
        <v>904.93</v>
      </c>
      <c r="BB4" s="7">
        <v>1870.51</v>
      </c>
      <c r="BC4" s="7">
        <v>1453.03</v>
      </c>
      <c r="BD4" s="7">
        <v>1151.0899999999999</v>
      </c>
      <c r="BE4" s="7">
        <v>1014.5</v>
      </c>
      <c r="BF4" s="7">
        <v>876.22</v>
      </c>
      <c r="BG4" s="7">
        <v>1682.55</v>
      </c>
      <c r="BH4" s="7">
        <v>996.62</v>
      </c>
      <c r="BI4" s="7">
        <v>741.14</v>
      </c>
      <c r="BJ4" s="7">
        <v>873.67</v>
      </c>
      <c r="BK4" s="7">
        <v>971.31</v>
      </c>
      <c r="BL4" s="7">
        <v>719.78</v>
      </c>
      <c r="BM4" s="7">
        <v>60</v>
      </c>
      <c r="BN4" s="7">
        <v>86.44</v>
      </c>
      <c r="BO4" s="7">
        <v>70.790000000000006</v>
      </c>
      <c r="BP4" s="7">
        <v>0</v>
      </c>
      <c r="BQ4" s="7">
        <v>0</v>
      </c>
      <c r="BR4" s="14">
        <f t="shared" ref="BR4:BR8" si="12">SUM(AS4:BQ4)</f>
        <v>19038.64</v>
      </c>
      <c r="BS4" s="14">
        <f t="shared" ref="BS4:BS8" si="13">(BB4+BC4)/(BD4+BE4+BF4)</f>
        <v>1.0926191971227657</v>
      </c>
      <c r="BT4" s="64">
        <v>38642</v>
      </c>
    </row>
    <row r="5" spans="1:72" s="8" customFormat="1" x14ac:dyDescent="0.2">
      <c r="A5" s="4" t="s">
        <v>59</v>
      </c>
      <c r="B5" s="64">
        <v>38706</v>
      </c>
      <c r="C5" s="65">
        <v>20.440000000000001</v>
      </c>
      <c r="D5" s="4" t="s">
        <v>37</v>
      </c>
      <c r="E5" s="4" t="s">
        <v>137</v>
      </c>
      <c r="F5" s="5">
        <v>1.62</v>
      </c>
      <c r="G5" s="5">
        <v>19</v>
      </c>
      <c r="H5" s="5">
        <v>8.526315789473685</v>
      </c>
      <c r="I5" s="5"/>
      <c r="J5" s="5"/>
      <c r="K5" s="6">
        <v>7773.729585</v>
      </c>
      <c r="L5" s="6">
        <v>155.47459169999999</v>
      </c>
      <c r="M5" s="6">
        <v>1298.4867999999999</v>
      </c>
      <c r="N5" s="6">
        <v>310.27231550000005</v>
      </c>
      <c r="O5" s="6">
        <v>0</v>
      </c>
      <c r="P5" s="6">
        <v>293.00809399999997</v>
      </c>
      <c r="Q5" s="6">
        <v>35.817094999999995</v>
      </c>
      <c r="R5" s="6">
        <v>58.932674999999996</v>
      </c>
      <c r="S5" s="6">
        <v>24.905118999999999</v>
      </c>
      <c r="T5" s="6">
        <v>0</v>
      </c>
      <c r="U5" s="6">
        <v>0</v>
      </c>
      <c r="V5" s="6">
        <v>0</v>
      </c>
      <c r="W5" s="6">
        <v>1.4576695</v>
      </c>
      <c r="X5" s="6">
        <v>1472.5794245000002</v>
      </c>
      <c r="Y5" s="6">
        <v>339.96930500000002</v>
      </c>
      <c r="Z5" s="6">
        <v>290.04907049999997</v>
      </c>
      <c r="AA5" s="6">
        <v>0</v>
      </c>
      <c r="AB5" s="15">
        <f t="shared" si="0"/>
        <v>12054.681744699999</v>
      </c>
      <c r="AC5" s="15">
        <f t="shared" ref="AC5:AC16" si="14">SUM(K5:O5)</f>
        <v>9537.9632922000001</v>
      </c>
      <c r="AD5" s="15">
        <f t="shared" ref="AD5:AD24" si="15">SUM(P5:W5)</f>
        <v>414.12065250000001</v>
      </c>
      <c r="AE5" s="68">
        <f t="shared" ref="AE5:AE24" si="16">(C5*K5)/1000</f>
        <v>158.8950327174</v>
      </c>
      <c r="AF5" s="68">
        <f t="shared" ref="AF5:AF24" si="17">+K5/1000</f>
        <v>7.7737295849999999</v>
      </c>
      <c r="AG5" s="15">
        <f t="shared" si="3"/>
        <v>0.98039215686274506</v>
      </c>
      <c r="AH5" s="15">
        <f t="shared" ref="AH5:AH14" si="18">(K5)/(L5)</f>
        <v>50</v>
      </c>
      <c r="AI5" s="15">
        <f t="shared" ref="AI5:AI18" si="19">X5/(AC5+X5)</f>
        <v>0.13374267394344672</v>
      </c>
      <c r="AJ5" s="15">
        <f t="shared" si="6"/>
        <v>0.21949469210733485</v>
      </c>
      <c r="AK5" s="15"/>
      <c r="AL5" s="15">
        <f t="shared" si="7"/>
        <v>0.95838854909171656</v>
      </c>
      <c r="AM5" s="56">
        <f>(K5+L5)/(K5+L5+Y5)</f>
        <v>0.95888714806233477</v>
      </c>
      <c r="AN5" s="15">
        <f t="shared" ref="AN5:AN24" si="20">(K5)/(X5+K5)</f>
        <v>0.84073867496889643</v>
      </c>
      <c r="AO5" s="15">
        <f t="shared" si="9"/>
        <v>0.8568721528570552</v>
      </c>
      <c r="AP5" s="15">
        <f t="shared" si="10"/>
        <v>4.374615726269222</v>
      </c>
      <c r="AQ5" s="15">
        <f t="shared" si="11"/>
        <v>0.18410872388259134</v>
      </c>
      <c r="AR5" s="55"/>
      <c r="AS5" s="7">
        <v>1176.6099999999999</v>
      </c>
      <c r="AT5" s="7">
        <v>924.72500000000002</v>
      </c>
      <c r="AU5" s="7">
        <v>730.36</v>
      </c>
      <c r="AV5" s="7"/>
      <c r="AW5" s="7">
        <v>4051.5349999999999</v>
      </c>
      <c r="AX5" s="7">
        <v>5265.77</v>
      </c>
      <c r="AY5" s="7">
        <v>3722.2049999999999</v>
      </c>
      <c r="AZ5" s="7">
        <v>3657.6</v>
      </c>
      <c r="BA5" s="7">
        <v>3382.66</v>
      </c>
      <c r="BB5" s="7">
        <v>5526.7150000000001</v>
      </c>
      <c r="BC5" s="7">
        <v>4456.6100000000006</v>
      </c>
      <c r="BD5" s="7">
        <v>3515.8199999999997</v>
      </c>
      <c r="BE5" s="7">
        <v>3040.4049999999997</v>
      </c>
      <c r="BF5" s="7">
        <v>3083.9749999999999</v>
      </c>
      <c r="BG5" s="7">
        <v>4336.2300000000005</v>
      </c>
      <c r="BH5" s="7">
        <v>2705.24</v>
      </c>
      <c r="BI5" s="7">
        <v>2010.155</v>
      </c>
      <c r="BJ5" s="7">
        <v>2082.2550000000001</v>
      </c>
      <c r="BK5" s="7">
        <v>1914.0050000000001</v>
      </c>
      <c r="BL5" s="7">
        <v>597.33000000000004</v>
      </c>
      <c r="BM5" s="7">
        <v>0</v>
      </c>
      <c r="BN5" s="7">
        <v>237.60499999999999</v>
      </c>
      <c r="BO5" s="7">
        <v>523.23500000000001</v>
      </c>
      <c r="BP5" s="7">
        <v>0</v>
      </c>
      <c r="BQ5" s="7">
        <v>0</v>
      </c>
      <c r="BR5" s="14">
        <f t="shared" si="12"/>
        <v>56941.044999999998</v>
      </c>
      <c r="BS5" s="14">
        <f t="shared" si="13"/>
        <v>1.0355931412211368</v>
      </c>
      <c r="BT5" s="64">
        <v>38706</v>
      </c>
    </row>
    <row r="6" spans="1:72" s="8" customFormat="1" x14ac:dyDescent="0.2">
      <c r="A6" s="4" t="s">
        <v>60</v>
      </c>
      <c r="B6" s="64">
        <v>38770</v>
      </c>
      <c r="C6" s="65">
        <v>13.49</v>
      </c>
      <c r="D6" s="4" t="s">
        <v>37</v>
      </c>
      <c r="E6" s="4" t="s">
        <v>137</v>
      </c>
      <c r="F6" s="5">
        <v>1.2</v>
      </c>
      <c r="G6" s="5">
        <v>68</v>
      </c>
      <c r="H6" s="5">
        <v>6.2058823529411766</v>
      </c>
      <c r="I6" s="5"/>
      <c r="J6" s="5"/>
      <c r="K6" s="6">
        <v>453.50448999999992</v>
      </c>
      <c r="L6" s="6">
        <v>112.06140541604</v>
      </c>
      <c r="M6" s="6">
        <v>88.238299999999995</v>
      </c>
      <c r="N6" s="6">
        <v>42.244939999999993</v>
      </c>
      <c r="O6" s="6">
        <v>0</v>
      </c>
      <c r="P6" s="6">
        <v>23.176609999999997</v>
      </c>
      <c r="Q6" s="6">
        <v>3.2088400000000004</v>
      </c>
      <c r="R6" s="6">
        <v>12.870549999999998</v>
      </c>
      <c r="S6" s="6">
        <v>16.869389999999996</v>
      </c>
      <c r="T6" s="6">
        <v>0</v>
      </c>
      <c r="U6" s="6">
        <v>0</v>
      </c>
      <c r="V6" s="6">
        <v>0</v>
      </c>
      <c r="W6" s="6">
        <v>0</v>
      </c>
      <c r="X6" s="6">
        <v>133.00317999999996</v>
      </c>
      <c r="Y6" s="6">
        <v>32.514740000000003</v>
      </c>
      <c r="Z6" s="6">
        <v>37.824989999999993</v>
      </c>
      <c r="AA6" s="6">
        <v>0</v>
      </c>
      <c r="AB6" s="15">
        <f t="shared" si="0"/>
        <v>955.51743541603969</v>
      </c>
      <c r="AC6" s="15">
        <f t="shared" si="14"/>
        <v>696.04913541603992</v>
      </c>
      <c r="AD6" s="15">
        <f t="shared" si="15"/>
        <v>56.125389999999996</v>
      </c>
      <c r="AE6" s="68">
        <f t="shared" si="16"/>
        <v>6.1177755700999992</v>
      </c>
      <c r="AF6" s="68">
        <f t="shared" si="17"/>
        <v>0.45350448999999993</v>
      </c>
      <c r="AG6" s="15">
        <f t="shared" si="3"/>
        <v>0.80185968368264904</v>
      </c>
      <c r="AH6" s="15">
        <f t="shared" si="18"/>
        <v>4.0469284524526152</v>
      </c>
      <c r="AI6" s="15">
        <f t="shared" si="19"/>
        <v>0.16042797001689277</v>
      </c>
      <c r="AJ6" s="15">
        <f t="shared" si="6"/>
        <v>0.2967578615964791</v>
      </c>
      <c r="AK6" s="15">
        <f t="shared" ref="AK6:AK24" si="21">P6/(P6+X6)</f>
        <v>0.1483969852949604</v>
      </c>
      <c r="AL6" s="15">
        <f t="shared" si="7"/>
        <v>0.92538249022863917</v>
      </c>
      <c r="AM6" s="56">
        <f>(K6+L6)/(K6+L6+Y6)</f>
        <v>0.94563485577930162</v>
      </c>
      <c r="AN6" s="15">
        <f t="shared" si="20"/>
        <v>0.77322857516935806</v>
      </c>
      <c r="AO6" s="15">
        <f t="shared" si="9"/>
        <v>0.83712141328175316</v>
      </c>
      <c r="AP6" s="15">
        <f t="shared" si="10"/>
        <v>3.4169466086574798</v>
      </c>
      <c r="AQ6" s="15">
        <f t="shared" si="11"/>
        <v>0.20802072182259984</v>
      </c>
      <c r="AR6" s="55">
        <f>Y6/(Y6+X6)</f>
        <v>0.19644241541943019</v>
      </c>
      <c r="AS6" s="7">
        <v>238.34</v>
      </c>
      <c r="AT6" s="7">
        <v>219.42</v>
      </c>
      <c r="AU6" s="7">
        <v>103.27</v>
      </c>
      <c r="AV6" s="7">
        <v>69.55</v>
      </c>
      <c r="AW6" s="7">
        <v>655.88</v>
      </c>
      <c r="AX6" s="7">
        <v>1410.83</v>
      </c>
      <c r="AY6" s="7">
        <v>983.54</v>
      </c>
      <c r="AZ6" s="7">
        <v>626.79</v>
      </c>
      <c r="BA6" s="7">
        <v>574.64</v>
      </c>
      <c r="BB6" s="7">
        <v>2088.5700000000002</v>
      </c>
      <c r="BC6" s="7">
        <v>1400.79</v>
      </c>
      <c r="BD6" s="7">
        <v>931.29</v>
      </c>
      <c r="BE6" s="7">
        <v>680.82</v>
      </c>
      <c r="BF6" s="7">
        <v>559.41</v>
      </c>
      <c r="BG6" s="7">
        <v>1504.1</v>
      </c>
      <c r="BH6" s="7">
        <v>730.45</v>
      </c>
      <c r="BI6" s="7">
        <v>562.32000000000005</v>
      </c>
      <c r="BJ6" s="7">
        <v>484.45</v>
      </c>
      <c r="BK6" s="7">
        <v>605.98</v>
      </c>
      <c r="BL6" s="7">
        <v>284.45</v>
      </c>
      <c r="BM6" s="7">
        <v>0</v>
      </c>
      <c r="BN6" s="7">
        <v>573.73</v>
      </c>
      <c r="BO6" s="7">
        <v>287.42</v>
      </c>
      <c r="BP6" s="7">
        <v>360.4</v>
      </c>
      <c r="BQ6" s="7">
        <v>412.54</v>
      </c>
      <c r="BR6" s="14">
        <f t="shared" si="12"/>
        <v>16348.980000000001</v>
      </c>
      <c r="BS6" s="14">
        <f t="shared" si="13"/>
        <v>1.6068744473916889</v>
      </c>
      <c r="BT6" s="64">
        <v>38770</v>
      </c>
    </row>
    <row r="7" spans="1:72" s="8" customFormat="1" x14ac:dyDescent="0.2">
      <c r="A7" s="4" t="s">
        <v>61</v>
      </c>
      <c r="B7" s="64">
        <v>38864</v>
      </c>
      <c r="C7" s="66">
        <v>7.84</v>
      </c>
      <c r="D7" s="4" t="s">
        <v>37</v>
      </c>
      <c r="E7" s="4" t="s">
        <v>139</v>
      </c>
      <c r="F7" s="5">
        <v>2.0510000000000002</v>
      </c>
      <c r="G7" s="5">
        <v>39.200000000000003</v>
      </c>
      <c r="H7" s="5">
        <v>5.2321428571428577</v>
      </c>
      <c r="I7" s="5">
        <v>113.14683609785715</v>
      </c>
      <c r="J7" s="5">
        <v>118.26552144082144</v>
      </c>
      <c r="K7" s="6">
        <v>540.83776979376455</v>
      </c>
      <c r="L7" s="6">
        <v>127.523556168962</v>
      </c>
      <c r="M7" s="6">
        <v>94.301597688640868</v>
      </c>
      <c r="N7" s="6">
        <v>52.105040863143913</v>
      </c>
      <c r="O7" s="6">
        <v>0</v>
      </c>
      <c r="P7" s="6">
        <v>60.126530902988755</v>
      </c>
      <c r="Q7" s="6">
        <v>0</v>
      </c>
      <c r="R7" s="6">
        <v>22.922118398076037</v>
      </c>
      <c r="S7" s="6">
        <v>20.124984644135385</v>
      </c>
      <c r="T7" s="6">
        <v>18.305265803422195</v>
      </c>
      <c r="U7" s="6">
        <v>0</v>
      </c>
      <c r="V7" s="6">
        <v>0</v>
      </c>
      <c r="W7" s="6">
        <v>0</v>
      </c>
      <c r="X7" s="6">
        <v>145.66812872241312</v>
      </c>
      <c r="Y7" s="6">
        <v>23.669777826496698</v>
      </c>
      <c r="Z7" s="6">
        <v>34.594345240735095</v>
      </c>
      <c r="AA7" s="6">
        <v>0</v>
      </c>
      <c r="AB7" s="15">
        <f t="shared" si="0"/>
        <v>1140.1791160527787</v>
      </c>
      <c r="AC7" s="15">
        <f t="shared" si="14"/>
        <v>814.76796451451139</v>
      </c>
      <c r="AD7" s="15">
        <f t="shared" si="15"/>
        <v>121.47889974862235</v>
      </c>
      <c r="AE7" s="68">
        <f t="shared" si="16"/>
        <v>4.2401681151831143</v>
      </c>
      <c r="AF7" s="68">
        <f t="shared" si="17"/>
        <v>0.54083776979376452</v>
      </c>
      <c r="AG7" s="15">
        <f t="shared" si="3"/>
        <v>0.80919967805546877</v>
      </c>
      <c r="AH7" s="15">
        <f t="shared" si="18"/>
        <v>4.2410813032627708</v>
      </c>
      <c r="AI7" s="15">
        <f t="shared" si="19"/>
        <v>0.15166873647102627</v>
      </c>
      <c r="AJ7" s="15">
        <f t="shared" si="6"/>
        <v>0.45472674895125514</v>
      </c>
      <c r="AK7" s="15">
        <f t="shared" si="21"/>
        <v>0.29216759566275524</v>
      </c>
      <c r="AL7" s="15">
        <f t="shared" si="7"/>
        <v>0.87024907170799293</v>
      </c>
      <c r="AM7" s="56">
        <f>(K7+L7)/(K7+L7+Y7)</f>
        <v>0.96579665610852961</v>
      </c>
      <c r="AN7" s="15">
        <f t="shared" si="20"/>
        <v>0.78781226929402637</v>
      </c>
      <c r="AO7" s="15">
        <f t="shared" si="9"/>
        <v>0.85152613344935957</v>
      </c>
      <c r="AP7" s="15">
        <f t="shared" si="10"/>
        <v>3.9469091096250444</v>
      </c>
      <c r="AQ7" s="15">
        <f t="shared" si="11"/>
        <v>0.38934960522630951</v>
      </c>
      <c r="AR7" s="55">
        <f>Y7/(Y7+X7)</f>
        <v>0.13977837749907557</v>
      </c>
      <c r="AS7" s="7">
        <v>84.590361445783117</v>
      </c>
      <c r="AT7" s="7">
        <v>37.349397590361441</v>
      </c>
      <c r="AU7" s="7">
        <v>28.795180722891562</v>
      </c>
      <c r="AV7" s="7">
        <v>11.566265060240962</v>
      </c>
      <c r="AW7" s="7">
        <v>1461.457831325301</v>
      </c>
      <c r="AX7" s="7">
        <v>1417.2771084337351</v>
      </c>
      <c r="AY7" s="7">
        <v>1191.8554216867467</v>
      </c>
      <c r="AZ7" s="7">
        <v>841.0843373493974</v>
      </c>
      <c r="BA7" s="7">
        <v>190.26506024096383</v>
      </c>
      <c r="BB7" s="7">
        <v>3156.192771084337</v>
      </c>
      <c r="BC7" s="7">
        <v>1857.5783132530116</v>
      </c>
      <c r="BD7" s="7">
        <v>2404.8795180722886</v>
      </c>
      <c r="BE7" s="7">
        <v>1342.3012048192772</v>
      </c>
      <c r="BF7" s="7">
        <v>158.62650602409636</v>
      </c>
      <c r="BG7" s="7">
        <v>4274.6987951807223</v>
      </c>
      <c r="BH7" s="7">
        <v>1946.626506024096</v>
      </c>
      <c r="BI7" s="7">
        <v>2001.1445783132529</v>
      </c>
      <c r="BJ7" s="7">
        <v>1337.8554216867469</v>
      </c>
      <c r="BK7" s="7">
        <v>245.67469879518066</v>
      </c>
      <c r="BL7" s="7">
        <v>52.036144578313234</v>
      </c>
      <c r="BM7" s="7">
        <v>26.024096385542169</v>
      </c>
      <c r="BN7" s="7">
        <v>136.36144578313252</v>
      </c>
      <c r="BO7" s="7">
        <v>217.3614457831325</v>
      </c>
      <c r="BP7" s="7">
        <v>469.56626506024088</v>
      </c>
      <c r="BQ7" s="7">
        <v>1097.3975903614457</v>
      </c>
      <c r="BR7" s="14">
        <f t="shared" si="12"/>
        <v>25988.566265060232</v>
      </c>
      <c r="BS7" s="14">
        <f t="shared" si="13"/>
        <v>1.2836709009136844</v>
      </c>
      <c r="BT7" s="64">
        <v>38864</v>
      </c>
    </row>
    <row r="8" spans="1:72" s="8" customFormat="1" x14ac:dyDescent="0.2">
      <c r="A8" s="4" t="s">
        <v>63</v>
      </c>
      <c r="B8" s="64">
        <v>38990</v>
      </c>
      <c r="C8" s="65">
        <v>13.6</v>
      </c>
      <c r="D8" s="4" t="s">
        <v>37</v>
      </c>
      <c r="E8" s="4" t="s">
        <v>137</v>
      </c>
      <c r="F8" s="5">
        <v>0.84</v>
      </c>
      <c r="G8" s="5">
        <v>29</v>
      </c>
      <c r="H8" s="5">
        <v>2.896551724137931</v>
      </c>
      <c r="I8" s="5">
        <v>69.89124666666666</v>
      </c>
      <c r="J8" s="5">
        <v>106.60736666666668</v>
      </c>
      <c r="K8" s="6">
        <v>581.94220759687096</v>
      </c>
      <c r="L8" s="6">
        <v>49.408167972029297</v>
      </c>
      <c r="M8" s="6">
        <v>78.745063459072753</v>
      </c>
      <c r="N8" s="6">
        <v>96.910928846088325</v>
      </c>
      <c r="O8" s="6">
        <v>0</v>
      </c>
      <c r="P8" s="6">
        <v>48.845055256435224</v>
      </c>
      <c r="Q8" s="6">
        <v>0</v>
      </c>
      <c r="R8" s="6">
        <v>17.014471058548171</v>
      </c>
      <c r="S8" s="6">
        <v>18.827710329411858</v>
      </c>
      <c r="T8" s="6">
        <v>19.205160947880259</v>
      </c>
      <c r="U8" s="6">
        <v>0</v>
      </c>
      <c r="V8" s="6">
        <v>0</v>
      </c>
      <c r="W8" s="6">
        <v>0</v>
      </c>
      <c r="X8" s="6">
        <v>181.87702182019495</v>
      </c>
      <c r="Y8" s="6"/>
      <c r="Z8" s="6">
        <v>35.795263791439865</v>
      </c>
      <c r="AA8" s="6">
        <v>0</v>
      </c>
      <c r="AB8" s="15">
        <f t="shared" si="0"/>
        <v>1128.5710510779716</v>
      </c>
      <c r="AC8" s="15">
        <f t="shared" si="14"/>
        <v>807.00636787406143</v>
      </c>
      <c r="AD8" s="15">
        <f t="shared" si="15"/>
        <v>103.89239759227551</v>
      </c>
      <c r="AE8" s="68">
        <f t="shared" si="16"/>
        <v>7.9144140233174447</v>
      </c>
      <c r="AF8" s="68">
        <f t="shared" si="17"/>
        <v>0.58194220759687099</v>
      </c>
      <c r="AG8" s="15">
        <f t="shared" si="3"/>
        <v>0.92174207875063296</v>
      </c>
      <c r="AH8" s="15">
        <f t="shared" si="18"/>
        <v>11.778259172174065</v>
      </c>
      <c r="AI8" s="15">
        <f t="shared" si="19"/>
        <v>0.18392160664810825</v>
      </c>
      <c r="AJ8" s="15">
        <f t="shared" si="6"/>
        <v>0.36355323745232704</v>
      </c>
      <c r="AK8" s="15">
        <f t="shared" si="21"/>
        <v>0.21170516439227538</v>
      </c>
      <c r="AL8" s="15">
        <f t="shared" si="7"/>
        <v>0.88594517686157193</v>
      </c>
      <c r="AM8" s="56"/>
      <c r="AN8" s="15">
        <f t="shared" si="20"/>
        <v>0.76188473029279391</v>
      </c>
      <c r="AO8" s="15">
        <f t="shared" si="9"/>
        <v>0.88081340914405926</v>
      </c>
      <c r="AP8" s="15">
        <f t="shared" si="10"/>
        <v>3.4713036822928527</v>
      </c>
      <c r="AQ8" s="15">
        <f t="shared" si="11"/>
        <v>0.38282788469965068</v>
      </c>
      <c r="AR8" s="55"/>
      <c r="AS8" s="7">
        <v>44.588235294117645</v>
      </c>
      <c r="AT8" s="7">
        <v>23.52941176470588</v>
      </c>
      <c r="AU8" s="7">
        <v>18.823529411764703</v>
      </c>
      <c r="AV8" s="7">
        <v>7.9999999999999991</v>
      </c>
      <c r="AW8" s="7">
        <v>738.7058823529411</v>
      </c>
      <c r="AX8" s="7">
        <v>745.51764705882351</v>
      </c>
      <c r="AY8" s="7">
        <v>473.05882352941177</v>
      </c>
      <c r="AZ8" s="7">
        <v>262.35294117647055</v>
      </c>
      <c r="BA8" s="7">
        <v>10.72941176470588</v>
      </c>
      <c r="BB8" s="7">
        <v>1216.4588235294118</v>
      </c>
      <c r="BC8" s="7">
        <v>704.29411764705867</v>
      </c>
      <c r="BD8" s="7">
        <v>667.2</v>
      </c>
      <c r="BE8" s="7">
        <v>226.07058823529411</v>
      </c>
      <c r="BF8" s="7">
        <v>27.164705882352941</v>
      </c>
      <c r="BG8" s="7">
        <v>1071.6941176470589</v>
      </c>
      <c r="BH8" s="7">
        <v>631.04705882352937</v>
      </c>
      <c r="BI8" s="7">
        <v>526.19999999999993</v>
      </c>
      <c r="BJ8" s="7">
        <v>404.90588235294121</v>
      </c>
      <c r="BK8" s="7">
        <v>53.423529411764697</v>
      </c>
      <c r="BL8" s="7">
        <v>49.411764705882355</v>
      </c>
      <c r="BM8" s="7">
        <v>35.294117647058819</v>
      </c>
      <c r="BN8" s="7">
        <v>36.776470588235291</v>
      </c>
      <c r="BO8" s="7">
        <v>61.247058823529414</v>
      </c>
      <c r="BP8" s="7">
        <v>63.52941176470587</v>
      </c>
      <c r="BQ8" s="7">
        <v>162.65882352941173</v>
      </c>
      <c r="BR8" s="14">
        <f t="shared" si="12"/>
        <v>8262.6823529411758</v>
      </c>
      <c r="BS8" s="14">
        <f t="shared" si="13"/>
        <v>2.0867875813234145</v>
      </c>
      <c r="BT8" s="64">
        <v>38980</v>
      </c>
    </row>
    <row r="9" spans="1:72" s="8" customFormat="1" x14ac:dyDescent="0.2">
      <c r="A9" s="4" t="s">
        <v>136</v>
      </c>
      <c r="B9" s="64">
        <v>39128</v>
      </c>
      <c r="C9" s="65">
        <v>24.57</v>
      </c>
      <c r="D9" s="4" t="s">
        <v>37</v>
      </c>
      <c r="E9" s="4" t="s">
        <v>137</v>
      </c>
      <c r="F9" s="5">
        <v>0.95230999999999999</v>
      </c>
      <c r="G9" s="5">
        <v>26.6</v>
      </c>
      <c r="H9" s="5">
        <v>3.5801127819548868</v>
      </c>
      <c r="I9" s="5">
        <v>104.25953500000001</v>
      </c>
      <c r="J9" s="5">
        <v>94.22666333333332</v>
      </c>
      <c r="K9" s="6">
        <v>2518.3207039653525</v>
      </c>
      <c r="L9" s="6">
        <v>110.84833401648119</v>
      </c>
      <c r="M9" s="6">
        <v>535.75803071711266</v>
      </c>
      <c r="N9" s="6">
        <v>446.14476526420043</v>
      </c>
      <c r="O9" s="6">
        <v>0</v>
      </c>
      <c r="P9" s="6">
        <v>356.01836938458143</v>
      </c>
      <c r="Q9" s="6">
        <v>0</v>
      </c>
      <c r="R9" s="6">
        <v>122.51355037449622</v>
      </c>
      <c r="S9" s="6">
        <v>81.63948238853132</v>
      </c>
      <c r="T9" s="6">
        <v>78.37285541533835</v>
      </c>
      <c r="U9" s="6">
        <v>0</v>
      </c>
      <c r="V9" s="6">
        <v>0</v>
      </c>
      <c r="W9" s="6">
        <v>0</v>
      </c>
      <c r="X9" s="6">
        <v>646.17898556567411</v>
      </c>
      <c r="Y9" s="6">
        <v>124.513682616781</v>
      </c>
      <c r="Z9" s="6">
        <v>104.14513940146365</v>
      </c>
      <c r="AA9" s="6">
        <v>0</v>
      </c>
      <c r="AB9" s="15">
        <f t="shared" si="0"/>
        <v>5124.4538991100144</v>
      </c>
      <c r="AC9" s="15">
        <f t="shared" si="14"/>
        <v>3611.0718339631471</v>
      </c>
      <c r="AD9" s="15">
        <f t="shared" si="15"/>
        <v>638.54425756294734</v>
      </c>
      <c r="AE9" s="68">
        <f t="shared" si="16"/>
        <v>61.875139696428711</v>
      </c>
      <c r="AF9" s="68">
        <f t="shared" si="17"/>
        <v>2.5183207039653523</v>
      </c>
      <c r="AG9" s="15">
        <f t="shared" si="3"/>
        <v>0.95783902350319439</v>
      </c>
      <c r="AH9" s="15">
        <f t="shared" si="18"/>
        <v>22.71861572218959</v>
      </c>
      <c r="AI9" s="15">
        <f t="shared" si="19"/>
        <v>0.15178316076692686</v>
      </c>
      <c r="AJ9" s="15">
        <f t="shared" si="6"/>
        <v>0.49702864876012737</v>
      </c>
      <c r="AK9" s="15">
        <f t="shared" si="21"/>
        <v>0.35523778587726618</v>
      </c>
      <c r="AL9" s="15">
        <f t="shared" si="7"/>
        <v>0.84974071920608774</v>
      </c>
      <c r="AM9" s="56">
        <f>(K9+L9)/(K9+L9+Y9)</f>
        <v>0.95478285073099733</v>
      </c>
      <c r="AN9" s="15">
        <f t="shared" si="20"/>
        <v>0.79580374499533069</v>
      </c>
      <c r="AO9" s="15">
        <f t="shared" si="9"/>
        <v>0.82457622174799106</v>
      </c>
      <c r="AP9" s="15">
        <f t="shared" si="10"/>
        <v>3.4114364214496455</v>
      </c>
      <c r="AQ9" s="15">
        <f t="shared" si="11"/>
        <v>0.39922380693633824</v>
      </c>
      <c r="AR9" s="55">
        <f>Y9/(Y9+X9)</f>
        <v>0.16156074627052688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14"/>
      <c r="BS9" s="14"/>
      <c r="BT9" s="64">
        <v>39128</v>
      </c>
    </row>
    <row r="10" spans="1:72" s="8" customFormat="1" x14ac:dyDescent="0.2">
      <c r="A10" s="4" t="s">
        <v>57</v>
      </c>
      <c r="B10" s="64">
        <v>39217</v>
      </c>
      <c r="C10" s="66">
        <v>23.2</v>
      </c>
      <c r="D10" s="4" t="s">
        <v>37</v>
      </c>
      <c r="E10" s="4" t="s">
        <v>139</v>
      </c>
      <c r="F10" s="5">
        <v>2.5463</v>
      </c>
      <c r="G10" s="5">
        <v>72</v>
      </c>
      <c r="H10" s="5">
        <v>3.5365277777777777</v>
      </c>
      <c r="I10" s="5">
        <v>111.01796081410716</v>
      </c>
      <c r="J10" s="5">
        <v>111.5254678805893</v>
      </c>
      <c r="K10" s="6">
        <v>363.70224443224765</v>
      </c>
      <c r="L10" s="6">
        <v>315.66405293381001</v>
      </c>
      <c r="M10" s="6">
        <v>69.043601921826038</v>
      </c>
      <c r="N10" s="6">
        <v>37.750360275591532</v>
      </c>
      <c r="O10" s="6">
        <v>2.5569826950556549</v>
      </c>
      <c r="P10" s="6">
        <v>37.356891876757061</v>
      </c>
      <c r="Q10" s="6">
        <v>0</v>
      </c>
      <c r="R10" s="6">
        <v>14.48014825139418</v>
      </c>
      <c r="S10" s="6">
        <v>15.682219513026762</v>
      </c>
      <c r="T10" s="6">
        <v>14.877288362004348</v>
      </c>
      <c r="U10" s="6">
        <v>0</v>
      </c>
      <c r="V10" s="6">
        <v>0</v>
      </c>
      <c r="W10" s="6">
        <v>0</v>
      </c>
      <c r="X10" s="6">
        <v>101.37598826083743</v>
      </c>
      <c r="Y10" s="6"/>
      <c r="Z10" s="6">
        <v>20.785370207745856</v>
      </c>
      <c r="AA10" s="6">
        <v>0</v>
      </c>
      <c r="AB10" s="15">
        <f t="shared" si="0"/>
        <v>993.27514873029656</v>
      </c>
      <c r="AC10" s="15">
        <f t="shared" si="14"/>
        <v>788.71724225853097</v>
      </c>
      <c r="AD10" s="15">
        <f t="shared" si="15"/>
        <v>82.39654800318236</v>
      </c>
      <c r="AE10" s="68">
        <f t="shared" si="16"/>
        <v>8.4378920708281449</v>
      </c>
      <c r="AF10" s="68">
        <f t="shared" si="17"/>
        <v>0.36370224443224763</v>
      </c>
      <c r="AG10" s="15">
        <f t="shared" si="3"/>
        <v>0.53535514764618475</v>
      </c>
      <c r="AH10" s="15">
        <f t="shared" si="18"/>
        <v>1.152181380971214</v>
      </c>
      <c r="AI10" s="15">
        <f t="shared" si="19"/>
        <v>0.11389367403871239</v>
      </c>
      <c r="AJ10" s="15">
        <f t="shared" si="6"/>
        <v>0.44836159786577701</v>
      </c>
      <c r="AK10" s="15">
        <f t="shared" si="21"/>
        <v>0.26927208488504462</v>
      </c>
      <c r="AL10" s="15">
        <f t="shared" si="7"/>
        <v>0.90541241692611996</v>
      </c>
      <c r="AM10" s="56"/>
      <c r="AN10" s="15">
        <f t="shared" si="20"/>
        <v>0.78202379484886031</v>
      </c>
      <c r="AO10" s="15">
        <f t="shared" si="9"/>
        <v>0.84045230588918374</v>
      </c>
      <c r="AP10" s="15">
        <f t="shared" si="10"/>
        <v>6.7014517838096745</v>
      </c>
      <c r="AQ10" s="15">
        <f t="shared" si="11"/>
        <v>0.35109697843577614</v>
      </c>
      <c r="AR10" s="55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14"/>
      <c r="BS10" s="14"/>
      <c r="BT10" s="64">
        <v>39217</v>
      </c>
    </row>
    <row r="11" spans="1:72" s="8" customFormat="1" x14ac:dyDescent="0.2">
      <c r="A11" s="4" t="s">
        <v>127</v>
      </c>
      <c r="B11" s="64">
        <v>39296</v>
      </c>
      <c r="C11" s="66">
        <v>13.33</v>
      </c>
      <c r="D11" s="4" t="s">
        <v>37</v>
      </c>
      <c r="E11" s="4" t="s">
        <v>139</v>
      </c>
      <c r="F11" s="5">
        <v>1.02</v>
      </c>
      <c r="G11" s="5">
        <v>63.9</v>
      </c>
      <c r="H11" s="5">
        <v>1.596244131455399</v>
      </c>
      <c r="I11" s="5">
        <v>98.817617768571452</v>
      </c>
      <c r="J11" s="5">
        <v>105.70692749255358</v>
      </c>
      <c r="K11" s="6">
        <v>262.02358035002942</v>
      </c>
      <c r="L11" s="6">
        <v>123.679166200363</v>
      </c>
      <c r="M11" s="6">
        <v>49.018691469695128</v>
      </c>
      <c r="N11" s="6">
        <v>23.973320468693643</v>
      </c>
      <c r="O11" s="6">
        <v>0</v>
      </c>
      <c r="P11" s="6">
        <v>23.329951052822622</v>
      </c>
      <c r="Q11" s="6">
        <v>0</v>
      </c>
      <c r="R11" s="6">
        <v>11.328407398453136</v>
      </c>
      <c r="S11" s="6">
        <v>12.499419554385632</v>
      </c>
      <c r="T11" s="6">
        <v>9.4079174769006784</v>
      </c>
      <c r="U11" s="6">
        <v>0</v>
      </c>
      <c r="V11" s="6">
        <v>0</v>
      </c>
      <c r="W11" s="6">
        <v>0</v>
      </c>
      <c r="X11" s="6">
        <v>52.471920375641098</v>
      </c>
      <c r="Y11" s="6">
        <v>7.1633854625368221</v>
      </c>
      <c r="Z11" s="6">
        <v>23.205703391850541</v>
      </c>
      <c r="AA11" s="6">
        <v>0</v>
      </c>
      <c r="AB11" s="15">
        <f t="shared" si="0"/>
        <v>598.10146320137153</v>
      </c>
      <c r="AC11" s="15">
        <f t="shared" si="14"/>
        <v>458.69475848878119</v>
      </c>
      <c r="AD11" s="15">
        <f t="shared" si="15"/>
        <v>56.56569548256207</v>
      </c>
      <c r="AE11" s="68">
        <f t="shared" si="16"/>
        <v>3.4927743260658923</v>
      </c>
      <c r="AF11" s="68">
        <f t="shared" si="17"/>
        <v>0.26202358035002943</v>
      </c>
      <c r="AG11" s="15">
        <f t="shared" si="3"/>
        <v>0.67934071689529907</v>
      </c>
      <c r="AH11" s="15">
        <f t="shared" si="18"/>
        <v>2.1185749257522111</v>
      </c>
      <c r="AI11" s="15">
        <f t="shared" si="19"/>
        <v>0.10265129270986445</v>
      </c>
      <c r="AJ11" s="15">
        <f t="shared" si="6"/>
        <v>0.51877230657833107</v>
      </c>
      <c r="AK11" s="15">
        <f t="shared" si="21"/>
        <v>0.30777539674386173</v>
      </c>
      <c r="AL11" s="15">
        <f t="shared" si="7"/>
        <v>0.89021921817095617</v>
      </c>
      <c r="AM11" s="56">
        <f>(K11+L11)/(K11+L11+Y11)</f>
        <v>0.98176634512668781</v>
      </c>
      <c r="AN11" s="15">
        <f t="shared" si="20"/>
        <v>0.83315525896374731</v>
      </c>
      <c r="AO11" s="15">
        <f t="shared" si="9"/>
        <v>0.84240504937507144</v>
      </c>
      <c r="AP11" s="15">
        <f t="shared" si="10"/>
        <v>6.4676912632427452</v>
      </c>
      <c r="AQ11" s="15">
        <f t="shared" si="11"/>
        <v>0.32246563638787584</v>
      </c>
      <c r="AR11" s="55">
        <f>Y11/(Y11+X11)</f>
        <v>0.12011987465906304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14"/>
      <c r="BS11" s="14"/>
      <c r="BT11" s="64">
        <v>39317</v>
      </c>
    </row>
    <row r="12" spans="1:72" s="8" customFormat="1" x14ac:dyDescent="0.2">
      <c r="A12" s="4" t="s">
        <v>135</v>
      </c>
      <c r="B12" s="64">
        <v>39662</v>
      </c>
      <c r="C12" s="67">
        <v>20.78</v>
      </c>
      <c r="D12" s="4" t="s">
        <v>37</v>
      </c>
      <c r="E12" s="4" t="s">
        <v>139</v>
      </c>
      <c r="F12" s="5">
        <v>1.7151000000000001</v>
      </c>
      <c r="G12" s="5">
        <v>38.54</v>
      </c>
      <c r="H12" s="5">
        <v>4.4501816294758703</v>
      </c>
      <c r="I12" s="5">
        <v>103.838725</v>
      </c>
      <c r="J12" s="5">
        <v>86.092013333333327</v>
      </c>
      <c r="K12" s="6">
        <v>757.21882102911547</v>
      </c>
      <c r="L12" s="6">
        <v>131.462291762185</v>
      </c>
      <c r="M12" s="6">
        <v>71.284999999999997</v>
      </c>
      <c r="N12" s="6">
        <v>128.62157276051195</v>
      </c>
      <c r="O12" s="6">
        <v>0</v>
      </c>
      <c r="P12" s="6">
        <v>81.365875959068788</v>
      </c>
      <c r="Q12" s="6">
        <v>0</v>
      </c>
      <c r="R12" s="6">
        <v>20.321877831702466</v>
      </c>
      <c r="S12" s="6">
        <v>35.725226545721327</v>
      </c>
      <c r="T12" s="6">
        <v>27.800245924088088</v>
      </c>
      <c r="U12" s="6">
        <v>0</v>
      </c>
      <c r="V12" s="6">
        <v>0</v>
      </c>
      <c r="W12" s="6">
        <v>0</v>
      </c>
      <c r="X12" s="6">
        <v>199.75077361276303</v>
      </c>
      <c r="Y12" s="6">
        <v>48.104841042871399</v>
      </c>
      <c r="Z12" s="6">
        <v>39.846404364350647</v>
      </c>
      <c r="AA12" s="6">
        <v>0</v>
      </c>
      <c r="AB12" s="15">
        <f t="shared" si="0"/>
        <v>1541.5029308323783</v>
      </c>
      <c r="AC12" s="15">
        <f t="shared" si="14"/>
        <v>1088.5876855518125</v>
      </c>
      <c r="AD12" s="15">
        <f t="shared" si="15"/>
        <v>165.21322626058065</v>
      </c>
      <c r="AE12" s="68">
        <f t="shared" si="16"/>
        <v>15.735007100985019</v>
      </c>
      <c r="AF12" s="68">
        <f t="shared" si="17"/>
        <v>0.75721882102911553</v>
      </c>
      <c r="AG12" s="15">
        <f t="shared" si="3"/>
        <v>0.85207034348995114</v>
      </c>
      <c r="AH12" s="15">
        <f t="shared" si="18"/>
        <v>5.7599697288019494</v>
      </c>
      <c r="AI12" s="15">
        <f t="shared" si="19"/>
        <v>0.15504526174146169</v>
      </c>
      <c r="AJ12" s="15">
        <f t="shared" si="6"/>
        <v>0.45268362446136023</v>
      </c>
      <c r="AK12" s="15">
        <f t="shared" si="21"/>
        <v>0.28943812500254601</v>
      </c>
      <c r="AL12" s="15">
        <f t="shared" si="7"/>
        <v>0.86823009562039488</v>
      </c>
      <c r="AM12" s="56">
        <f>(K12+L12)/(K12+L12+Y12)</f>
        <v>0.94864905814825351</v>
      </c>
      <c r="AN12" s="15">
        <f t="shared" si="20"/>
        <v>0.7912673770084464</v>
      </c>
      <c r="AO12" s="15">
        <f t="shared" si="9"/>
        <v>0.91395935879758017</v>
      </c>
      <c r="AP12" s="15">
        <f t="shared" si="10"/>
        <v>3.5854790460406396</v>
      </c>
      <c r="AQ12" s="15">
        <f t="shared" si="11"/>
        <v>0.5330193845784803</v>
      </c>
      <c r="AR12" s="55">
        <f>Y12/(Y12+X12)</f>
        <v>0.19408412881712317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14"/>
      <c r="BS12" s="14"/>
      <c r="BT12" s="64">
        <v>39683</v>
      </c>
    </row>
    <row r="13" spans="1:72" s="8" customFormat="1" x14ac:dyDescent="0.2">
      <c r="A13" s="4" t="s">
        <v>128</v>
      </c>
      <c r="B13" s="64">
        <v>39775</v>
      </c>
      <c r="C13" s="65">
        <v>36.25</v>
      </c>
      <c r="D13" s="4" t="s">
        <v>37</v>
      </c>
      <c r="E13" s="4" t="s">
        <v>137</v>
      </c>
      <c r="F13" s="5">
        <v>3.96163</v>
      </c>
      <c r="G13" s="5">
        <v>73.400000000000006</v>
      </c>
      <c r="H13" s="5">
        <v>5.3973160762942776</v>
      </c>
      <c r="I13" s="5">
        <v>95.587458749999996</v>
      </c>
      <c r="J13" s="5">
        <v>86.483284999999995</v>
      </c>
      <c r="K13" s="6">
        <v>1556.8922054871557</v>
      </c>
      <c r="L13" s="6">
        <v>150.63734632409901</v>
      </c>
      <c r="M13" s="6">
        <v>306.01499455747563</v>
      </c>
      <c r="N13" s="6">
        <v>150.25617348437885</v>
      </c>
      <c r="O13" s="6">
        <v>0</v>
      </c>
      <c r="P13" s="6">
        <v>186.65093631830231</v>
      </c>
      <c r="Q13" s="6">
        <v>0</v>
      </c>
      <c r="R13" s="6">
        <v>52.0472149891961</v>
      </c>
      <c r="S13" s="6">
        <v>67.120449402074286</v>
      </c>
      <c r="T13" s="6">
        <v>51.189100384103462</v>
      </c>
      <c r="U13" s="6">
        <v>0</v>
      </c>
      <c r="V13" s="6">
        <v>0</v>
      </c>
      <c r="W13" s="6">
        <v>0</v>
      </c>
      <c r="X13" s="6">
        <v>487.68249296905412</v>
      </c>
      <c r="Y13" s="6">
        <v>55.895209397726603</v>
      </c>
      <c r="Z13" s="6">
        <v>71.40782278800917</v>
      </c>
      <c r="AA13" s="6">
        <v>0</v>
      </c>
      <c r="AB13" s="15">
        <f t="shared" si="0"/>
        <v>3135.7939461015749</v>
      </c>
      <c r="AC13" s="15">
        <f t="shared" si="14"/>
        <v>2163.8007198531091</v>
      </c>
      <c r="AD13" s="15">
        <f t="shared" si="15"/>
        <v>357.00770109367619</v>
      </c>
      <c r="AE13" s="68">
        <f t="shared" si="16"/>
        <v>56.437342448909398</v>
      </c>
      <c r="AF13" s="68">
        <f t="shared" si="17"/>
        <v>1.5568922054871557</v>
      </c>
      <c r="AG13" s="15">
        <f t="shared" si="3"/>
        <v>0.91178053336511156</v>
      </c>
      <c r="AH13" s="15">
        <f t="shared" si="18"/>
        <v>10.335366650295828</v>
      </c>
      <c r="AI13" s="15">
        <f t="shared" si="19"/>
        <v>0.18392818427463425</v>
      </c>
      <c r="AJ13" s="15">
        <f t="shared" si="6"/>
        <v>0.42264927852017098</v>
      </c>
      <c r="AK13" s="15">
        <f t="shared" si="21"/>
        <v>0.276793242351276</v>
      </c>
      <c r="AL13" s="15">
        <f t="shared" si="7"/>
        <v>0.85837571069379859</v>
      </c>
      <c r="AM13" s="56">
        <f>(K13+L13)/(K13+L13+Y13)</f>
        <v>0.96830303700657716</v>
      </c>
      <c r="AN13" s="15">
        <f t="shared" si="20"/>
        <v>0.76147484690224976</v>
      </c>
      <c r="AO13" s="15">
        <f t="shared" si="9"/>
        <v>0.83573256115487438</v>
      </c>
      <c r="AP13" s="15">
        <f t="shared" si="10"/>
        <v>3.1412796080055063</v>
      </c>
      <c r="AQ13" s="15">
        <f t="shared" si="11"/>
        <v>0.3788590292543792</v>
      </c>
      <c r="AR13" s="55">
        <f>Y13/(Y13+X13)</f>
        <v>0.10282837054271063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4"/>
      <c r="BS13" s="14"/>
      <c r="BT13" s="64">
        <v>39775</v>
      </c>
    </row>
    <row r="14" spans="1:72" s="8" customFormat="1" x14ac:dyDescent="0.2">
      <c r="A14" s="4" t="s">
        <v>129</v>
      </c>
      <c r="B14" s="64">
        <v>40026</v>
      </c>
      <c r="C14" s="67">
        <v>26.56</v>
      </c>
      <c r="D14" s="4" t="s">
        <v>37</v>
      </c>
      <c r="E14" s="4" t="s">
        <v>139</v>
      </c>
      <c r="F14" s="5">
        <v>2.2515000000000001</v>
      </c>
      <c r="G14" s="5">
        <v>42.884</v>
      </c>
      <c r="H14" s="5">
        <v>5.2502098684824174</v>
      </c>
      <c r="I14" s="5">
        <v>106.73382187499999</v>
      </c>
      <c r="J14" s="5">
        <v>91.680831249999983</v>
      </c>
      <c r="K14" s="6">
        <v>880.10057881117621</v>
      </c>
      <c r="L14" s="6">
        <v>350.16772651473599</v>
      </c>
      <c r="M14" s="6">
        <v>180.51021716805965</v>
      </c>
      <c r="N14" s="6">
        <v>129.13432616460841</v>
      </c>
      <c r="O14" s="6">
        <v>0</v>
      </c>
      <c r="P14" s="6">
        <v>120.90537112428196</v>
      </c>
      <c r="Q14" s="6">
        <v>0</v>
      </c>
      <c r="R14" s="6">
        <v>29.662554058667588</v>
      </c>
      <c r="S14" s="6">
        <v>54.773911233070613</v>
      </c>
      <c r="T14" s="6">
        <v>45.749650029862764</v>
      </c>
      <c r="U14" s="6">
        <v>0</v>
      </c>
      <c r="V14" s="6">
        <v>0</v>
      </c>
      <c r="W14" s="6">
        <v>0</v>
      </c>
      <c r="X14" s="6">
        <v>268.45210866874913</v>
      </c>
      <c r="Y14" s="6">
        <v>90</v>
      </c>
      <c r="Z14" s="6">
        <v>55.916776573078401</v>
      </c>
      <c r="AA14" s="6">
        <v>0</v>
      </c>
      <c r="AB14" s="15">
        <f t="shared" si="0"/>
        <v>2205.373220346291</v>
      </c>
      <c r="AC14" s="15">
        <f t="shared" si="14"/>
        <v>1539.9128486585803</v>
      </c>
      <c r="AD14" s="15">
        <f t="shared" si="15"/>
        <v>251.09148644588294</v>
      </c>
      <c r="AE14" s="68">
        <f t="shared" si="16"/>
        <v>23.375471373224837</v>
      </c>
      <c r="AF14" s="68">
        <f t="shared" si="17"/>
        <v>0.8801005788111762</v>
      </c>
      <c r="AG14" s="15">
        <f t="shared" si="3"/>
        <v>0.7153728784210428</v>
      </c>
      <c r="AH14" s="15">
        <f t="shared" si="18"/>
        <v>2.5133686292878257</v>
      </c>
      <c r="AI14" s="15">
        <f t="shared" si="19"/>
        <v>0.14845018290196663</v>
      </c>
      <c r="AJ14" s="15">
        <f t="shared" si="6"/>
        <v>0.48329242975362269</v>
      </c>
      <c r="AK14" s="15">
        <f t="shared" si="21"/>
        <v>0.31052535882590737</v>
      </c>
      <c r="AL14" s="15">
        <f t="shared" si="7"/>
        <v>0.85980408783810247</v>
      </c>
      <c r="AM14" s="56">
        <f>(K14+L14)/(K14+L14+Y14)</f>
        <v>0.9318320377479764</v>
      </c>
      <c r="AN14" s="15">
        <f t="shared" si="20"/>
        <v>0.76626922596144187</v>
      </c>
      <c r="AO14" s="15">
        <f t="shared" si="9"/>
        <v>0.82980541226586413</v>
      </c>
      <c r="AP14" s="15">
        <f t="shared" si="10"/>
        <v>3.4321692509914099</v>
      </c>
      <c r="AQ14" s="15">
        <f t="shared" si="11"/>
        <v>0.4011251435576596</v>
      </c>
      <c r="AR14" s="55">
        <f>Y14/(Y14+X14)</f>
        <v>0.25107956634499901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14"/>
      <c r="BS14" s="14"/>
      <c r="BT14" s="64">
        <v>40043</v>
      </c>
    </row>
    <row r="15" spans="1:72" s="8" customFormat="1" x14ac:dyDescent="0.2">
      <c r="A15" s="4" t="s">
        <v>62</v>
      </c>
      <c r="B15" s="64">
        <v>40238</v>
      </c>
      <c r="C15" s="65">
        <v>61.82</v>
      </c>
      <c r="D15" s="4" t="s">
        <v>37</v>
      </c>
      <c r="E15" s="4" t="s">
        <v>137</v>
      </c>
      <c r="F15" s="5">
        <v>1.52</v>
      </c>
      <c r="G15" s="5">
        <v>16.850000000000001</v>
      </c>
      <c r="H15" s="5">
        <v>9.0207715133531146</v>
      </c>
      <c r="I15" s="5"/>
      <c r="J15" s="5"/>
      <c r="K15" s="6">
        <v>17974.584210000001</v>
      </c>
      <c r="L15" s="6">
        <v>138.94353594329999</v>
      </c>
      <c r="M15" s="6">
        <v>998.92710999999997</v>
      </c>
      <c r="N15" s="6">
        <v>936.56341700000007</v>
      </c>
      <c r="O15" s="6">
        <v>0</v>
      </c>
      <c r="P15" s="6">
        <v>600.36497500000007</v>
      </c>
      <c r="Q15" s="6">
        <v>88.043025</v>
      </c>
      <c r="R15" s="6">
        <v>49.381593499999994</v>
      </c>
      <c r="S15" s="6">
        <v>173.62678649999998</v>
      </c>
      <c r="T15" s="6">
        <v>0</v>
      </c>
      <c r="U15" s="6">
        <v>0</v>
      </c>
      <c r="V15" s="6">
        <v>0</v>
      </c>
      <c r="W15" s="6">
        <v>8.0541330000000002</v>
      </c>
      <c r="X15" s="6">
        <v>3724.7342230000004</v>
      </c>
      <c r="Y15" s="6">
        <v>842.55600000000004</v>
      </c>
      <c r="Z15" s="6">
        <v>723.94588749999991</v>
      </c>
      <c r="AA15" s="6">
        <v>0</v>
      </c>
      <c r="AB15" s="15">
        <f t="shared" si="0"/>
        <v>26259.724896443302</v>
      </c>
      <c r="AC15" s="15">
        <f t="shared" si="14"/>
        <v>20049.018272943304</v>
      </c>
      <c r="AD15" s="15">
        <f t="shared" si="15"/>
        <v>919.4705130000001</v>
      </c>
      <c r="AE15" s="68">
        <f t="shared" si="16"/>
        <v>1111.1887958621999</v>
      </c>
      <c r="AF15" s="68">
        <f t="shared" si="17"/>
        <v>17.97458421</v>
      </c>
      <c r="AG15" s="15">
        <f t="shared" si="3"/>
        <v>0.99232929455310448</v>
      </c>
      <c r="AH15" s="15"/>
      <c r="AI15" s="15">
        <f t="shared" si="19"/>
        <v>0.15667422396340588</v>
      </c>
      <c r="AJ15" s="15">
        <f t="shared" si="6"/>
        <v>0.19798233826184186</v>
      </c>
      <c r="AK15" s="15">
        <f t="shared" si="21"/>
        <v>0.13880952725376081</v>
      </c>
      <c r="AL15" s="15">
        <f t="shared" si="7"/>
        <v>0.95614989127798333</v>
      </c>
      <c r="AM15" s="56">
        <f>(K15+L15)/(K15+L15+Y15)</f>
        <v>0.95555221155950465</v>
      </c>
      <c r="AN15" s="15">
        <f t="shared" si="20"/>
        <v>0.82834787025681511</v>
      </c>
      <c r="AO15" s="15">
        <f t="shared" si="9"/>
        <v>0.94735148949751702</v>
      </c>
      <c r="AP15" s="15">
        <f t="shared" si="10"/>
        <v>3.9659244018974404</v>
      </c>
      <c r="AQ15" s="15">
        <f t="shared" si="11"/>
        <v>0.37539420136628765</v>
      </c>
      <c r="AR15" s="55">
        <f>Y15/(Y15+X15)</f>
        <v>0.18447612454252396</v>
      </c>
      <c r="AS15" s="7">
        <v>283.37</v>
      </c>
      <c r="AT15" s="7">
        <v>221.12</v>
      </c>
      <c r="AU15" s="7">
        <v>185.93</v>
      </c>
      <c r="AV15" s="7">
        <v>139.18</v>
      </c>
      <c r="AW15" s="7">
        <v>427.97</v>
      </c>
      <c r="AX15" s="7">
        <v>829.31</v>
      </c>
      <c r="AY15" s="7">
        <v>671.27</v>
      </c>
      <c r="AZ15" s="7">
        <v>472.2</v>
      </c>
      <c r="BA15" s="7">
        <v>395.63</v>
      </c>
      <c r="BB15" s="7">
        <v>905.95</v>
      </c>
      <c r="BC15" s="7">
        <v>754.31</v>
      </c>
      <c r="BD15" s="7">
        <v>544.49</v>
      </c>
      <c r="BE15" s="7">
        <v>385.51</v>
      </c>
      <c r="BF15" s="7">
        <v>334.09</v>
      </c>
      <c r="BG15" s="7">
        <v>719.26</v>
      </c>
      <c r="BH15" s="7">
        <v>436.79</v>
      </c>
      <c r="BI15" s="7">
        <v>313.18</v>
      </c>
      <c r="BJ15" s="7">
        <v>276.02999999999997</v>
      </c>
      <c r="BK15" s="7">
        <v>314.32</v>
      </c>
      <c r="BL15" s="7">
        <v>155.16999999999999</v>
      </c>
      <c r="BM15" s="7">
        <v>90.05</v>
      </c>
      <c r="BN15" s="7">
        <v>142.69</v>
      </c>
      <c r="BO15" s="7">
        <v>175.32</v>
      </c>
      <c r="BP15" s="7">
        <v>187.91</v>
      </c>
      <c r="BQ15" s="7">
        <v>607.91</v>
      </c>
      <c r="BR15" s="14">
        <f>SUM(AS15:BQ15)</f>
        <v>9968.9599999999991</v>
      </c>
      <c r="BS15" s="14">
        <f>(BB15+BC15)/(BD15+BE15+BF15)</f>
        <v>1.3134033178017388</v>
      </c>
      <c r="BT15" s="64">
        <v>40241</v>
      </c>
    </row>
    <row r="16" spans="1:72" s="8" customFormat="1" x14ac:dyDescent="0.2">
      <c r="A16" s="4" t="s">
        <v>123</v>
      </c>
      <c r="B16" s="64">
        <v>40309</v>
      </c>
      <c r="C16" s="66">
        <v>13.6</v>
      </c>
      <c r="D16" s="4" t="s">
        <v>37</v>
      </c>
      <c r="E16" s="4" t="s">
        <v>139</v>
      </c>
      <c r="F16" s="5">
        <v>1.1200000000000001</v>
      </c>
      <c r="G16" s="5">
        <v>14</v>
      </c>
      <c r="H16" s="5">
        <v>8.0000000000000018</v>
      </c>
      <c r="I16" s="5"/>
      <c r="J16" s="5"/>
      <c r="K16" s="6">
        <v>6044.5337793749995</v>
      </c>
      <c r="L16" s="6">
        <v>5986.0856637079996</v>
      </c>
      <c r="M16" s="6">
        <v>4365.6638400000002</v>
      </c>
      <c r="N16" s="6">
        <v>1745.0417719999998</v>
      </c>
      <c r="O16" s="6">
        <v>0</v>
      </c>
      <c r="P16" s="6">
        <v>1247.1290999999999</v>
      </c>
      <c r="Q16" s="6">
        <v>181.33779999999996</v>
      </c>
      <c r="R16" s="6">
        <v>134.19608399999998</v>
      </c>
      <c r="S16" s="6">
        <v>506.71736799999996</v>
      </c>
      <c r="T16" s="6">
        <v>0</v>
      </c>
      <c r="U16" s="6">
        <v>0</v>
      </c>
      <c r="V16" s="6">
        <v>0</v>
      </c>
      <c r="W16" s="6">
        <v>0</v>
      </c>
      <c r="X16" s="6">
        <v>6255.941671999999</v>
      </c>
      <c r="Y16" s="6">
        <v>0</v>
      </c>
      <c r="Z16" s="6">
        <v>1724.9384239999999</v>
      </c>
      <c r="AA16" s="6">
        <v>0</v>
      </c>
      <c r="AB16" s="15">
        <f t="shared" si="0"/>
        <v>28191.585503082999</v>
      </c>
      <c r="AC16" s="15">
        <f t="shared" si="14"/>
        <v>18141.325055083002</v>
      </c>
      <c r="AD16" s="15">
        <f t="shared" si="15"/>
        <v>2069.3803519999997</v>
      </c>
      <c r="AE16" s="68">
        <f t="shared" si="16"/>
        <v>82.205659399499979</v>
      </c>
      <c r="AF16" s="68">
        <f t="shared" si="17"/>
        <v>6.0445337793749996</v>
      </c>
      <c r="AG16" s="15">
        <f t="shared" si="3"/>
        <v>0.50242913991018989</v>
      </c>
      <c r="AH16" s="15">
        <f>(K16)/(L16)</f>
        <v>1.0097639958648361</v>
      </c>
      <c r="AI16" s="15">
        <f t="shared" si="19"/>
        <v>0.25641977611596067</v>
      </c>
      <c r="AJ16" s="15">
        <f t="shared" si="6"/>
        <v>0.24856460158951804</v>
      </c>
      <c r="AK16" s="15">
        <f t="shared" si="21"/>
        <v>0.16621582521306386</v>
      </c>
      <c r="AL16" s="15">
        <f t="shared" si="7"/>
        <v>0.89760969197667051</v>
      </c>
      <c r="AM16" s="56"/>
      <c r="AN16" s="15">
        <f t="shared" si="20"/>
        <v>0.4914065154041925</v>
      </c>
      <c r="AO16" s="15">
        <f t="shared" si="9"/>
        <v>0.58063583424441245</v>
      </c>
      <c r="AP16" s="15">
        <f t="shared" si="10"/>
        <v>1.923070909840638</v>
      </c>
      <c r="AQ16" s="15">
        <f t="shared" si="11"/>
        <v>0.22219403304765414</v>
      </c>
      <c r="AR16" s="55"/>
      <c r="AS16" s="7">
        <v>437.2200821617854</v>
      </c>
      <c r="AT16" s="7">
        <v>352.11312195658127</v>
      </c>
      <c r="AU16" s="7">
        <v>325.27160047817648</v>
      </c>
      <c r="AV16" s="7">
        <v>227.71159439594146</v>
      </c>
      <c r="AW16" s="7">
        <v>1162.8989105708742</v>
      </c>
      <c r="AX16" s="7">
        <v>1659.874086247004</v>
      </c>
      <c r="AY16" s="7">
        <v>1231.7148887632575</v>
      </c>
      <c r="AZ16" s="7">
        <v>939.84247080280011</v>
      </c>
      <c r="BA16" s="7">
        <v>687.24362624669561</v>
      </c>
      <c r="BB16" s="7">
        <v>1415.8205664715833</v>
      </c>
      <c r="BC16" s="7">
        <v>1372.0773640953389</v>
      </c>
      <c r="BD16" s="7">
        <v>1036.2278329329533</v>
      </c>
      <c r="BE16" s="7">
        <v>799.15642523380177</v>
      </c>
      <c r="BF16" s="7">
        <v>563.1810640428647</v>
      </c>
      <c r="BG16" s="7">
        <v>1201.9535371047073</v>
      </c>
      <c r="BH16" s="7">
        <v>893.63088666012641</v>
      </c>
      <c r="BI16" s="7">
        <v>621.15946680608192</v>
      </c>
      <c r="BJ16" s="7">
        <v>499.7565244229753</v>
      </c>
      <c r="BK16" s="7">
        <v>519.19237959665975</v>
      </c>
      <c r="BL16" s="7">
        <v>240.14290546837015</v>
      </c>
      <c r="BM16" s="7">
        <v>224.52071333563364</v>
      </c>
      <c r="BN16" s="7">
        <v>238.16143558671138</v>
      </c>
      <c r="BO16" s="7">
        <v>362.35100004144613</v>
      </c>
      <c r="BP16" s="7">
        <v>526.01499478329833</v>
      </c>
      <c r="BQ16" s="7">
        <v>1341.2456005836739</v>
      </c>
      <c r="BR16" s="14">
        <f>SUM(AS16:BQ16)</f>
        <v>18878.483078789337</v>
      </c>
      <c r="BS16" s="14">
        <f>(BB16+BC16)/(BD16+BE16+BF16)</f>
        <v>1.1623189515633618</v>
      </c>
      <c r="BT16" s="64">
        <v>40309</v>
      </c>
    </row>
    <row r="17" spans="1:72" s="8" customFormat="1" x14ac:dyDescent="0.2">
      <c r="A17" s="4" t="s">
        <v>124</v>
      </c>
      <c r="B17" s="64">
        <v>40392</v>
      </c>
      <c r="C17" s="66">
        <v>17.760000000000002</v>
      </c>
      <c r="D17" s="4" t="s">
        <v>37</v>
      </c>
      <c r="E17" s="4" t="s">
        <v>139</v>
      </c>
      <c r="F17" s="5">
        <v>1.2</v>
      </c>
      <c r="G17" s="5">
        <v>23.9</v>
      </c>
      <c r="H17" s="5">
        <v>5.0209205020920509</v>
      </c>
      <c r="I17" s="5"/>
      <c r="J17" s="5"/>
      <c r="K17" s="6">
        <v>1584.2623000000001</v>
      </c>
      <c r="L17" s="6">
        <v>874.49</v>
      </c>
      <c r="M17" s="6">
        <v>148.63999999999999</v>
      </c>
      <c r="N17" s="6">
        <v>181.15</v>
      </c>
      <c r="O17" s="6">
        <v>20.149999999999999</v>
      </c>
      <c r="P17" s="6">
        <v>201.61</v>
      </c>
      <c r="Q17" s="6">
        <v>11.2</v>
      </c>
      <c r="R17" s="6">
        <v>34.840000000000003</v>
      </c>
      <c r="S17" s="6">
        <v>54.588999999999999</v>
      </c>
      <c r="T17" s="6">
        <v>74.319999999999993</v>
      </c>
      <c r="U17" s="6">
        <v>0</v>
      </c>
      <c r="V17" s="6">
        <v>0</v>
      </c>
      <c r="W17" s="6">
        <v>3.2</v>
      </c>
      <c r="X17" s="6">
        <v>522.17169999999999</v>
      </c>
      <c r="Y17" s="6">
        <v>55.12</v>
      </c>
      <c r="Z17" s="6">
        <v>48.64</v>
      </c>
      <c r="AA17" s="6">
        <v>0</v>
      </c>
      <c r="AB17" s="15">
        <f t="shared" si="0"/>
        <v>3814.3829999999998</v>
      </c>
      <c r="AC17" s="15">
        <f>SUM(K17:Z17)</f>
        <v>3814.3829999999998</v>
      </c>
      <c r="AD17" s="15">
        <f t="shared" si="15"/>
        <v>379.75900000000001</v>
      </c>
      <c r="AE17" s="68">
        <f t="shared" si="16"/>
        <v>28.136498448000005</v>
      </c>
      <c r="AF17" s="68">
        <f t="shared" si="17"/>
        <v>1.5842623</v>
      </c>
      <c r="AG17" s="15">
        <f t="shared" si="3"/>
        <v>0.64433586905033091</v>
      </c>
      <c r="AH17" s="15"/>
      <c r="AI17" s="15">
        <f t="shared" si="19"/>
        <v>0.12041164844525079</v>
      </c>
      <c r="AJ17" s="15">
        <f t="shared" si="6"/>
        <v>0.42105119606195912</v>
      </c>
      <c r="AK17" s="15">
        <f t="shared" si="21"/>
        <v>0.27855083929311836</v>
      </c>
      <c r="AL17" s="15">
        <f t="shared" si="7"/>
        <v>0.90945490162231035</v>
      </c>
      <c r="AM17" s="56">
        <f t="shared" ref="AM17:AM24" si="22">(K17+L17)/(K17+L17+Y17)</f>
        <v>0.97807366746512947</v>
      </c>
      <c r="AN17" s="15">
        <f t="shared" si="20"/>
        <v>0.75210630857648519</v>
      </c>
      <c r="AO17" s="15">
        <f t="shared" si="9"/>
        <v>0.91422482386918169</v>
      </c>
      <c r="AP17" s="15">
        <f t="shared" si="10"/>
        <v>4.2591159720467147</v>
      </c>
      <c r="AQ17" s="15">
        <f t="shared" si="11"/>
        <v>0.57561741613133477</v>
      </c>
      <c r="AR17" s="55">
        <f t="shared" ref="AR17:AR24" si="23">Y17/(Y17+X17)</f>
        <v>9.5480326496985832E-2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14"/>
      <c r="BS17" s="14"/>
      <c r="BT17" s="64">
        <v>40412</v>
      </c>
    </row>
    <row r="18" spans="1:72" s="8" customFormat="1" x14ac:dyDescent="0.2">
      <c r="A18" s="4" t="s">
        <v>125</v>
      </c>
      <c r="B18" s="64">
        <v>40464</v>
      </c>
      <c r="C18" s="65">
        <v>25.72</v>
      </c>
      <c r="D18" s="4" t="s">
        <v>37</v>
      </c>
      <c r="E18" s="4" t="s">
        <v>137</v>
      </c>
      <c r="F18" s="5">
        <v>2</v>
      </c>
      <c r="G18" s="5">
        <v>28.9</v>
      </c>
      <c r="H18" s="5">
        <v>6.9204152249134951</v>
      </c>
      <c r="I18" s="5"/>
      <c r="J18" s="5"/>
      <c r="K18" s="6">
        <v>3488</v>
      </c>
      <c r="L18" s="6">
        <v>332.66</v>
      </c>
      <c r="M18" s="6">
        <v>204.1551</v>
      </c>
      <c r="N18" s="6">
        <v>28.47</v>
      </c>
      <c r="O18" s="6">
        <v>12.2</v>
      </c>
      <c r="P18" s="6">
        <v>308.44</v>
      </c>
      <c r="Q18" s="6">
        <v>0</v>
      </c>
      <c r="R18" s="6">
        <v>52.314999999999998</v>
      </c>
      <c r="S18" s="6">
        <v>69.84</v>
      </c>
      <c r="T18" s="6">
        <v>84.235600000000005</v>
      </c>
      <c r="U18" s="6">
        <v>0</v>
      </c>
      <c r="V18" s="6">
        <v>0</v>
      </c>
      <c r="W18" s="6">
        <v>0</v>
      </c>
      <c r="X18" s="6">
        <v>701.1</v>
      </c>
      <c r="Y18" s="6">
        <v>84.66</v>
      </c>
      <c r="Z18" s="6">
        <v>33.96</v>
      </c>
      <c r="AA18" s="6">
        <v>0</v>
      </c>
      <c r="AB18" s="15">
        <f t="shared" si="0"/>
        <v>5400.0356999999995</v>
      </c>
      <c r="AC18" s="15">
        <f>SUM(K18:Z18)</f>
        <v>5400.0356999999995</v>
      </c>
      <c r="AD18" s="15">
        <f t="shared" si="15"/>
        <v>514.8306</v>
      </c>
      <c r="AE18" s="68">
        <f t="shared" si="16"/>
        <v>89.711359999999999</v>
      </c>
      <c r="AF18" s="68">
        <f t="shared" si="17"/>
        <v>3.488</v>
      </c>
      <c r="AG18" s="15">
        <f t="shared" si="3"/>
        <v>0.91293127365429017</v>
      </c>
      <c r="AH18" s="15"/>
      <c r="AI18" s="15">
        <f t="shared" si="19"/>
        <v>0.11491303168359294</v>
      </c>
      <c r="AJ18" s="15">
        <f t="shared" si="6"/>
        <v>0.42340459233446376</v>
      </c>
      <c r="AK18" s="15">
        <f t="shared" si="21"/>
        <v>0.30552528874536916</v>
      </c>
      <c r="AL18" s="15">
        <f t="shared" si="7"/>
        <v>0.91295989226332974</v>
      </c>
      <c r="AM18" s="56">
        <f t="shared" si="22"/>
        <v>0.9783218788729221</v>
      </c>
      <c r="AN18" s="15">
        <f t="shared" si="20"/>
        <v>0.8326370819507769</v>
      </c>
      <c r="AO18" s="15">
        <f t="shared" si="9"/>
        <v>0.94470570859821135</v>
      </c>
      <c r="AP18" s="15">
        <f t="shared" si="10"/>
        <v>4.8623752799837101</v>
      </c>
      <c r="AQ18" s="15">
        <f t="shared" si="11"/>
        <v>0.60172249012914869</v>
      </c>
      <c r="AR18" s="55">
        <f t="shared" si="23"/>
        <v>0.10774282223579719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14"/>
      <c r="BS18" s="14"/>
      <c r="BT18" s="64">
        <v>40464</v>
      </c>
    </row>
    <row r="19" spans="1:72" s="8" customFormat="1" x14ac:dyDescent="0.2">
      <c r="A19" s="4" t="s">
        <v>126</v>
      </c>
      <c r="B19" s="64">
        <v>40695</v>
      </c>
      <c r="C19" s="66">
        <v>34.97</v>
      </c>
      <c r="D19" s="4" t="s">
        <v>37</v>
      </c>
      <c r="E19" s="4" t="s">
        <v>139</v>
      </c>
      <c r="F19" s="5">
        <v>2.4</v>
      </c>
      <c r="G19" s="5">
        <v>30.7</v>
      </c>
      <c r="H19" s="5">
        <v>7.8175895765472312</v>
      </c>
      <c r="I19" s="5"/>
      <c r="J19" s="5"/>
      <c r="K19" s="6">
        <v>3215</v>
      </c>
      <c r="L19" s="6">
        <v>323.51</v>
      </c>
      <c r="M19" s="6">
        <v>315.05099999999999</v>
      </c>
      <c r="N19" s="6">
        <v>54.408499999999997</v>
      </c>
      <c r="O19" s="6">
        <v>2.2999999999999998</v>
      </c>
      <c r="P19" s="6">
        <v>174.48500000000001</v>
      </c>
      <c r="Q19" s="6">
        <v>0</v>
      </c>
      <c r="R19" s="6">
        <v>21.4</v>
      </c>
      <c r="S19" s="6">
        <v>70.31</v>
      </c>
      <c r="T19" s="6">
        <v>74.652100000000004</v>
      </c>
      <c r="U19" s="6">
        <v>0</v>
      </c>
      <c r="V19" s="6">
        <v>0</v>
      </c>
      <c r="W19" s="6">
        <v>0</v>
      </c>
      <c r="X19" s="6">
        <v>602.51</v>
      </c>
      <c r="Y19" s="6">
        <v>90.484999999999999</v>
      </c>
      <c r="Z19" s="6">
        <v>55.99</v>
      </c>
      <c r="AA19" s="6">
        <v>0</v>
      </c>
      <c r="AB19" s="15">
        <f t="shared" si="0"/>
        <v>5000.1016000000009</v>
      </c>
      <c r="AC19" s="15"/>
      <c r="AD19" s="15">
        <f t="shared" si="15"/>
        <v>340.84710000000007</v>
      </c>
      <c r="AE19" s="68">
        <f t="shared" si="16"/>
        <v>112.42855</v>
      </c>
      <c r="AF19" s="68">
        <f t="shared" si="17"/>
        <v>3.2149999999999999</v>
      </c>
      <c r="AG19" s="15">
        <f t="shared" si="3"/>
        <v>0.90857451300123493</v>
      </c>
      <c r="AH19" s="15"/>
      <c r="AI19" s="15"/>
      <c r="AJ19" s="15">
        <f t="shared" si="6"/>
        <v>0.36131291109167468</v>
      </c>
      <c r="AK19" s="15">
        <f t="shared" si="21"/>
        <v>0.22456386463233355</v>
      </c>
      <c r="AL19" s="15"/>
      <c r="AM19" s="56">
        <f t="shared" si="22"/>
        <v>0.97506609956751111</v>
      </c>
      <c r="AN19" s="15">
        <f t="shared" si="20"/>
        <v>0.84217199169091894</v>
      </c>
      <c r="AO19" s="15">
        <f t="shared" si="9"/>
        <v>0.91075171435200231</v>
      </c>
      <c r="AP19" s="15">
        <f t="shared" si="10"/>
        <v>5.1061118767090674</v>
      </c>
      <c r="AQ19" s="15">
        <f t="shared" si="11"/>
        <v>0.35642935351026278</v>
      </c>
      <c r="AR19" s="55">
        <f t="shared" si="23"/>
        <v>0.13057092764017056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14"/>
      <c r="BS19" s="14"/>
      <c r="BT19" s="64">
        <v>40695</v>
      </c>
    </row>
    <row r="20" spans="1:72" s="8" customFormat="1" x14ac:dyDescent="0.2">
      <c r="A20" s="4" t="s">
        <v>130</v>
      </c>
      <c r="B20" s="64">
        <v>40954</v>
      </c>
      <c r="C20" s="65">
        <v>53.54</v>
      </c>
      <c r="D20" s="4" t="s">
        <v>37</v>
      </c>
      <c r="E20" s="4" t="s">
        <v>137</v>
      </c>
      <c r="F20" s="5">
        <v>1.78</v>
      </c>
      <c r="G20" s="5">
        <v>19</v>
      </c>
      <c r="H20" s="5">
        <v>9.3684210526315788</v>
      </c>
      <c r="I20" s="5"/>
      <c r="J20" s="5"/>
      <c r="K20" s="6">
        <v>16245.124659999998</v>
      </c>
      <c r="L20" s="6">
        <v>501.97435199400002</v>
      </c>
      <c r="M20" s="6">
        <v>2103.3492660000002</v>
      </c>
      <c r="N20" s="6">
        <v>855.40562999999986</v>
      </c>
      <c r="O20" s="6">
        <v>0</v>
      </c>
      <c r="P20" s="6">
        <v>453.97522100000003</v>
      </c>
      <c r="Q20" s="6">
        <v>55.978107999999992</v>
      </c>
      <c r="R20" s="6">
        <v>76.834378999999984</v>
      </c>
      <c r="S20" s="6">
        <v>188.05745000000002</v>
      </c>
      <c r="T20" s="6">
        <v>0</v>
      </c>
      <c r="U20" s="6">
        <v>0</v>
      </c>
      <c r="V20" s="6">
        <v>0</v>
      </c>
      <c r="W20" s="6">
        <v>0</v>
      </c>
      <c r="X20" s="6">
        <v>2688.9137659999997</v>
      </c>
      <c r="Y20" s="6">
        <v>492.03731399999998</v>
      </c>
      <c r="Z20" s="6">
        <v>556.47735799999998</v>
      </c>
      <c r="AA20" s="6">
        <v>0</v>
      </c>
      <c r="AB20" s="15">
        <f t="shared" si="0"/>
        <v>24218.127503993997</v>
      </c>
      <c r="AC20" s="15">
        <f>SUM(K20:O20)</f>
        <v>19705.853907993998</v>
      </c>
      <c r="AD20" s="15">
        <f t="shared" si="15"/>
        <v>774.84515800000008</v>
      </c>
      <c r="AE20" s="68">
        <f t="shared" si="16"/>
        <v>869.76397429639985</v>
      </c>
      <c r="AF20" s="68">
        <f t="shared" si="17"/>
        <v>16.245124659999998</v>
      </c>
      <c r="AG20" s="15">
        <f t="shared" si="3"/>
        <v>0.97002619070714913</v>
      </c>
      <c r="AH20" s="15">
        <f>(K20)/(L20)</f>
        <v>32.362459546925564</v>
      </c>
      <c r="AI20" s="15">
        <f>X20/(AC20+X20)</f>
        <v>0.12006883952283684</v>
      </c>
      <c r="AJ20" s="15">
        <f t="shared" si="6"/>
        <v>0.22370066017908588</v>
      </c>
      <c r="AK20" s="15">
        <f t="shared" si="21"/>
        <v>0.14444519767570144</v>
      </c>
      <c r="AL20" s="15">
        <f>AC20/(AC20+AD20)</f>
        <v>0.96216705516236278</v>
      </c>
      <c r="AM20" s="56">
        <f t="shared" si="22"/>
        <v>0.97145812268691889</v>
      </c>
      <c r="AN20" s="15">
        <f t="shared" si="20"/>
        <v>0.85798519547168461</v>
      </c>
      <c r="AO20" s="15">
        <f t="shared" si="9"/>
        <v>0.88536652832911999</v>
      </c>
      <c r="AP20" s="15">
        <f t="shared" si="10"/>
        <v>5.2648087288390482</v>
      </c>
      <c r="AQ20" s="15">
        <f t="shared" si="11"/>
        <v>0.17751960039007753</v>
      </c>
      <c r="AR20" s="55">
        <f t="shared" si="23"/>
        <v>0.15468245239408082</v>
      </c>
      <c r="AS20" s="7">
        <v>300.2</v>
      </c>
      <c r="AT20" s="7">
        <v>236.39</v>
      </c>
      <c r="AU20" s="7">
        <v>181.72</v>
      </c>
      <c r="AV20" s="7">
        <v>135.77000000000001</v>
      </c>
      <c r="AW20" s="7">
        <v>485.54</v>
      </c>
      <c r="AX20" s="7">
        <v>801.36</v>
      </c>
      <c r="AY20" s="7">
        <v>757.06</v>
      </c>
      <c r="AZ20" s="7">
        <v>545.54</v>
      </c>
      <c r="BA20" s="7">
        <v>423.4</v>
      </c>
      <c r="BB20" s="7">
        <v>1077.43</v>
      </c>
      <c r="BC20" s="7">
        <v>914.05</v>
      </c>
      <c r="BD20" s="7">
        <v>650.61</v>
      </c>
      <c r="BE20" s="7">
        <v>475.66</v>
      </c>
      <c r="BF20" s="7">
        <v>365.09</v>
      </c>
      <c r="BG20" s="7">
        <v>889.58</v>
      </c>
      <c r="BH20" s="7">
        <v>517.14</v>
      </c>
      <c r="BI20" s="7">
        <v>376.24</v>
      </c>
      <c r="BJ20" s="7">
        <v>307.27</v>
      </c>
      <c r="BK20" s="7">
        <v>326.12</v>
      </c>
      <c r="BL20" s="7">
        <v>184.61</v>
      </c>
      <c r="BM20" s="7">
        <v>185.56</v>
      </c>
      <c r="BN20" s="7">
        <v>182.22</v>
      </c>
      <c r="BO20" s="7">
        <v>221.4</v>
      </c>
      <c r="BP20" s="7">
        <v>218.44</v>
      </c>
      <c r="BQ20" s="7">
        <v>655.19000000000005</v>
      </c>
      <c r="BR20" s="14">
        <f>SUM(AS20:BQ20)</f>
        <v>11413.59</v>
      </c>
      <c r="BS20" s="14">
        <f>(BB20+BC20)/(BD20+BE20+BF20)</f>
        <v>1.3353449200729537</v>
      </c>
      <c r="BT20" s="64">
        <v>40954</v>
      </c>
    </row>
    <row r="21" spans="1:72" s="8" customFormat="1" x14ac:dyDescent="0.2">
      <c r="A21" s="4" t="s">
        <v>131</v>
      </c>
      <c r="B21" s="64">
        <v>41085</v>
      </c>
      <c r="C21" s="66">
        <v>14.62</v>
      </c>
      <c r="D21" s="4" t="s">
        <v>37</v>
      </c>
      <c r="E21" s="4" t="s">
        <v>139</v>
      </c>
      <c r="F21" s="5">
        <v>1.8125</v>
      </c>
      <c r="G21" s="5">
        <v>20.61</v>
      </c>
      <c r="H21" s="5">
        <v>8.7942746239689473</v>
      </c>
      <c r="I21" s="5">
        <v>97.772910641071434</v>
      </c>
      <c r="J21" s="5">
        <v>98.499870325053578</v>
      </c>
      <c r="K21" s="6">
        <v>1625.7152272221151</v>
      </c>
      <c r="L21" s="6">
        <v>663.31831139845394</v>
      </c>
      <c r="M21" s="6">
        <v>188.8</v>
      </c>
      <c r="N21" s="6">
        <v>121.19124097710245</v>
      </c>
      <c r="O21" s="6">
        <v>0</v>
      </c>
      <c r="P21" s="6">
        <v>170.3776997406508</v>
      </c>
      <c r="Q21" s="6">
        <v>0</v>
      </c>
      <c r="R21" s="6">
        <v>61.024043435282643</v>
      </c>
      <c r="S21" s="6">
        <v>56.968307290466932</v>
      </c>
      <c r="T21" s="6">
        <v>61.067683332529811</v>
      </c>
      <c r="U21" s="6">
        <v>0</v>
      </c>
      <c r="V21" s="6">
        <v>0</v>
      </c>
      <c r="W21" s="6">
        <v>0</v>
      </c>
      <c r="X21" s="6">
        <v>455.54065275629972</v>
      </c>
      <c r="Y21" s="6">
        <v>53.995227806661504</v>
      </c>
      <c r="Z21" s="6">
        <v>88.169915059777452</v>
      </c>
      <c r="AA21" s="6">
        <v>0</v>
      </c>
      <c r="AB21" s="15">
        <f t="shared" si="0"/>
        <v>3546.1683090193401</v>
      </c>
      <c r="AC21" s="15">
        <f>SUM(K21:O21)</f>
        <v>2599.0247795976716</v>
      </c>
      <c r="AD21" s="15">
        <f t="shared" si="15"/>
        <v>349.43773379893014</v>
      </c>
      <c r="AE21" s="68">
        <f t="shared" si="16"/>
        <v>23.767956621987324</v>
      </c>
      <c r="AF21" s="68">
        <f t="shared" si="17"/>
        <v>1.6257152272221151</v>
      </c>
      <c r="AG21" s="15">
        <f t="shared" si="3"/>
        <v>0.71021905087586157</v>
      </c>
      <c r="AH21" s="15">
        <f>(K21)/(L21)</f>
        <v>2.4508824787222725</v>
      </c>
      <c r="AI21" s="15">
        <f>X21/(AC21+X21)</f>
        <v>0.14913435735611064</v>
      </c>
      <c r="AJ21" s="15">
        <f t="shared" si="6"/>
        <v>0.43409579640304424</v>
      </c>
      <c r="AK21" s="15">
        <f t="shared" si="21"/>
        <v>0.2722043523104411</v>
      </c>
      <c r="AL21" s="15">
        <f>AC21/(AC21+AD21)</f>
        <v>0.88148476291924049</v>
      </c>
      <c r="AM21" s="56">
        <f t="shared" si="22"/>
        <v>0.97695494456562038</v>
      </c>
      <c r="AN21" s="15">
        <f t="shared" si="20"/>
        <v>0.78112222666199793</v>
      </c>
      <c r="AO21" s="15">
        <f t="shared" si="9"/>
        <v>0.89595017050970771</v>
      </c>
      <c r="AP21" s="15">
        <f t="shared" si="10"/>
        <v>4.4923893015964405</v>
      </c>
      <c r="AQ21" s="15">
        <f t="shared" si="11"/>
        <v>0.47435489414758863</v>
      </c>
      <c r="AR21" s="55">
        <f t="shared" si="23"/>
        <v>0.10596943192107458</v>
      </c>
      <c r="AS21" s="7">
        <v>528.23529411764707</v>
      </c>
      <c r="AT21" s="7">
        <v>311.76470588235293</v>
      </c>
      <c r="AU21" s="7">
        <v>85.647058823529406</v>
      </c>
      <c r="AV21" s="7">
        <v>92.223529411764716</v>
      </c>
      <c r="AW21" s="7">
        <v>2694.8</v>
      </c>
      <c r="AX21" s="7">
        <v>3469.8941176470585</v>
      </c>
      <c r="AY21" s="7">
        <v>2663.0823529411764</v>
      </c>
      <c r="AZ21" s="7">
        <v>2041.1764705882354</v>
      </c>
      <c r="BA21" s="7">
        <v>402.35294117647061</v>
      </c>
      <c r="BB21" s="7">
        <v>5056.4705882352937</v>
      </c>
      <c r="BC21" s="7">
        <v>3349.4117647058824</v>
      </c>
      <c r="BD21" s="7">
        <v>3668.2352941176468</v>
      </c>
      <c r="BE21" s="7">
        <v>2471.7647058823532</v>
      </c>
      <c r="BF21" s="7">
        <v>247.05882352941177</v>
      </c>
      <c r="BG21" s="7">
        <v>5695.2941176470595</v>
      </c>
      <c r="BH21" s="7">
        <v>1300</v>
      </c>
      <c r="BI21" s="7">
        <v>2314.1176470588234</v>
      </c>
      <c r="BJ21" s="7">
        <v>1658.8235294117649</v>
      </c>
      <c r="BK21" s="7">
        <v>210.58823529411765</v>
      </c>
      <c r="BL21" s="7">
        <v>105.88235294117646</v>
      </c>
      <c r="BM21" s="7">
        <v>88.235294117647058</v>
      </c>
      <c r="BN21" s="7">
        <v>130.58823529411765</v>
      </c>
      <c r="BO21" s="7">
        <v>108.23529411764706</v>
      </c>
      <c r="BP21" s="7">
        <v>247.05882352941177</v>
      </c>
      <c r="BQ21" s="7">
        <v>467.76470588235298</v>
      </c>
      <c r="BR21" s="14">
        <f>SUM(AS21:BQ21)</f>
        <v>39408.705882352944</v>
      </c>
      <c r="BS21" s="14">
        <f>(BB21+BC21)/(BD21+BE21+BF21)</f>
        <v>1.3160803094492541</v>
      </c>
      <c r="BT21" s="64">
        <v>41085</v>
      </c>
    </row>
    <row r="22" spans="1:72" s="8" customFormat="1" x14ac:dyDescent="0.2">
      <c r="A22" s="4" t="s">
        <v>134</v>
      </c>
      <c r="B22" s="64">
        <v>41182</v>
      </c>
      <c r="C22" s="65">
        <v>47.89</v>
      </c>
      <c r="D22" s="4" t="s">
        <v>37</v>
      </c>
      <c r="E22" s="4" t="s">
        <v>137</v>
      </c>
      <c r="F22" s="5">
        <v>1.1200000000000001</v>
      </c>
      <c r="G22" s="5">
        <v>12</v>
      </c>
      <c r="H22" s="5">
        <v>9.3333333333333339</v>
      </c>
      <c r="I22" s="5"/>
      <c r="J22" s="5"/>
      <c r="K22" s="6">
        <v>8814.3248680000015</v>
      </c>
      <c r="L22" s="6">
        <v>269.71834096080005</v>
      </c>
      <c r="M22" s="6">
        <v>1498.8376899999996</v>
      </c>
      <c r="N22" s="6">
        <v>407.10895349999993</v>
      </c>
      <c r="O22" s="6">
        <v>0</v>
      </c>
      <c r="P22" s="6">
        <v>263.32073250000002</v>
      </c>
      <c r="Q22" s="6">
        <v>22.667224999999998</v>
      </c>
      <c r="R22" s="6">
        <v>16.774510499999998</v>
      </c>
      <c r="S22" s="6">
        <v>103.7698235</v>
      </c>
      <c r="T22" s="6">
        <v>0</v>
      </c>
      <c r="U22" s="6">
        <v>0</v>
      </c>
      <c r="V22" s="6">
        <v>0</v>
      </c>
      <c r="W22" s="6">
        <v>0</v>
      </c>
      <c r="X22" s="6">
        <v>1362.692777</v>
      </c>
      <c r="Y22" s="6">
        <v>210.70776699999999</v>
      </c>
      <c r="Z22" s="6">
        <v>373.2853715</v>
      </c>
      <c r="AA22" s="6">
        <v>0</v>
      </c>
      <c r="AB22" s="15">
        <f t="shared" si="0"/>
        <v>13343.208059460801</v>
      </c>
      <c r="AC22" s="15">
        <f>SUM(K22:O22)</f>
        <v>10989.989852460802</v>
      </c>
      <c r="AD22" s="15">
        <f t="shared" si="15"/>
        <v>406.53229150000004</v>
      </c>
      <c r="AE22" s="68">
        <f t="shared" si="16"/>
        <v>422.11801792852009</v>
      </c>
      <c r="AF22" s="68">
        <f t="shared" si="17"/>
        <v>8.8143248680000017</v>
      </c>
      <c r="AG22" s="15">
        <f t="shared" si="3"/>
        <v>0.97030855812148253</v>
      </c>
      <c r="AH22" s="15">
        <f>(K22)/(L22)</f>
        <v>32.679738562091501</v>
      </c>
      <c r="AI22" s="15">
        <f>X22/(AC22+X22)</f>
        <v>0.1103155337084445</v>
      </c>
      <c r="AJ22" s="15">
        <f t="shared" si="6"/>
        <v>0.22977986166828954</v>
      </c>
      <c r="AK22" s="15">
        <f t="shared" si="21"/>
        <v>0.16194252443878604</v>
      </c>
      <c r="AL22" s="15">
        <f>AC22/(AC22+AD22)</f>
        <v>0.96432839015581362</v>
      </c>
      <c r="AM22" s="56">
        <f t="shared" si="22"/>
        <v>0.9773304559159296</v>
      </c>
      <c r="AN22" s="15">
        <f t="shared" si="20"/>
        <v>0.86610097137155939</v>
      </c>
      <c r="AO22" s="15">
        <f t="shared" si="9"/>
        <v>0.85466750072339936</v>
      </c>
      <c r="AP22" s="15">
        <f t="shared" si="10"/>
        <v>5.7735096403785162</v>
      </c>
      <c r="AQ22" s="15">
        <f t="shared" si="11"/>
        <v>0.14943079415437749</v>
      </c>
      <c r="AR22" s="55">
        <f t="shared" si="23"/>
        <v>0.13391870735237268</v>
      </c>
      <c r="AS22" s="7">
        <v>320.58999999999997</v>
      </c>
      <c r="AT22" s="7">
        <v>259.06</v>
      </c>
      <c r="AU22" s="7">
        <v>205.09</v>
      </c>
      <c r="AV22" s="7">
        <v>122.88</v>
      </c>
      <c r="AW22" s="7">
        <v>584.83000000000004</v>
      </c>
      <c r="AX22" s="7">
        <v>1036.8</v>
      </c>
      <c r="AY22" s="7">
        <v>896.82</v>
      </c>
      <c r="AZ22" s="7">
        <v>624.91999999999996</v>
      </c>
      <c r="BA22" s="7">
        <v>417.21</v>
      </c>
      <c r="BB22" s="7">
        <v>1397.41</v>
      </c>
      <c r="BC22" s="7">
        <v>1170.74</v>
      </c>
      <c r="BD22" s="7">
        <v>842.37</v>
      </c>
      <c r="BE22" s="7">
        <v>598.14</v>
      </c>
      <c r="BF22" s="7">
        <v>399.56</v>
      </c>
      <c r="BG22" s="7">
        <v>1216.03</v>
      </c>
      <c r="BH22" s="7">
        <v>725.06</v>
      </c>
      <c r="BI22" s="7">
        <v>500.45</v>
      </c>
      <c r="BJ22" s="7">
        <v>382.6</v>
      </c>
      <c r="BK22" s="7">
        <v>305.07</v>
      </c>
      <c r="BL22" s="7">
        <v>198.35</v>
      </c>
      <c r="BM22" s="7">
        <v>184.82</v>
      </c>
      <c r="BN22" s="7">
        <v>183.62</v>
      </c>
      <c r="BO22" s="7">
        <v>221.04</v>
      </c>
      <c r="BP22" s="7">
        <v>173.49</v>
      </c>
      <c r="BQ22" s="7">
        <v>390.22</v>
      </c>
      <c r="BR22" s="14">
        <f>SUM(AS22:BQ22)</f>
        <v>13357.17</v>
      </c>
      <c r="BS22" s="14">
        <f>(BB22+BC22)/(BD22+BE22+BF22)</f>
        <v>1.3956805991076426</v>
      </c>
      <c r="BT22" s="64">
        <v>41164</v>
      </c>
    </row>
    <row r="23" spans="1:72" s="8" customFormat="1" x14ac:dyDescent="0.2">
      <c r="A23" s="4" t="s">
        <v>132</v>
      </c>
      <c r="B23" s="64">
        <v>41326</v>
      </c>
      <c r="C23" s="65">
        <v>37.03</v>
      </c>
      <c r="D23" s="4" t="s">
        <v>37</v>
      </c>
      <c r="E23" s="4" t="s">
        <v>137</v>
      </c>
      <c r="F23" s="5">
        <v>0.75149999999999995</v>
      </c>
      <c r="G23" s="5">
        <v>48</v>
      </c>
      <c r="H23" s="5">
        <v>1.5656249999999998</v>
      </c>
      <c r="I23" s="5">
        <v>103.63369797839286</v>
      </c>
      <c r="J23" s="5">
        <v>104.03198775660715</v>
      </c>
      <c r="K23" s="6">
        <v>721.60910174266985</v>
      </c>
      <c r="L23" s="6">
        <v>53.904429923343173</v>
      </c>
      <c r="M23" s="6">
        <v>147.64783121584006</v>
      </c>
      <c r="N23" s="6">
        <v>82.734595677672857</v>
      </c>
      <c r="O23" s="6">
        <v>0</v>
      </c>
      <c r="P23" s="6">
        <v>117.41461784992191</v>
      </c>
      <c r="Q23" s="6">
        <v>0</v>
      </c>
      <c r="R23" s="6">
        <v>9.3717950434369577</v>
      </c>
      <c r="S23" s="6">
        <v>55.604543601695255</v>
      </c>
      <c r="T23" s="6">
        <v>51.038638485910084</v>
      </c>
      <c r="U23" s="6">
        <v>0</v>
      </c>
      <c r="V23" s="6">
        <v>0</v>
      </c>
      <c r="W23" s="6">
        <v>0</v>
      </c>
      <c r="X23" s="6">
        <v>210.71104536802275</v>
      </c>
      <c r="Y23" s="6">
        <v>23.83320480451416</v>
      </c>
      <c r="Z23" s="6">
        <v>74.470000798160328</v>
      </c>
      <c r="AA23" s="6">
        <v>0</v>
      </c>
      <c r="AB23" s="15">
        <f t="shared" si="0"/>
        <v>1548.3398045111874</v>
      </c>
      <c r="AC23" s="15">
        <f>SUM(K23:O23)</f>
        <v>1005.8959585595259</v>
      </c>
      <c r="AD23" s="15">
        <f t="shared" si="15"/>
        <v>233.42959498096423</v>
      </c>
      <c r="AE23" s="68">
        <f t="shared" si="16"/>
        <v>26.721185037531065</v>
      </c>
      <c r="AF23" s="68">
        <f t="shared" si="17"/>
        <v>0.7216091017426699</v>
      </c>
      <c r="AG23" s="15">
        <f t="shared" si="3"/>
        <v>0.9304919543988589</v>
      </c>
      <c r="AH23" s="15">
        <f>(K23)/(L23)</f>
        <v>13.386823731720403</v>
      </c>
      <c r="AI23" s="15">
        <f>X23/(AC23+X23)</f>
        <v>0.17319565372202231</v>
      </c>
      <c r="AJ23" s="15">
        <f t="shared" si="6"/>
        <v>0.52557585092313353</v>
      </c>
      <c r="AK23" s="15">
        <f t="shared" si="21"/>
        <v>0.35783430256088761</v>
      </c>
      <c r="AL23" s="15">
        <f>AC23/(AC23+AD23)</f>
        <v>0.81164788032159474</v>
      </c>
      <c r="AM23" s="56">
        <f t="shared" si="22"/>
        <v>0.97018414698263689</v>
      </c>
      <c r="AN23" s="15">
        <f t="shared" si="20"/>
        <v>0.77399282207830977</v>
      </c>
      <c r="AO23" s="15">
        <f t="shared" si="9"/>
        <v>0.83014477582212465</v>
      </c>
      <c r="AP23" s="15">
        <f t="shared" si="10"/>
        <v>3.3064700204568003</v>
      </c>
      <c r="AQ23" s="15">
        <f t="shared" si="11"/>
        <v>0.44296964079129658</v>
      </c>
      <c r="AR23" s="55">
        <f t="shared" si="23"/>
        <v>0.10161496087404329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14"/>
      <c r="BS23" s="14"/>
      <c r="BT23" s="64">
        <v>41326</v>
      </c>
    </row>
    <row r="24" spans="1:72" s="8" customFormat="1" x14ac:dyDescent="0.2">
      <c r="A24" s="4" t="s">
        <v>133</v>
      </c>
      <c r="B24" s="64">
        <v>41404</v>
      </c>
      <c r="C24" s="66">
        <v>18.63</v>
      </c>
      <c r="D24" s="4" t="s">
        <v>37</v>
      </c>
      <c r="E24" s="4" t="s">
        <v>139</v>
      </c>
      <c r="F24" s="5">
        <v>1.78</v>
      </c>
      <c r="G24" s="5">
        <v>28</v>
      </c>
      <c r="H24" s="5">
        <v>6.3571428571428568</v>
      </c>
      <c r="I24" s="5">
        <v>80.309308868214288</v>
      </c>
      <c r="J24" s="5">
        <v>83.490414501196426</v>
      </c>
      <c r="K24" s="6">
        <v>501.94485543454465</v>
      </c>
      <c r="L24" s="6">
        <v>139.29011103775801</v>
      </c>
      <c r="M24" s="6">
        <v>92.053150997735955</v>
      </c>
      <c r="N24" s="6">
        <v>48.576973742910582</v>
      </c>
      <c r="O24" s="6">
        <v>0</v>
      </c>
      <c r="P24" s="6">
        <v>68.487740154487625</v>
      </c>
      <c r="Q24" s="6">
        <v>0</v>
      </c>
      <c r="R24" s="6">
        <v>25.816570458588377</v>
      </c>
      <c r="S24" s="6">
        <v>12.722993405332904</v>
      </c>
      <c r="T24" s="6">
        <v>21.755615541090965</v>
      </c>
      <c r="U24" s="6">
        <v>0</v>
      </c>
      <c r="V24" s="6">
        <v>0</v>
      </c>
      <c r="W24" s="6">
        <v>0</v>
      </c>
      <c r="X24" s="6">
        <v>140.28000566334507</v>
      </c>
      <c r="Y24" s="6">
        <v>18.561</v>
      </c>
      <c r="Z24" s="6">
        <v>25.9773173453321</v>
      </c>
      <c r="AA24" s="6">
        <v>0</v>
      </c>
      <c r="AB24" s="15">
        <f t="shared" si="0"/>
        <v>1095.466333781126</v>
      </c>
      <c r="AC24" s="15">
        <f>SUM(K24:O24)</f>
        <v>781.86509121294921</v>
      </c>
      <c r="AD24" s="15">
        <f t="shared" si="15"/>
        <v>128.78291955949987</v>
      </c>
      <c r="AE24" s="68">
        <f t="shared" si="16"/>
        <v>9.3512326567455659</v>
      </c>
      <c r="AF24" s="68">
        <f t="shared" si="17"/>
        <v>0.5019448554345447</v>
      </c>
      <c r="AG24" s="56">
        <f t="shared" si="3"/>
        <v>0.78277836000733059</v>
      </c>
      <c r="AH24" s="15">
        <f>(K24)/(L24)</f>
        <v>3.6035929018570467</v>
      </c>
      <c r="AI24" s="15">
        <f>X24/(AC24+X24)</f>
        <v>0.15212357159251222</v>
      </c>
      <c r="AJ24" s="15">
        <f t="shared" si="6"/>
        <v>0.47863494925151251</v>
      </c>
      <c r="AK24" s="15">
        <f t="shared" si="21"/>
        <v>0.32805709467327826</v>
      </c>
      <c r="AL24" s="15">
        <f>AC24/(AC24+AD24)</f>
        <v>0.85858101260193731</v>
      </c>
      <c r="AM24" s="56">
        <f t="shared" si="22"/>
        <v>0.97186857613083155</v>
      </c>
      <c r="AN24" s="15">
        <f t="shared" si="20"/>
        <v>0.78157182295382488</v>
      </c>
      <c r="AO24" s="15">
        <f t="shared" si="9"/>
        <v>0.84502784521006546</v>
      </c>
      <c r="AP24" s="15">
        <f t="shared" si="10"/>
        <v>4.0369611347800545</v>
      </c>
      <c r="AQ24" s="15">
        <f t="shared" si="11"/>
        <v>0.42660620395801901</v>
      </c>
      <c r="AR24" s="55">
        <f t="shared" si="23"/>
        <v>0.11685269759207541</v>
      </c>
      <c r="AS24" s="7">
        <v>62.698412698412696</v>
      </c>
      <c r="AT24" s="7">
        <v>28.253968253968253</v>
      </c>
      <c r="AU24" s="7">
        <v>20.952380952380953</v>
      </c>
      <c r="AV24" s="7">
        <v>9.3650793650793656</v>
      </c>
      <c r="AW24" s="7">
        <v>983.33333333333326</v>
      </c>
      <c r="AX24" s="7">
        <v>928.88888888888891</v>
      </c>
      <c r="AY24" s="7">
        <v>922.6349206349206</v>
      </c>
      <c r="AZ24" s="7">
        <v>655.55555555555554</v>
      </c>
      <c r="BA24" s="7">
        <v>141.23809523809524</v>
      </c>
      <c r="BB24" s="7">
        <v>2125.6666666666665</v>
      </c>
      <c r="BC24" s="7">
        <v>1389.1746031746031</v>
      </c>
      <c r="BD24" s="7">
        <v>1659.7777777777774</v>
      </c>
      <c r="BE24" s="7">
        <v>1212.1269841269841</v>
      </c>
      <c r="BF24" s="7">
        <v>154.44444444444443</v>
      </c>
      <c r="BG24" s="7">
        <v>3774.6349206349205</v>
      </c>
      <c r="BH24" s="7">
        <v>1843.4603174603176</v>
      </c>
      <c r="BI24" s="7">
        <v>1489.3174603174602</v>
      </c>
      <c r="BJ24" s="7">
        <v>1244.2222222222222</v>
      </c>
      <c r="BK24" s="7">
        <v>179.23809523809521</v>
      </c>
      <c r="BL24" s="7">
        <v>106.15873015873014</v>
      </c>
      <c r="BM24" s="7">
        <v>98.269841269841265</v>
      </c>
      <c r="BN24" s="7">
        <v>144.03174603174605</v>
      </c>
      <c r="BO24" s="7">
        <v>150.79365079365078</v>
      </c>
      <c r="BP24" s="7">
        <v>266.34920634920638</v>
      </c>
      <c r="BQ24" s="7">
        <v>640.73015873015868</v>
      </c>
      <c r="BR24" s="14">
        <f>SUM(AS24:BQ24)</f>
        <v>20231.317460317459</v>
      </c>
      <c r="BS24" s="14">
        <f>(BB24+BC24)/(BD24+BE24+BF24)</f>
        <v>1.1614129864680585</v>
      </c>
      <c r="BT24" s="64">
        <v>41404</v>
      </c>
    </row>
    <row r="25" spans="1:72" s="13" customFormat="1" x14ac:dyDescent="0.2">
      <c r="A25" s="9" t="s">
        <v>45</v>
      </c>
      <c r="B25" s="9"/>
      <c r="C25" s="9"/>
      <c r="D25" s="9" t="s">
        <v>39</v>
      </c>
      <c r="E25" s="9"/>
      <c r="F25" s="10">
        <v>9.6310000000000007E-2</v>
      </c>
      <c r="G25" s="10">
        <v>25.09</v>
      </c>
      <c r="H25" s="10">
        <v>0.38385811080111598</v>
      </c>
      <c r="I25" s="10">
        <v>126.19509499999999</v>
      </c>
      <c r="J25" s="10">
        <v>110.70367666666665</v>
      </c>
      <c r="K25" s="11">
        <v>1.5</v>
      </c>
      <c r="L25" s="11">
        <v>1.2</v>
      </c>
      <c r="M25" s="11">
        <v>1.8114905457485799</v>
      </c>
      <c r="N25" s="11">
        <v>0</v>
      </c>
      <c r="O25" s="11">
        <v>0</v>
      </c>
      <c r="P25" s="11">
        <v>32.65813147187054</v>
      </c>
      <c r="Q25" s="11">
        <v>0</v>
      </c>
      <c r="R25" s="11">
        <v>10.451851467045037</v>
      </c>
      <c r="S25" s="11">
        <v>24.397064023003264</v>
      </c>
      <c r="T25" s="11">
        <v>11.215847260389635</v>
      </c>
      <c r="U25" s="11">
        <v>0</v>
      </c>
      <c r="V25" s="11">
        <v>0</v>
      </c>
      <c r="W25" s="11">
        <v>0</v>
      </c>
      <c r="X25" s="11">
        <v>33.932233009738198</v>
      </c>
      <c r="Y25" s="11">
        <v>0</v>
      </c>
      <c r="Z25" s="11">
        <v>3.1786392590960602</v>
      </c>
      <c r="AA25" s="11">
        <v>0</v>
      </c>
      <c r="AB25" s="17">
        <f t="shared" ref="AB25:AB56" si="24">SUM(K25:AA25)</f>
        <v>120.34525703689131</v>
      </c>
      <c r="AC25" s="17">
        <f t="shared" si="1"/>
        <v>4.5114905457485799</v>
      </c>
      <c r="AD25" s="17">
        <f t="shared" si="2"/>
        <v>78.722894222308483</v>
      </c>
      <c r="AE25" s="17"/>
      <c r="AF25" s="17"/>
      <c r="AG25" s="54">
        <f t="shared" ref="AG25:AG29" si="25">(K25)/(K25+L25)</f>
        <v>0.55555555555555547</v>
      </c>
      <c r="AH25" s="17">
        <f t="shared" ref="AH25:AH27" si="26">(K25)/(L25)</f>
        <v>1.25</v>
      </c>
      <c r="AI25" s="17">
        <f t="shared" si="5"/>
        <v>0.88264688930984969</v>
      </c>
      <c r="AJ25" s="17">
        <f t="shared" ref="AJ25:AJ56" si="27">AD25/(AD25+X25)</f>
        <v>0.69879548456019502</v>
      </c>
      <c r="AK25" s="17">
        <f t="shared" ref="AK25:AK56" si="28">P25/(P25+X25)</f>
        <v>0.49043328905175509</v>
      </c>
      <c r="AL25" s="17">
        <f t="shared" ref="AL25:AL54" si="29">AC25/(AC25+AD25)</f>
        <v>5.4202245361942757E-2</v>
      </c>
      <c r="AM25" s="54"/>
      <c r="AN25" s="54">
        <f t="shared" si="8"/>
        <v>4.2334334378184402E-2</v>
      </c>
      <c r="AO25" s="58">
        <f t="shared" ref="AO25:AO56" si="30">K25/(M25+K25)</f>
        <v>0.45296822662705721</v>
      </c>
      <c r="AP25" s="17">
        <f t="shared" ref="AP25:AP27" si="31">(K25+L25)/(Y25+X25)</f>
        <v>7.957036011231941E-2</v>
      </c>
      <c r="AQ25" s="17">
        <f t="shared" ref="AQ25:AQ29" si="32">P25/(M25+P25)</f>
        <v>0.94744675341021611</v>
      </c>
      <c r="AR25" s="60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41"/>
      <c r="BS25" s="14"/>
    </row>
    <row r="26" spans="1:72" s="13" customFormat="1" x14ac:dyDescent="0.2">
      <c r="A26" s="9" t="s">
        <v>48</v>
      </c>
      <c r="B26" s="9"/>
      <c r="C26" s="9"/>
      <c r="D26" s="9" t="s">
        <v>39</v>
      </c>
      <c r="E26" s="9"/>
      <c r="F26" s="10">
        <v>8.1560999999999995E-2</v>
      </c>
      <c r="G26" s="10">
        <v>23.84</v>
      </c>
      <c r="H26" s="10">
        <v>0.34211828859060395</v>
      </c>
      <c r="I26" s="10">
        <v>94.119254999999995</v>
      </c>
      <c r="J26" s="10">
        <v>81.721753333333339</v>
      </c>
      <c r="K26" s="11">
        <v>1.4</v>
      </c>
      <c r="L26" s="11">
        <v>3</v>
      </c>
      <c r="M26" s="11">
        <v>1.7197743370270999</v>
      </c>
      <c r="N26" s="11">
        <v>0</v>
      </c>
      <c r="O26" s="11">
        <v>0</v>
      </c>
      <c r="P26" s="11">
        <v>27.165041805983556</v>
      </c>
      <c r="Q26" s="11">
        <v>6.6946476161597319</v>
      </c>
      <c r="R26" s="11">
        <v>9.7829796581667789</v>
      </c>
      <c r="S26" s="11">
        <v>18.526136602090773</v>
      </c>
      <c r="T26" s="11">
        <v>8.615196543444462</v>
      </c>
      <c r="U26" s="11">
        <v>4.0648296336213923</v>
      </c>
      <c r="V26" s="11">
        <v>0</v>
      </c>
      <c r="W26" s="11">
        <v>0</v>
      </c>
      <c r="X26" s="11">
        <v>26.969955204387833</v>
      </c>
      <c r="Y26" s="11">
        <v>3.2917630164946305</v>
      </c>
      <c r="Z26" s="11">
        <v>2.6748346540758399</v>
      </c>
      <c r="AA26" s="11">
        <v>0</v>
      </c>
      <c r="AB26" s="17">
        <f t="shared" si="24"/>
        <v>113.90515907145208</v>
      </c>
      <c r="AC26" s="17">
        <f t="shared" si="1"/>
        <v>6.1197743370271001</v>
      </c>
      <c r="AD26" s="17">
        <f t="shared" si="2"/>
        <v>74.848831859466699</v>
      </c>
      <c r="AE26" s="17"/>
      <c r="AF26" s="17"/>
      <c r="AG26" s="17">
        <f t="shared" si="25"/>
        <v>0.31818181818181812</v>
      </c>
      <c r="AH26" s="17">
        <f t="shared" si="26"/>
        <v>0.46666666666666662</v>
      </c>
      <c r="AI26" s="17">
        <f t="shared" si="5"/>
        <v>0.81505517204764033</v>
      </c>
      <c r="AJ26" s="17">
        <f t="shared" si="27"/>
        <v>0.73511808594347205</v>
      </c>
      <c r="AK26" s="17">
        <f t="shared" si="28"/>
        <v>0.50180185288971513</v>
      </c>
      <c r="AL26" s="17">
        <f t="shared" si="29"/>
        <v>7.5582063524419499E-2</v>
      </c>
      <c r="AM26" s="54">
        <f t="shared" ref="AM26:AM56" si="33">(K26+L26)/(K26+L26+Y26)</f>
        <v>0.5720405049615287</v>
      </c>
      <c r="AN26" s="54">
        <f t="shared" si="8"/>
        <v>4.9347980633521381E-2</v>
      </c>
      <c r="AO26" s="58">
        <f t="shared" si="30"/>
        <v>0.44875040588162862</v>
      </c>
      <c r="AP26" s="17">
        <f t="shared" si="31"/>
        <v>0.14539822120753629</v>
      </c>
      <c r="AQ26" s="17">
        <f t="shared" si="32"/>
        <v>0.94046095607767133</v>
      </c>
      <c r="AR26" s="60">
        <f t="shared" ref="AR26:AR56" si="34">Y26/(Y26+X26)</f>
        <v>0.10877647437160755</v>
      </c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41"/>
      <c r="BS26" s="14"/>
    </row>
    <row r="27" spans="1:72" s="13" customFormat="1" x14ac:dyDescent="0.2">
      <c r="A27" s="42">
        <v>129</v>
      </c>
      <c r="B27" s="42"/>
      <c r="C27" s="42"/>
      <c r="D27" s="9" t="s">
        <v>39</v>
      </c>
      <c r="E27" s="9"/>
      <c r="F27" s="10"/>
      <c r="G27" s="10">
        <v>45.98</v>
      </c>
      <c r="H27" s="10"/>
      <c r="I27" s="10"/>
      <c r="J27" s="10"/>
      <c r="K27" s="11">
        <v>8.4156300000000003E-3</v>
      </c>
      <c r="L27" s="11">
        <v>1.0258E-2</v>
      </c>
      <c r="M27" s="11">
        <v>0.12</v>
      </c>
      <c r="N27" s="11">
        <v>0</v>
      </c>
      <c r="O27" s="11">
        <v>0</v>
      </c>
      <c r="P27" s="11">
        <v>0.89400000000000002</v>
      </c>
      <c r="Q27" s="11">
        <v>0</v>
      </c>
      <c r="R27" s="11">
        <v>0.51229999999999998</v>
      </c>
      <c r="S27" s="11">
        <v>0.27150000000000002</v>
      </c>
      <c r="T27" s="11">
        <v>0.81059999999999999</v>
      </c>
      <c r="U27" s="11">
        <v>0</v>
      </c>
      <c r="V27" s="11">
        <v>0</v>
      </c>
      <c r="W27" s="11">
        <v>0</v>
      </c>
      <c r="X27" s="11">
        <v>0.93200000000000005</v>
      </c>
      <c r="Y27" s="11">
        <v>4.5159999999999999E-2</v>
      </c>
      <c r="Z27" s="11">
        <v>2.3261E-2</v>
      </c>
      <c r="AA27" s="11">
        <v>1.4999999999999999E-2</v>
      </c>
      <c r="AB27" s="17">
        <f>SUM(K27:AA27)</f>
        <v>3.6424946300000003</v>
      </c>
      <c r="AC27" s="17">
        <f t="shared" si="1"/>
        <v>0.13867362999999999</v>
      </c>
      <c r="AD27" s="17">
        <f t="shared" si="2"/>
        <v>2.4883999999999999</v>
      </c>
      <c r="AE27" s="17"/>
      <c r="AF27" s="17"/>
      <c r="AG27" s="17">
        <f t="shared" si="25"/>
        <v>0.4506692057195093</v>
      </c>
      <c r="AH27" s="17">
        <f t="shared" si="26"/>
        <v>0.82039676350165724</v>
      </c>
      <c r="AI27" s="17">
        <f t="shared" si="5"/>
        <v>0.87048001733263958</v>
      </c>
      <c r="AJ27" s="17">
        <f t="shared" si="27"/>
        <v>0.72751724944450946</v>
      </c>
      <c r="AK27" s="17">
        <f t="shared" si="28"/>
        <v>0.48959474260679081</v>
      </c>
      <c r="AL27" s="17">
        <f t="shared" si="29"/>
        <v>5.2786350719831177E-2</v>
      </c>
      <c r="AM27" s="54">
        <f t="shared" si="33"/>
        <v>0.29253592502886017</v>
      </c>
      <c r="AN27" s="54">
        <f t="shared" si="8"/>
        <v>8.9488410565868627E-3</v>
      </c>
      <c r="AO27" s="58">
        <f t="shared" si="30"/>
        <v>6.5534312295162198E-2</v>
      </c>
      <c r="AP27" s="17">
        <f t="shared" si="31"/>
        <v>1.9110104793483153E-2</v>
      </c>
      <c r="AQ27" s="17">
        <f t="shared" si="32"/>
        <v>0.88165680473372776</v>
      </c>
      <c r="AR27" s="60">
        <f t="shared" si="34"/>
        <v>4.6215563469646725E-2</v>
      </c>
      <c r="AS27" s="62">
        <v>2.2130149125453992E-3</v>
      </c>
      <c r="AT27" s="62">
        <v>0</v>
      </c>
      <c r="AU27" s="62">
        <v>0</v>
      </c>
      <c r="AV27" s="62">
        <v>0</v>
      </c>
      <c r="AW27" s="62">
        <v>0</v>
      </c>
      <c r="AX27" s="62">
        <v>3.6951570045112895E-3</v>
      </c>
      <c r="AY27" s="62">
        <v>0</v>
      </c>
      <c r="AZ27" s="62">
        <v>0</v>
      </c>
      <c r="BA27" s="62">
        <v>0</v>
      </c>
      <c r="BB27" s="62">
        <v>3.093947335489739E-3</v>
      </c>
      <c r="BC27" s="62">
        <v>2.7744029395154416E-3</v>
      </c>
      <c r="BD27" s="62">
        <v>0</v>
      </c>
      <c r="BE27" s="62">
        <v>0</v>
      </c>
      <c r="BF27" s="62">
        <v>0</v>
      </c>
      <c r="BG27" s="62">
        <v>4.3779524767603188E-3</v>
      </c>
      <c r="BH27" s="62">
        <v>2.8336497728115879E-3</v>
      </c>
      <c r="BI27" s="53">
        <v>2.9283475801291986E-3</v>
      </c>
      <c r="BJ27" s="53">
        <v>0</v>
      </c>
      <c r="BK27" s="53">
        <v>3.070637105996173E-3</v>
      </c>
      <c r="BL27" s="53">
        <v>0</v>
      </c>
      <c r="BM27" s="53">
        <v>0</v>
      </c>
      <c r="BN27" s="53">
        <v>0</v>
      </c>
      <c r="BO27" s="53">
        <v>0</v>
      </c>
      <c r="BP27" s="53">
        <v>0</v>
      </c>
      <c r="BQ27" s="53">
        <v>0</v>
      </c>
      <c r="BR27" s="41">
        <f t="shared" ref="BR27:BR39" si="35">SUM(AS27:BQ27)</f>
        <v>2.4987109127759144E-2</v>
      </c>
      <c r="BS27" s="14"/>
    </row>
    <row r="28" spans="1:72" s="13" customFormat="1" x14ac:dyDescent="0.2">
      <c r="A28" s="42">
        <v>131</v>
      </c>
      <c r="B28" s="42"/>
      <c r="C28" s="42"/>
      <c r="D28" s="9" t="s">
        <v>39</v>
      </c>
      <c r="E28" s="9"/>
      <c r="F28" s="10"/>
      <c r="G28" s="10">
        <v>47.85</v>
      </c>
      <c r="H28" s="10"/>
      <c r="I28" s="10"/>
      <c r="J28" s="10"/>
      <c r="K28" s="11">
        <v>1.2641599999999999E-2</v>
      </c>
      <c r="L28" s="11">
        <v>1.3155E-2</v>
      </c>
      <c r="M28" s="11">
        <v>1.3478E-2</v>
      </c>
      <c r="N28" s="11">
        <v>0</v>
      </c>
      <c r="O28" s="11">
        <v>0</v>
      </c>
      <c r="P28" s="11">
        <v>0.2</v>
      </c>
      <c r="Q28" s="11">
        <v>0</v>
      </c>
      <c r="R28" s="11">
        <v>0.19125</v>
      </c>
      <c r="S28" s="11">
        <v>0.114</v>
      </c>
      <c r="T28" s="11">
        <v>0.17454</v>
      </c>
      <c r="U28" s="11">
        <v>0</v>
      </c>
      <c r="V28" s="11">
        <v>0</v>
      </c>
      <c r="W28" s="11">
        <v>0</v>
      </c>
      <c r="X28" s="11">
        <v>0.28454499999999999</v>
      </c>
      <c r="Y28" s="11">
        <v>3.5610000000000003E-2</v>
      </c>
      <c r="Z28" s="11">
        <v>2.4400000000000002E-2</v>
      </c>
      <c r="AA28" s="11">
        <v>0</v>
      </c>
      <c r="AB28" s="17">
        <f>SUM(K28:AA28)</f>
        <v>1.0636196</v>
      </c>
      <c r="AC28" s="17">
        <f t="shared" ref="AC28:AC39" si="36">SUM(K28:O28)</f>
        <v>3.92746E-2</v>
      </c>
      <c r="AD28" s="17">
        <f t="shared" ref="AD28:AD39" si="37">SUM(P28:W28)</f>
        <v>0.67979000000000001</v>
      </c>
      <c r="AE28" s="17"/>
      <c r="AF28" s="17"/>
      <c r="AG28" s="17">
        <f t="shared" si="25"/>
        <v>0.49004907623485267</v>
      </c>
      <c r="AH28" s="17">
        <f t="shared" ref="AH28:AH38" si="38">(K28)/(L28)</f>
        <v>0.96097301406309388</v>
      </c>
      <c r="AI28" s="17">
        <f t="shared" ref="AI28:AI38" si="39">X28/(AC28+X28)</f>
        <v>0.87871456823490612</v>
      </c>
      <c r="AJ28" s="17">
        <f t="shared" si="27"/>
        <v>0.7049313775814422</v>
      </c>
      <c r="AK28" s="17">
        <f t="shared" si="28"/>
        <v>0.41275836093654872</v>
      </c>
      <c r="AL28" s="17">
        <f>AC28/(AC28+AD28)</f>
        <v>5.4619014758896481E-2</v>
      </c>
      <c r="AM28" s="54">
        <f t="shared" si="33"/>
        <v>0.42009490836489882</v>
      </c>
      <c r="AN28" s="54">
        <f t="shared" si="8"/>
        <v>4.2537584130643846E-2</v>
      </c>
      <c r="AO28" s="58">
        <f t="shared" si="30"/>
        <v>0.4839890350541356</v>
      </c>
      <c r="AP28" s="17">
        <f>(K28+L28)/(Y28+X28)</f>
        <v>8.0575346316627897E-2</v>
      </c>
      <c r="AQ28" s="17">
        <f t="shared" si="32"/>
        <v>0.93686468863302075</v>
      </c>
      <c r="AR28" s="60">
        <f t="shared" si="34"/>
        <v>0.11122737424060222</v>
      </c>
      <c r="AS28" s="62">
        <v>2.5553839082321467E-3</v>
      </c>
      <c r="AT28" s="62">
        <v>0</v>
      </c>
      <c r="AU28" s="62">
        <v>0</v>
      </c>
      <c r="AV28" s="62">
        <v>0</v>
      </c>
      <c r="AW28" s="62">
        <v>5.7158625237347706E-4</v>
      </c>
      <c r="AX28" s="62">
        <v>4.366977243707099E-4</v>
      </c>
      <c r="AY28" s="62">
        <v>0</v>
      </c>
      <c r="AZ28" s="62">
        <v>0</v>
      </c>
      <c r="BA28" s="62">
        <v>0</v>
      </c>
      <c r="BB28" s="62">
        <v>1.1975630402319411E-3</v>
      </c>
      <c r="BC28" s="62">
        <v>0</v>
      </c>
      <c r="BD28" s="62">
        <v>0</v>
      </c>
      <c r="BE28" s="62">
        <v>0</v>
      </c>
      <c r="BF28" s="62">
        <v>0</v>
      </c>
      <c r="BG28" s="62">
        <v>2.2542934439402557E-3</v>
      </c>
      <c r="BH28" s="62">
        <v>0</v>
      </c>
      <c r="BI28" s="53">
        <v>0</v>
      </c>
      <c r="BJ28" s="53">
        <v>0</v>
      </c>
      <c r="BK28" s="53">
        <v>2.3363648769488517E-3</v>
      </c>
      <c r="BL28" s="53">
        <v>0</v>
      </c>
      <c r="BM28" s="53">
        <v>0</v>
      </c>
      <c r="BN28" s="53">
        <v>0</v>
      </c>
      <c r="BO28" s="53">
        <v>0</v>
      </c>
      <c r="BP28" s="53">
        <v>0</v>
      </c>
      <c r="BQ28" s="53">
        <v>0</v>
      </c>
      <c r="BR28" s="41">
        <f t="shared" si="35"/>
        <v>9.3518892460973807E-3</v>
      </c>
      <c r="BS28" s="14"/>
    </row>
    <row r="29" spans="1:72" s="13" customFormat="1" x14ac:dyDescent="0.2">
      <c r="A29" s="42">
        <v>134</v>
      </c>
      <c r="B29" s="42"/>
      <c r="C29" s="42"/>
      <c r="D29" s="9" t="s">
        <v>39</v>
      </c>
      <c r="E29" s="9"/>
      <c r="F29" s="10"/>
      <c r="G29" s="10">
        <v>43.26</v>
      </c>
      <c r="H29" s="10"/>
      <c r="I29" s="10"/>
      <c r="J29" s="10"/>
      <c r="K29" s="11">
        <v>1.2200000000000001E-2</v>
      </c>
      <c r="L29" s="11">
        <v>1.8454000000000002E-2</v>
      </c>
      <c r="M29" s="11">
        <v>2.366E-2</v>
      </c>
      <c r="N29" s="11">
        <v>0</v>
      </c>
      <c r="O29" s="11">
        <v>0</v>
      </c>
      <c r="P29" s="11">
        <v>1.0646439999999999</v>
      </c>
      <c r="Q29" s="11">
        <v>0</v>
      </c>
      <c r="R29" s="11">
        <v>0.84255000000000002</v>
      </c>
      <c r="S29" s="11">
        <v>0.35454999999999998</v>
      </c>
      <c r="T29" s="11">
        <v>0.61539999999999995</v>
      </c>
      <c r="U29" s="11">
        <v>0</v>
      </c>
      <c r="V29" s="11">
        <v>0</v>
      </c>
      <c r="W29" s="11">
        <v>3.5453999999999999E-2</v>
      </c>
      <c r="X29" s="11">
        <v>1.1254635399999999</v>
      </c>
      <c r="Y29" s="11">
        <v>5.5539999999999999E-2</v>
      </c>
      <c r="Z29" s="11">
        <v>1.4853999999999999E-2</v>
      </c>
      <c r="AA29" s="11">
        <v>0</v>
      </c>
      <c r="AB29" s="17">
        <v>5</v>
      </c>
      <c r="AC29" s="17">
        <f t="shared" si="36"/>
        <v>5.4314000000000001E-2</v>
      </c>
      <c r="AD29" s="17">
        <f t="shared" si="37"/>
        <v>2.9125980000000005</v>
      </c>
      <c r="AE29" s="17"/>
      <c r="AF29" s="17"/>
      <c r="AG29" s="17">
        <f t="shared" si="25"/>
        <v>0.39799047432635221</v>
      </c>
      <c r="AH29" s="17">
        <f t="shared" si="38"/>
        <v>0.66110328384090167</v>
      </c>
      <c r="AI29" s="17">
        <f t="shared" si="39"/>
        <v>0.95396250720284104</v>
      </c>
      <c r="AJ29" s="17">
        <f t="shared" si="27"/>
        <v>0.72128618426157032</v>
      </c>
      <c r="AK29" s="17">
        <f t="shared" si="28"/>
        <v>0.48611494210005785</v>
      </c>
      <c r="AL29" s="17">
        <f>AC29/(AC29+AD29)</f>
        <v>1.8306575995513177E-2</v>
      </c>
      <c r="AM29" s="54">
        <f t="shared" si="33"/>
        <v>0.35563960368471126</v>
      </c>
      <c r="AN29" s="54">
        <f t="shared" si="8"/>
        <v>1.0723732958867612E-2</v>
      </c>
      <c r="AO29" s="58">
        <f t="shared" si="30"/>
        <v>0.34021193530395982</v>
      </c>
      <c r="AP29" s="17">
        <f>(K29+L29)/(Y29+X29)</f>
        <v>2.5955891715616707E-2</v>
      </c>
      <c r="AQ29" s="17">
        <f t="shared" si="32"/>
        <v>0.97825975095193984</v>
      </c>
      <c r="AR29" s="60">
        <f t="shared" si="34"/>
        <v>4.7027801457733144E-2</v>
      </c>
      <c r="AS29" s="62">
        <v>4.0788045315928922E-3</v>
      </c>
      <c r="AT29" s="62">
        <v>0</v>
      </c>
      <c r="AU29" s="62">
        <v>0</v>
      </c>
      <c r="AV29" s="62">
        <v>0</v>
      </c>
      <c r="AW29" s="62">
        <v>2.3106264985497059E-3</v>
      </c>
      <c r="AX29" s="62">
        <v>5.5288950580051283E-3</v>
      </c>
      <c r="AY29" s="62">
        <v>8.7364797622759992E-4</v>
      </c>
      <c r="AZ29" s="62">
        <v>1.7506953609230116E-3</v>
      </c>
      <c r="BA29" s="62">
        <v>3.47176730519795E-3</v>
      </c>
      <c r="BB29" s="62">
        <v>4.9475962100093323E-3</v>
      </c>
      <c r="BC29" s="62">
        <v>4.781510824867676E-3</v>
      </c>
      <c r="BD29" s="62">
        <v>1.4539181564090799E-3</v>
      </c>
      <c r="BE29" s="62">
        <v>1.3697585153416799E-3</v>
      </c>
      <c r="BF29" s="62">
        <v>3.6412520988074199E-4</v>
      </c>
      <c r="BG29" s="62">
        <v>5.6420467970051463E-3</v>
      </c>
      <c r="BH29" s="62">
        <v>4.8193899477947206E-3</v>
      </c>
      <c r="BI29" s="53">
        <v>2.8953247550133135E-3</v>
      </c>
      <c r="BJ29" s="53">
        <v>3.7102115277258835E-3</v>
      </c>
      <c r="BK29" s="53">
        <v>4.1851574536572855E-3</v>
      </c>
      <c r="BL29" s="53">
        <v>2.7661472332364701E-3</v>
      </c>
      <c r="BM29" s="53">
        <v>1.9167807460646676E-3</v>
      </c>
      <c r="BN29" s="53">
        <v>2.9968213792665481E-3</v>
      </c>
      <c r="BO29" s="53">
        <v>3.0924904461463905E-3</v>
      </c>
      <c r="BP29" s="53">
        <v>0</v>
      </c>
      <c r="BQ29" s="53">
        <v>2.789943092511152E-3</v>
      </c>
      <c r="BR29" s="41">
        <f t="shared" si="35"/>
        <v>6.5745659025426367E-2</v>
      </c>
      <c r="BS29" s="14">
        <f t="shared" ref="BS29:BS43" si="40">(BB29+BC29)/(BD29+BE29+BF29)</f>
        <v>3.051979826894919</v>
      </c>
    </row>
    <row r="30" spans="1:72" s="13" customFormat="1" x14ac:dyDescent="0.2">
      <c r="A30" s="42">
        <v>137</v>
      </c>
      <c r="B30" s="42"/>
      <c r="C30" s="42"/>
      <c r="D30" s="9" t="s">
        <v>39</v>
      </c>
      <c r="E30" s="9"/>
      <c r="F30" s="10"/>
      <c r="G30" s="10">
        <v>41.15</v>
      </c>
      <c r="H30" s="10"/>
      <c r="I30" s="10"/>
      <c r="J30" s="10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17">
        <v>84</v>
      </c>
      <c r="AC30" s="17">
        <f t="shared" si="36"/>
        <v>0</v>
      </c>
      <c r="AD30" s="17">
        <f t="shared" si="37"/>
        <v>0</v>
      </c>
      <c r="AE30" s="17"/>
      <c r="AF30" s="17"/>
      <c r="AG30" s="17"/>
      <c r="AH30" s="17"/>
      <c r="AI30" s="17"/>
      <c r="AJ30" s="17"/>
      <c r="AK30" s="17"/>
      <c r="AL30" s="17"/>
      <c r="AM30" s="54"/>
      <c r="AN30" s="54"/>
      <c r="AO30" s="58"/>
      <c r="AP30" s="17"/>
      <c r="AQ30" s="17"/>
      <c r="AR30" s="60"/>
      <c r="AS30" s="62">
        <v>9.600642039978409E-3</v>
      </c>
      <c r="AT30" s="62">
        <v>7.4575528781567367E-3</v>
      </c>
      <c r="AU30" s="62">
        <v>6.0302066486877153E-3</v>
      </c>
      <c r="AV30" s="62">
        <v>1.2786919281342407E-2</v>
      </c>
      <c r="AW30" s="62">
        <v>3.4058020979438761E-2</v>
      </c>
      <c r="AX30" s="62">
        <v>5.5130006222670086E-2</v>
      </c>
      <c r="AY30" s="62">
        <v>4.9057575294572324E-2</v>
      </c>
      <c r="AZ30" s="62">
        <v>3.8825224917537725E-2</v>
      </c>
      <c r="BA30" s="62">
        <v>6.5070098352023376E-2</v>
      </c>
      <c r="BB30" s="62">
        <v>9.0061076273440094E-2</v>
      </c>
      <c r="BC30" s="62">
        <v>7.6709924709392849E-2</v>
      </c>
      <c r="BD30" s="62">
        <v>6.1448331483802819E-2</v>
      </c>
      <c r="BE30" s="62">
        <v>4.9989821149782404E-3</v>
      </c>
      <c r="BF30" s="62">
        <v>5.4161331577380796E-3</v>
      </c>
      <c r="BG30" s="62">
        <v>6.5522974446872301E-2</v>
      </c>
      <c r="BH30" s="62">
        <v>3.814591077526433E-2</v>
      </c>
      <c r="BI30" s="53">
        <v>2.8547338552904061E-2</v>
      </c>
      <c r="BJ30" s="53">
        <v>2.341046518820537E-2</v>
      </c>
      <c r="BK30" s="53">
        <v>1.6986579228547516E-2</v>
      </c>
      <c r="BL30" s="53">
        <v>0</v>
      </c>
      <c r="BM30" s="53">
        <v>0</v>
      </c>
      <c r="BN30" s="53">
        <v>0</v>
      </c>
      <c r="BO30" s="53">
        <v>0</v>
      </c>
      <c r="BP30" s="53">
        <v>0</v>
      </c>
      <c r="BQ30" s="53">
        <v>0</v>
      </c>
      <c r="BR30" s="41">
        <f t="shared" si="35"/>
        <v>0.68926396254555311</v>
      </c>
      <c r="BS30" s="14">
        <f t="shared" si="40"/>
        <v>2.3206652131210808</v>
      </c>
    </row>
    <row r="31" spans="1:72" s="13" customFormat="1" x14ac:dyDescent="0.2">
      <c r="A31" s="42">
        <v>142</v>
      </c>
      <c r="B31" s="42"/>
      <c r="C31" s="42"/>
      <c r="D31" s="9" t="s">
        <v>39</v>
      </c>
      <c r="E31" s="9"/>
      <c r="F31" s="10"/>
      <c r="G31" s="10">
        <v>45.87</v>
      </c>
      <c r="H31" s="10"/>
      <c r="I31" s="10"/>
      <c r="J31" s="10"/>
      <c r="K31" s="11">
        <v>1.2200000000000001E-2</v>
      </c>
      <c r="L31" s="11">
        <v>1.9004500000000001E-2</v>
      </c>
      <c r="M31" s="11">
        <v>8.5400000000000007E-3</v>
      </c>
      <c r="N31" s="11">
        <v>0</v>
      </c>
      <c r="O31" s="11">
        <v>0</v>
      </c>
      <c r="P31" s="11">
        <v>1.1145499999999999</v>
      </c>
      <c r="Q31" s="11">
        <v>0</v>
      </c>
      <c r="R31" s="11">
        <v>0.82854000000000005</v>
      </c>
      <c r="S31" s="11">
        <v>0.41549999999999998</v>
      </c>
      <c r="T31" s="11">
        <v>0.78510000000000002</v>
      </c>
      <c r="U31" s="11">
        <v>0</v>
      </c>
      <c r="V31" s="11">
        <v>0</v>
      </c>
      <c r="W31" s="11">
        <v>0</v>
      </c>
      <c r="X31" s="11">
        <v>1.348484</v>
      </c>
      <c r="Y31" s="11">
        <v>0.11121</v>
      </c>
      <c r="Z31" s="11">
        <v>0.29449999999999998</v>
      </c>
      <c r="AA31" s="11">
        <v>0</v>
      </c>
      <c r="AB31" s="17">
        <f>SUM(K31:AA31)</f>
        <v>4.9376284999999998</v>
      </c>
      <c r="AC31" s="17">
        <f t="shared" si="36"/>
        <v>3.9744500000000002E-2</v>
      </c>
      <c r="AD31" s="17">
        <f t="shared" si="37"/>
        <v>3.1436899999999999</v>
      </c>
      <c r="AE31" s="17"/>
      <c r="AF31" s="17"/>
      <c r="AG31" s="17">
        <f>(K31)/(K31+L31)</f>
        <v>0.39096925122979054</v>
      </c>
      <c r="AH31" s="17">
        <f t="shared" si="38"/>
        <v>0.64195322160540924</v>
      </c>
      <c r="AI31" s="17">
        <f t="shared" si="39"/>
        <v>0.97137034717267356</v>
      </c>
      <c r="AJ31" s="17">
        <f t="shared" si="27"/>
        <v>0.6998148335304909</v>
      </c>
      <c r="AK31" s="17">
        <f t="shared" si="28"/>
        <v>0.45251100878022793</v>
      </c>
      <c r="AL31" s="17">
        <f>AC31/(AC31+AD31)</f>
        <v>1.2484786478251714E-2</v>
      </c>
      <c r="AM31" s="54">
        <f t="shared" si="33"/>
        <v>0.21911041361659103</v>
      </c>
      <c r="AN31" s="54">
        <f>(K31)/(X31+K31)</f>
        <v>8.9660788250615145E-3</v>
      </c>
      <c r="AO31" s="58">
        <f t="shared" si="30"/>
        <v>0.58823529411764708</v>
      </c>
      <c r="AP31" s="17">
        <f>(K31+L31)/(Y31+X31)</f>
        <v>2.1377425679628744E-2</v>
      </c>
      <c r="AQ31" s="17">
        <f>P31/(M31+P31)</f>
        <v>0.99239597895093001</v>
      </c>
      <c r="AR31" s="60">
        <f t="shared" si="34"/>
        <v>7.6187200879088354E-2</v>
      </c>
      <c r="AS31" s="62">
        <v>1.861336166821623E-3</v>
      </c>
      <c r="AT31" s="62">
        <v>0</v>
      </c>
      <c r="AU31" s="62">
        <v>0</v>
      </c>
      <c r="AV31" s="62">
        <v>2.3750986382067769E-3</v>
      </c>
      <c r="AW31" s="62">
        <v>5.1661002294396312E-3</v>
      </c>
      <c r="AX31" s="62">
        <v>8.4664525924594836E-3</v>
      </c>
      <c r="AY31" s="62">
        <v>6.1246422330387866E-3</v>
      </c>
      <c r="AZ31" s="62">
        <v>4.8657035931652503E-3</v>
      </c>
      <c r="BA31" s="62">
        <v>6.2403490815903994E-3</v>
      </c>
      <c r="BB31" s="62">
        <v>8.6042179390018719E-3</v>
      </c>
      <c r="BC31" s="62">
        <v>7.0948150810330769E-3</v>
      </c>
      <c r="BD31" s="62">
        <v>3.0711002424611798E-3</v>
      </c>
      <c r="BE31" s="62">
        <v>1.17687686045331E-3</v>
      </c>
      <c r="BF31" s="62">
        <v>3.9246078561588002E-3</v>
      </c>
      <c r="BG31" s="62">
        <v>4.790504168196698E-3</v>
      </c>
      <c r="BH31" s="62">
        <v>3.075556215313858E-3</v>
      </c>
      <c r="BI31" s="53">
        <v>1.5324640149591512E-3</v>
      </c>
      <c r="BJ31" s="53">
        <v>9.998515543818802E-4</v>
      </c>
      <c r="BK31" s="53">
        <v>1.6303235333182283E-3</v>
      </c>
      <c r="BL31" s="53">
        <v>0</v>
      </c>
      <c r="BM31" s="53">
        <v>0</v>
      </c>
      <c r="BN31" s="53">
        <v>0</v>
      </c>
      <c r="BO31" s="53">
        <v>0</v>
      </c>
      <c r="BP31" s="53">
        <v>0</v>
      </c>
      <c r="BQ31" s="53">
        <v>0</v>
      </c>
      <c r="BR31" s="41">
        <f t="shared" si="35"/>
        <v>7.1000000000000021E-2</v>
      </c>
      <c r="BS31" s="14">
        <f t="shared" si="40"/>
        <v>1.9209384911448018</v>
      </c>
    </row>
    <row r="32" spans="1:72" s="13" customFormat="1" x14ac:dyDescent="0.2">
      <c r="A32" s="42">
        <v>146</v>
      </c>
      <c r="B32" s="42"/>
      <c r="C32" s="42"/>
      <c r="D32" s="9" t="s">
        <v>39</v>
      </c>
      <c r="E32" s="9"/>
      <c r="F32" s="10"/>
      <c r="G32" s="10">
        <v>35.260000000000005</v>
      </c>
      <c r="H32" s="10"/>
      <c r="I32" s="10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B32" s="17">
        <v>8</v>
      </c>
      <c r="AC32" s="17">
        <f t="shared" si="36"/>
        <v>0</v>
      </c>
      <c r="AD32" s="17">
        <f t="shared" si="37"/>
        <v>0</v>
      </c>
      <c r="AE32" s="17"/>
      <c r="AF32" s="17"/>
      <c r="AG32" s="17"/>
      <c r="AH32" s="17"/>
      <c r="AI32" s="17"/>
      <c r="AJ32" s="17"/>
      <c r="AK32" s="17"/>
      <c r="AL32" s="17"/>
      <c r="AM32" s="54"/>
      <c r="AN32" s="54"/>
      <c r="AO32" s="58"/>
      <c r="AP32" s="17"/>
      <c r="AQ32" s="17"/>
      <c r="AR32" s="60"/>
      <c r="AS32" s="62">
        <v>3.1389913813508583E-3</v>
      </c>
      <c r="AT32" s="62">
        <v>1.8930048314559807E-3</v>
      </c>
      <c r="AU32" s="62">
        <v>2.102188078695646E-3</v>
      </c>
      <c r="AV32" s="62">
        <v>2.7264240263989636E-3</v>
      </c>
      <c r="AW32" s="62">
        <v>5.999624065384776E-3</v>
      </c>
      <c r="AX32" s="62">
        <v>1.1770182119435819E-2</v>
      </c>
      <c r="AY32" s="62">
        <v>9.8423824508152204E-3</v>
      </c>
      <c r="AZ32" s="62">
        <v>6.9709799362303506E-3</v>
      </c>
      <c r="BA32" s="62">
        <v>8.081929379986353E-3</v>
      </c>
      <c r="BB32" s="62">
        <v>1.1619818715974435E-2</v>
      </c>
      <c r="BC32" s="62">
        <v>1.0664203366703331E-2</v>
      </c>
      <c r="BD32" s="62">
        <v>9.0305029169741435E-3</v>
      </c>
      <c r="BE32" s="62">
        <v>1.5105728129655601E-3</v>
      </c>
      <c r="BF32" s="62">
        <v>1.6000038289636701E-3</v>
      </c>
      <c r="BG32" s="62">
        <v>7.8412650895977494E-3</v>
      </c>
      <c r="BH32" s="62">
        <v>5.5004838417732974E-3</v>
      </c>
      <c r="BI32" s="53">
        <v>4.1936063268403394E-3</v>
      </c>
      <c r="BJ32" s="53">
        <v>3.1588741454449255E-3</v>
      </c>
      <c r="BK32" s="53">
        <v>3.3597729076453959E-3</v>
      </c>
      <c r="BL32" s="53">
        <v>0</v>
      </c>
      <c r="BM32" s="53">
        <v>0</v>
      </c>
      <c r="BN32" s="53">
        <v>0</v>
      </c>
      <c r="BO32" s="53">
        <v>0</v>
      </c>
      <c r="BP32" s="53">
        <v>0</v>
      </c>
      <c r="BQ32" s="53">
        <v>0</v>
      </c>
      <c r="BR32" s="41">
        <f t="shared" si="35"/>
        <v>0.11100481022263682</v>
      </c>
      <c r="BS32" s="14">
        <f t="shared" si="40"/>
        <v>1.8354234460424328</v>
      </c>
    </row>
    <row r="33" spans="1:72" s="13" customFormat="1" x14ac:dyDescent="0.2">
      <c r="A33" s="42">
        <v>148</v>
      </c>
      <c r="B33" s="42"/>
      <c r="C33" s="42"/>
      <c r="D33" s="9" t="s">
        <v>39</v>
      </c>
      <c r="E33" s="9"/>
      <c r="F33" s="10"/>
      <c r="G33" s="10">
        <v>44.85</v>
      </c>
      <c r="H33" s="10"/>
      <c r="I33" s="10"/>
      <c r="J33" s="10"/>
      <c r="K33" s="11">
        <v>0.36399999999999999</v>
      </c>
      <c r="L33" s="11">
        <v>0.59399999999999997</v>
      </c>
      <c r="M33" s="11">
        <v>1.0654539999999999</v>
      </c>
      <c r="N33" s="11">
        <v>0</v>
      </c>
      <c r="O33" s="11">
        <v>0</v>
      </c>
      <c r="P33" s="11">
        <v>16.326000000000001</v>
      </c>
      <c r="Q33" s="11">
        <v>0</v>
      </c>
      <c r="R33" s="11">
        <v>12.47485</v>
      </c>
      <c r="S33" s="11">
        <v>5.3185849999999997</v>
      </c>
      <c r="T33" s="11">
        <v>13.64</v>
      </c>
      <c r="U33" s="11">
        <v>0</v>
      </c>
      <c r="V33" s="11">
        <v>0</v>
      </c>
      <c r="W33" s="11">
        <v>0.11</v>
      </c>
      <c r="X33" s="11">
        <v>17.263999999999999</v>
      </c>
      <c r="Y33" s="11">
        <v>0.77</v>
      </c>
      <c r="Z33" s="11">
        <v>1.8154999999999999</v>
      </c>
      <c r="AA33" s="11">
        <v>0.22</v>
      </c>
      <c r="AB33" s="17">
        <f>SUM(K33:AA33)</f>
        <v>69.962389000000002</v>
      </c>
      <c r="AC33" s="17">
        <f t="shared" si="36"/>
        <v>2.0234540000000001</v>
      </c>
      <c r="AD33" s="17">
        <f t="shared" si="37"/>
        <v>47.869435000000003</v>
      </c>
      <c r="AE33" s="17"/>
      <c r="AF33" s="17"/>
      <c r="AG33" s="17">
        <f t="shared" ref="AG33:AG34" si="41">(K33)/(K33+L33)</f>
        <v>0.37995824634655534</v>
      </c>
      <c r="AH33" s="17">
        <f t="shared" si="38"/>
        <v>0.61279461279461278</v>
      </c>
      <c r="AI33" s="17">
        <f t="shared" si="39"/>
        <v>0.89508962665575242</v>
      </c>
      <c r="AJ33" s="17">
        <f t="shared" si="27"/>
        <v>0.734944118945976</v>
      </c>
      <c r="AK33" s="17">
        <f t="shared" si="28"/>
        <v>0.48603751116403687</v>
      </c>
      <c r="AL33" s="17">
        <f>AC33/(AC33+AD33)</f>
        <v>4.0555959788177429E-2</v>
      </c>
      <c r="AM33" s="54">
        <f t="shared" si="33"/>
        <v>0.55439814814814814</v>
      </c>
      <c r="AN33" s="54">
        <f>(K33)/(X33+K33)</f>
        <v>2.0648967551622419E-2</v>
      </c>
      <c r="AO33" s="58">
        <f t="shared" si="30"/>
        <v>0.25464268175121413</v>
      </c>
      <c r="AP33" s="17">
        <f>(K33+L33)/(Y33+X33)</f>
        <v>5.3121880891649105E-2</v>
      </c>
      <c r="AQ33" s="17">
        <f t="shared" ref="AQ33:AQ34" si="42">P33/(M33+P33)</f>
        <v>0.93873692216878479</v>
      </c>
      <c r="AR33" s="60">
        <f t="shared" si="34"/>
        <v>4.2697127647776424E-2</v>
      </c>
      <c r="AS33" s="62">
        <v>0</v>
      </c>
      <c r="AT33" s="62">
        <v>0</v>
      </c>
      <c r="AU33" s="62">
        <v>0</v>
      </c>
      <c r="AV33" s="62">
        <v>0</v>
      </c>
      <c r="AW33" s="62">
        <v>4.1328565226537294E-2</v>
      </c>
      <c r="AX33" s="62">
        <v>6.4593405511370508E-2</v>
      </c>
      <c r="AY33" s="62">
        <v>3.5547399845140965E-2</v>
      </c>
      <c r="AZ33" s="62">
        <v>3.0090095735110487E-2</v>
      </c>
      <c r="BA33" s="62">
        <v>5.4838897367843926E-2</v>
      </c>
      <c r="BB33" s="62">
        <v>8.7075178244543014E-2</v>
      </c>
      <c r="BC33" s="62">
        <v>8.9458217151757391E-2</v>
      </c>
      <c r="BD33" s="62">
        <v>2.8090247908731599E-2</v>
      </c>
      <c r="BE33" s="62">
        <v>5.00969883050097E-3</v>
      </c>
      <c r="BF33" s="62">
        <v>6.8619919527008596E-3</v>
      </c>
      <c r="BG33" s="62">
        <v>9.0855170993917531E-2</v>
      </c>
      <c r="BH33" s="62">
        <v>6.2626069131580947E-2</v>
      </c>
      <c r="BI33" s="53">
        <v>5.4785726114336096E-2</v>
      </c>
      <c r="BJ33" s="53">
        <v>4.7177403112398125E-2</v>
      </c>
      <c r="BK33" s="53">
        <v>7.1002958434222968E-2</v>
      </c>
      <c r="BL33" s="53">
        <v>1.9765205053954502E-2</v>
      </c>
      <c r="BM33" s="53">
        <v>2.8528794382107966E-2</v>
      </c>
      <c r="BN33" s="53">
        <v>2.1442516414610459E-2</v>
      </c>
      <c r="BO33" s="53">
        <v>3.0790989531350007E-2</v>
      </c>
      <c r="BP33" s="53">
        <v>1.9707200050127782E-2</v>
      </c>
      <c r="BQ33" s="53">
        <v>3.0766820779755542E-2</v>
      </c>
      <c r="BR33" s="41">
        <f t="shared" si="35"/>
        <v>0.92034255177259905</v>
      </c>
      <c r="BS33" s="14">
        <f t="shared" si="40"/>
        <v>4.4175383170770646</v>
      </c>
    </row>
    <row r="34" spans="1:72" s="13" customFormat="1" x14ac:dyDescent="0.2">
      <c r="A34" s="42">
        <v>152</v>
      </c>
      <c r="B34" s="42"/>
      <c r="C34" s="42"/>
      <c r="D34" s="9" t="s">
        <v>39</v>
      </c>
      <c r="E34" s="9"/>
      <c r="F34" s="10"/>
      <c r="G34" s="43">
        <v>44.65</v>
      </c>
      <c r="H34" s="10"/>
      <c r="I34" s="10"/>
      <c r="J34" s="10"/>
      <c r="K34" s="11">
        <v>0.13844999999999999</v>
      </c>
      <c r="L34" s="11">
        <v>0.26155400000000001</v>
      </c>
      <c r="M34" s="11">
        <v>0.5454</v>
      </c>
      <c r="N34" s="11">
        <v>7.1514999999999995E-2</v>
      </c>
      <c r="O34" s="11">
        <v>0</v>
      </c>
      <c r="P34" s="11">
        <v>8.2639999999999993</v>
      </c>
      <c r="Q34" s="11">
        <v>0.94940000000000002</v>
      </c>
      <c r="R34" s="11">
        <v>5.3854579999999999</v>
      </c>
      <c r="S34" s="11">
        <v>3.2850000000000001</v>
      </c>
      <c r="T34" s="11">
        <v>4.6900000000000004</v>
      </c>
      <c r="U34" s="11">
        <v>6.6030000000000005E-2</v>
      </c>
      <c r="V34" s="11">
        <v>3.8100000000000002E-2</v>
      </c>
      <c r="W34" s="11">
        <v>1.2239999999999999E-2</v>
      </c>
      <c r="X34" s="11">
        <v>7.2359999999999998</v>
      </c>
      <c r="Y34" s="11">
        <v>0.30680000000000002</v>
      </c>
      <c r="Z34" s="11">
        <v>0.48545480000000002</v>
      </c>
      <c r="AA34" s="11">
        <v>0</v>
      </c>
      <c r="AB34" s="17">
        <f>SUM(K34:AA34)</f>
        <v>31.735401799999998</v>
      </c>
      <c r="AC34" s="17">
        <f t="shared" si="36"/>
        <v>1.0169190000000001</v>
      </c>
      <c r="AD34" s="17">
        <f t="shared" si="37"/>
        <v>22.690228000000001</v>
      </c>
      <c r="AE34" s="17"/>
      <c r="AF34" s="17"/>
      <c r="AG34" s="17">
        <f t="shared" si="41"/>
        <v>0.3461215387846121</v>
      </c>
      <c r="AH34" s="17">
        <f t="shared" si="38"/>
        <v>0.52933619826116207</v>
      </c>
      <c r="AI34" s="17">
        <f t="shared" si="39"/>
        <v>0.87678068814197729</v>
      </c>
      <c r="AJ34" s="17">
        <f t="shared" si="27"/>
        <v>0.75820541098597527</v>
      </c>
      <c r="AK34" s="17">
        <f t="shared" si="28"/>
        <v>0.53316129032258064</v>
      </c>
      <c r="AL34" s="17">
        <f>AC34/(AC34+AD34)</f>
        <v>4.2895039204844006E-2</v>
      </c>
      <c r="AM34" s="54">
        <f t="shared" si="33"/>
        <v>0.56593341294050403</v>
      </c>
      <c r="AN34" s="54">
        <f>(K34)/(X34+K34)</f>
        <v>1.8774281471838579E-2</v>
      </c>
      <c r="AO34" s="58">
        <f t="shared" si="30"/>
        <v>0.20245667909629306</v>
      </c>
      <c r="AP34" s="17">
        <f>(K34+L34)/(Y34+X34)</f>
        <v>5.3031235085114287E-2</v>
      </c>
      <c r="AQ34" s="17">
        <f t="shared" si="42"/>
        <v>0.93808885962721633</v>
      </c>
      <c r="AR34" s="60">
        <f t="shared" si="34"/>
        <v>4.0674550564777007E-2</v>
      </c>
      <c r="AS34" s="62">
        <v>0</v>
      </c>
      <c r="AT34" s="62">
        <v>0</v>
      </c>
      <c r="AU34" s="62">
        <v>0</v>
      </c>
      <c r="AV34" s="62">
        <v>0</v>
      </c>
      <c r="AW34" s="62">
        <v>1.2632725708197489E-2</v>
      </c>
      <c r="AX34" s="62">
        <v>3.0407359817668855E-2</v>
      </c>
      <c r="AY34" s="62">
        <v>0</v>
      </c>
      <c r="AZ34" s="62">
        <v>0</v>
      </c>
      <c r="BA34" s="62">
        <v>1.7169056032233544E-2</v>
      </c>
      <c r="BB34" s="62">
        <v>3.2117659114595069E-2</v>
      </c>
      <c r="BC34" s="62">
        <v>3.4473908360574963E-2</v>
      </c>
      <c r="BD34" s="62">
        <v>2.5694127291676055E-2</v>
      </c>
      <c r="BE34" s="62">
        <v>1.2944577523441801E-2</v>
      </c>
      <c r="BF34" s="62">
        <v>2.9188863322863099E-3</v>
      </c>
      <c r="BG34" s="62">
        <v>4.3465825265015356E-2</v>
      </c>
      <c r="BH34" s="62">
        <v>4.1109576019035469E-2</v>
      </c>
      <c r="BI34" s="53">
        <v>5.6975721642666427E-2</v>
      </c>
      <c r="BJ34" s="53">
        <v>3.8261523970935164E-2</v>
      </c>
      <c r="BK34" s="53">
        <v>3.2301167622848959E-2</v>
      </c>
      <c r="BL34" s="53">
        <v>0</v>
      </c>
      <c r="BM34" s="53">
        <v>3.9593795740858376E-2</v>
      </c>
      <c r="BN34" s="53">
        <v>2.3525790758148143E-2</v>
      </c>
      <c r="BO34" s="53">
        <v>0</v>
      </c>
      <c r="BP34" s="53">
        <v>0</v>
      </c>
      <c r="BQ34" s="53">
        <v>1.8637124098264631E-2</v>
      </c>
      <c r="BR34" s="41">
        <f t="shared" si="35"/>
        <v>0.46222882529844661</v>
      </c>
      <c r="BS34" s="14">
        <f t="shared" si="40"/>
        <v>1.6023923821515715</v>
      </c>
    </row>
    <row r="35" spans="1:72" s="13" customFormat="1" x14ac:dyDescent="0.2">
      <c r="A35" s="42">
        <v>157</v>
      </c>
      <c r="B35" s="42"/>
      <c r="C35" s="42"/>
      <c r="D35" s="9" t="s">
        <v>39</v>
      </c>
      <c r="E35" s="9"/>
      <c r="F35" s="10"/>
      <c r="G35" s="10">
        <v>44.64</v>
      </c>
      <c r="H35" s="10"/>
      <c r="I35" s="10"/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B35" s="17">
        <v>32</v>
      </c>
      <c r="AC35" s="17">
        <f t="shared" si="36"/>
        <v>0</v>
      </c>
      <c r="AD35" s="17">
        <f t="shared" si="37"/>
        <v>0</v>
      </c>
      <c r="AE35" s="17"/>
      <c r="AF35" s="17"/>
      <c r="AG35" s="17"/>
      <c r="AH35" s="17"/>
      <c r="AI35" s="17"/>
      <c r="AJ35" s="17"/>
      <c r="AK35" s="17"/>
      <c r="AL35" s="17"/>
      <c r="AM35" s="54"/>
      <c r="AN35" s="54"/>
      <c r="AO35" s="58"/>
      <c r="AP35" s="17"/>
      <c r="AQ35" s="17"/>
      <c r="AR35" s="60"/>
      <c r="AS35" s="62">
        <v>6.1246191585361534E-3</v>
      </c>
      <c r="AT35" s="62">
        <v>4.4009673246866105E-3</v>
      </c>
      <c r="AU35" s="62">
        <v>4.0046395711333541E-3</v>
      </c>
      <c r="AV35" s="62">
        <v>7.2271394069231042E-3</v>
      </c>
      <c r="AW35" s="62">
        <v>1.4655714264060185E-2</v>
      </c>
      <c r="AX35" s="62">
        <v>3.152511532612156E-2</v>
      </c>
      <c r="AY35" s="62">
        <v>2.4087426800123282E-2</v>
      </c>
      <c r="AZ35" s="62">
        <v>2.0805571274827326E-2</v>
      </c>
      <c r="BA35" s="62">
        <v>2.5798459707857335E-2</v>
      </c>
      <c r="BB35" s="62">
        <v>3.7827334185542426E-2</v>
      </c>
      <c r="BC35" s="62">
        <v>3.5618087380063355E-2</v>
      </c>
      <c r="BD35" s="62">
        <v>2.8530924579495444E-2</v>
      </c>
      <c r="BE35" s="62">
        <v>2.0573756928409383E-2</v>
      </c>
      <c r="BF35" s="62">
        <v>2.1091833950595499E-3</v>
      </c>
      <c r="BG35" s="62">
        <v>2.6540405826684925E-2</v>
      </c>
      <c r="BH35" s="62">
        <v>1.6899779958265335E-2</v>
      </c>
      <c r="BI35" s="53">
        <v>1.3761172612761914E-2</v>
      </c>
      <c r="BJ35" s="53">
        <v>1.1140174921810658E-2</v>
      </c>
      <c r="BK35" s="53">
        <v>1.2317473991622752E-2</v>
      </c>
      <c r="BL35" s="53">
        <v>0</v>
      </c>
      <c r="BM35" s="53">
        <v>0</v>
      </c>
      <c r="BN35" s="53">
        <v>2.1578363657492787E-3</v>
      </c>
      <c r="BO35" s="53">
        <v>2.4480716664056143E-3</v>
      </c>
      <c r="BP35" s="53">
        <v>0</v>
      </c>
      <c r="BQ35" s="53">
        <v>2.4634947983245502E-3</v>
      </c>
      <c r="BR35" s="41">
        <f t="shared" si="35"/>
        <v>0.35101734944446417</v>
      </c>
      <c r="BS35" s="14">
        <f t="shared" si="40"/>
        <v>1.4340925392911441</v>
      </c>
    </row>
    <row r="36" spans="1:72" s="13" customFormat="1" x14ac:dyDescent="0.2">
      <c r="A36" s="42">
        <v>164</v>
      </c>
      <c r="B36" s="42"/>
      <c r="C36" s="42"/>
      <c r="D36" s="9" t="s">
        <v>39</v>
      </c>
      <c r="E36" s="9"/>
      <c r="F36" s="10"/>
      <c r="G36" s="10">
        <v>33.540000000000006</v>
      </c>
      <c r="H36" s="1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7">
        <v>76</v>
      </c>
      <c r="AC36" s="17">
        <f t="shared" si="36"/>
        <v>0</v>
      </c>
      <c r="AD36" s="17">
        <f t="shared" si="37"/>
        <v>0</v>
      </c>
      <c r="AE36" s="17"/>
      <c r="AF36" s="17"/>
      <c r="AG36" s="17"/>
      <c r="AH36" s="17"/>
      <c r="AI36" s="17"/>
      <c r="AJ36" s="17"/>
      <c r="AK36" s="17"/>
      <c r="AL36" s="17"/>
      <c r="AM36" s="54"/>
      <c r="AN36" s="54"/>
      <c r="AO36" s="58"/>
      <c r="AP36" s="17"/>
      <c r="AQ36" s="17"/>
      <c r="AR36" s="60"/>
      <c r="AS36" s="62">
        <v>0</v>
      </c>
      <c r="AT36" s="62">
        <v>0</v>
      </c>
      <c r="AU36" s="62">
        <v>0</v>
      </c>
      <c r="AV36" s="62">
        <v>0</v>
      </c>
      <c r="AW36" s="62">
        <v>3.0126112064124948E-2</v>
      </c>
      <c r="AX36" s="62">
        <v>5.0291153455834244E-2</v>
      </c>
      <c r="AY36" s="62">
        <v>3.0319130851376205E-2</v>
      </c>
      <c r="AZ36" s="62">
        <v>3.2197268713843423E-2</v>
      </c>
      <c r="BA36" s="62">
        <v>5.1002503593119759E-2</v>
      </c>
      <c r="BB36" s="62">
        <v>6.8181175658481044E-2</v>
      </c>
      <c r="BC36" s="62">
        <v>1.67259441276317E-2</v>
      </c>
      <c r="BD36" s="62">
        <v>1.55576398225848E-2</v>
      </c>
      <c r="BE36" s="62">
        <v>1.4070961410666501E-2</v>
      </c>
      <c r="BF36" s="62">
        <v>0</v>
      </c>
      <c r="BG36" s="62">
        <v>7.1987332643042232E-2</v>
      </c>
      <c r="BH36" s="62">
        <v>4.6166190159745726E-2</v>
      </c>
      <c r="BI36" s="53">
        <v>3.6799357102013694E-2</v>
      </c>
      <c r="BJ36" s="53">
        <v>4.6604277744293508E-2</v>
      </c>
      <c r="BK36" s="53">
        <v>4.9833547117519479E-2</v>
      </c>
      <c r="BL36" s="53">
        <v>4.0228151513746577E-2</v>
      </c>
      <c r="BM36" s="53">
        <v>2.0071785123711498E-2</v>
      </c>
      <c r="BN36" s="53">
        <v>1.5669221774048146E-2</v>
      </c>
      <c r="BO36" s="53">
        <v>0</v>
      </c>
      <c r="BP36" s="53">
        <v>0</v>
      </c>
      <c r="BQ36" s="53">
        <v>1.8688122356674445E-2</v>
      </c>
      <c r="BR36" s="41">
        <f t="shared" si="35"/>
        <v>0.65451987523245814</v>
      </c>
      <c r="BS36" s="14">
        <f t="shared" si="40"/>
        <v>2.8657147570916712</v>
      </c>
    </row>
    <row r="37" spans="1:72" s="13" customFormat="1" x14ac:dyDescent="0.2">
      <c r="A37" s="42">
        <v>168</v>
      </c>
      <c r="B37" s="42"/>
      <c r="C37" s="42"/>
      <c r="D37" s="9" t="s">
        <v>39</v>
      </c>
      <c r="E37" s="9"/>
      <c r="F37" s="10"/>
      <c r="G37" s="10">
        <v>40.56</v>
      </c>
      <c r="H37" s="10"/>
      <c r="I37" s="10"/>
      <c r="J37" s="10"/>
      <c r="K37" s="11">
        <v>0.75449999999999995</v>
      </c>
      <c r="L37" s="11">
        <v>0.84499999999999997</v>
      </c>
      <c r="M37" s="11">
        <v>1.2</v>
      </c>
      <c r="N37" s="11">
        <v>0.94499999999999995</v>
      </c>
      <c r="O37" s="11">
        <v>0</v>
      </c>
      <c r="P37" s="11">
        <v>26.3</v>
      </c>
      <c r="Q37" s="11">
        <v>2.0449999999999999</v>
      </c>
      <c r="R37" s="11">
        <v>8.3510000000000009</v>
      </c>
      <c r="S37" s="11">
        <v>8.3000000000000007</v>
      </c>
      <c r="T37" s="11">
        <v>11</v>
      </c>
      <c r="U37" s="11">
        <v>0</v>
      </c>
      <c r="V37" s="11">
        <v>0</v>
      </c>
      <c r="W37" s="11">
        <v>0</v>
      </c>
      <c r="X37" s="11">
        <v>25.45</v>
      </c>
      <c r="Y37" s="11">
        <v>0.22</v>
      </c>
      <c r="Z37" s="11">
        <v>3.94</v>
      </c>
      <c r="AA37" s="11">
        <v>0</v>
      </c>
      <c r="AB37" s="17">
        <f>SUM(K37:AA37)</f>
        <v>89.350499999999997</v>
      </c>
      <c r="AC37" s="17">
        <f t="shared" si="36"/>
        <v>3.7444999999999999</v>
      </c>
      <c r="AD37" s="17">
        <f t="shared" si="37"/>
        <v>55.995999999999995</v>
      </c>
      <c r="AE37" s="17"/>
      <c r="AF37" s="17"/>
      <c r="AG37" s="17">
        <f t="shared" ref="AG37:AG38" si="43">(K37)/(K37+L37)</f>
        <v>0.47170990934667084</v>
      </c>
      <c r="AH37" s="17">
        <f t="shared" si="38"/>
        <v>0.89289940828402359</v>
      </c>
      <c r="AI37" s="17">
        <f t="shared" si="39"/>
        <v>0.87173953998184595</v>
      </c>
      <c r="AJ37" s="17">
        <f t="shared" si="27"/>
        <v>0.6875230213884046</v>
      </c>
      <c r="AK37" s="17">
        <f t="shared" si="28"/>
        <v>0.50821256038647344</v>
      </c>
      <c r="AL37" s="17">
        <f>AC37/(AC37+AD37)</f>
        <v>6.2679421832760027E-2</v>
      </c>
      <c r="AM37" s="54">
        <f t="shared" si="33"/>
        <v>0.87908766144545203</v>
      </c>
      <c r="AN37" s="54">
        <f>(K37)/(X37+K37)</f>
        <v>2.8792764601499741E-2</v>
      </c>
      <c r="AO37" s="58">
        <f t="shared" si="30"/>
        <v>0.38603223330775133</v>
      </c>
      <c r="AP37" s="17">
        <f>(K37+L37)/(Y37+X37)</f>
        <v>6.2310089598753407E-2</v>
      </c>
      <c r="AQ37" s="17">
        <f t="shared" ref="AQ37:AQ38" si="44">P37/(M37+P37)</f>
        <v>0.95636363636363642</v>
      </c>
      <c r="AR37" s="60">
        <f t="shared" si="34"/>
        <v>8.570315543435918E-3</v>
      </c>
      <c r="AS37" s="62">
        <v>3.3038131482230428E-2</v>
      </c>
      <c r="AT37" s="62">
        <v>2.8292697911763212E-2</v>
      </c>
      <c r="AU37" s="62">
        <v>1.8425755878069425E-2</v>
      </c>
      <c r="AV37" s="62">
        <v>2.9607524636066893E-2</v>
      </c>
      <c r="AW37" s="62">
        <v>5.9424617723824104E-2</v>
      </c>
      <c r="AX37" s="62">
        <v>0.1257602096855821</v>
      </c>
      <c r="AY37" s="62">
        <v>9.8443584014568361E-2</v>
      </c>
      <c r="AZ37" s="62">
        <v>7.785228746903225E-2</v>
      </c>
      <c r="BA37" s="62">
        <v>8.6962295049360525E-2</v>
      </c>
      <c r="BB37" s="62">
        <v>0.13027119453155558</v>
      </c>
      <c r="BC37" s="62">
        <v>8.2681857821329002E-2</v>
      </c>
      <c r="BD37" s="62">
        <v>6.9532972217986294E-2</v>
      </c>
      <c r="BE37" s="62">
        <v>6.8533668370582999E-3</v>
      </c>
      <c r="BF37" s="62">
        <v>0</v>
      </c>
      <c r="BG37" s="62">
        <v>9.5204363882277265E-2</v>
      </c>
      <c r="BH37" s="62">
        <v>6.2236088550610288E-2</v>
      </c>
      <c r="BI37" s="53">
        <v>4.5122288596136463E-2</v>
      </c>
      <c r="BJ37" s="53">
        <v>2.8851547116270741E-2</v>
      </c>
      <c r="BK37" s="53">
        <v>2.6643901371752116E-2</v>
      </c>
      <c r="BL37" s="53">
        <v>1.0133926499545842E-3</v>
      </c>
      <c r="BM37" s="53">
        <v>0</v>
      </c>
      <c r="BN37" s="53">
        <v>0</v>
      </c>
      <c r="BO37" s="53">
        <v>0</v>
      </c>
      <c r="BP37" s="53">
        <v>0</v>
      </c>
      <c r="BQ37" s="53">
        <v>0</v>
      </c>
      <c r="BR37" s="41">
        <f t="shared" si="35"/>
        <v>1.1062180774254275</v>
      </c>
      <c r="BS37" s="14">
        <f t="shared" si="40"/>
        <v>2.7878421061576071</v>
      </c>
    </row>
    <row r="38" spans="1:72" s="13" customFormat="1" x14ac:dyDescent="0.2">
      <c r="A38" s="42">
        <v>170</v>
      </c>
      <c r="B38" s="42"/>
      <c r="C38" s="42"/>
      <c r="D38" s="9" t="s">
        <v>39</v>
      </c>
      <c r="E38" s="9"/>
      <c r="F38" s="10"/>
      <c r="G38" s="10">
        <v>29.849999999999998</v>
      </c>
      <c r="H38" s="10"/>
      <c r="I38" s="10"/>
      <c r="J38" s="10"/>
      <c r="K38" s="12">
        <v>0.51200000000000001</v>
      </c>
      <c r="L38" s="12">
        <v>0.4536</v>
      </c>
      <c r="M38" s="12">
        <v>0.34</v>
      </c>
      <c r="N38" s="12">
        <v>0</v>
      </c>
      <c r="O38" s="12">
        <v>0</v>
      </c>
      <c r="P38" s="12">
        <v>19.521000000000001</v>
      </c>
      <c r="Q38" s="12">
        <v>0.95450000000000002</v>
      </c>
      <c r="R38" s="12">
        <v>6.7770000000000001</v>
      </c>
      <c r="S38" s="12">
        <v>4.84</v>
      </c>
      <c r="T38" s="12">
        <v>8.4849999999999994</v>
      </c>
      <c r="U38" s="12">
        <v>0</v>
      </c>
      <c r="V38" s="12">
        <v>0</v>
      </c>
      <c r="W38" s="12">
        <v>0</v>
      </c>
      <c r="X38" s="12">
        <v>31.215</v>
      </c>
      <c r="Y38" s="12">
        <v>0.245</v>
      </c>
      <c r="Z38" s="12">
        <v>0.81555999999999995</v>
      </c>
      <c r="AA38" s="13">
        <v>0</v>
      </c>
      <c r="AB38" s="17">
        <f>SUM(K38:AA38)</f>
        <v>74.158660000000012</v>
      </c>
      <c r="AC38" s="17">
        <f t="shared" si="36"/>
        <v>1.3056000000000001</v>
      </c>
      <c r="AD38" s="17">
        <f t="shared" si="37"/>
        <v>40.577500000000001</v>
      </c>
      <c r="AE38" s="17"/>
      <c r="AF38" s="17"/>
      <c r="AG38" s="17">
        <f t="shared" si="43"/>
        <v>0.53024026512013256</v>
      </c>
      <c r="AH38" s="17">
        <f t="shared" si="38"/>
        <v>1.128747795414462</v>
      </c>
      <c r="AI38" s="17">
        <f t="shared" si="39"/>
        <v>0.95985313924097337</v>
      </c>
      <c r="AJ38" s="17">
        <f t="shared" si="27"/>
        <v>0.56520527910297036</v>
      </c>
      <c r="AK38" s="17">
        <f t="shared" si="28"/>
        <v>0.38475638599810785</v>
      </c>
      <c r="AL38" s="17">
        <f>AC38/(AC38+AD38)</f>
        <v>3.1172477681928989E-2</v>
      </c>
      <c r="AM38" s="54">
        <f t="shared" si="33"/>
        <v>0.79762101437303823</v>
      </c>
      <c r="AN38" s="54">
        <f>(K38)/(X38+K38)</f>
        <v>1.6137674535884262E-2</v>
      </c>
      <c r="AO38" s="58">
        <f t="shared" si="30"/>
        <v>0.60093896713615014</v>
      </c>
      <c r="AP38" s="17">
        <f>(K38+L38)/(Y38+X38)</f>
        <v>3.0692943420216147E-2</v>
      </c>
      <c r="AQ38" s="17">
        <f t="shared" si="44"/>
        <v>0.98288102311061876</v>
      </c>
      <c r="AR38" s="60">
        <f t="shared" si="34"/>
        <v>7.7876668785759693E-3</v>
      </c>
      <c r="AS38" s="62">
        <v>1.8564028661157739E-2</v>
      </c>
      <c r="AT38" s="62">
        <v>1.5179564748313801E-2</v>
      </c>
      <c r="AU38" s="62">
        <v>1.1707679258385334E-2</v>
      </c>
      <c r="AV38" s="62">
        <v>1.5878937364990037E-2</v>
      </c>
      <c r="AW38" s="62">
        <v>3.9372634697589705E-2</v>
      </c>
      <c r="AX38" s="62">
        <v>8.3975804533210949E-2</v>
      </c>
      <c r="AY38" s="62">
        <v>5.9016376602999229E-2</v>
      </c>
      <c r="AZ38" s="62">
        <v>4.3717600613206523E-2</v>
      </c>
      <c r="BA38" s="62">
        <v>5.5324234152624031E-2</v>
      </c>
      <c r="BB38" s="62">
        <v>9.0491550388900763E-2</v>
      </c>
      <c r="BC38" s="62">
        <v>8.5835499900281859E-2</v>
      </c>
      <c r="BD38" s="62">
        <v>5.8891488635735616E-2</v>
      </c>
      <c r="BE38" s="62">
        <v>4.2266629502634719E-2</v>
      </c>
      <c r="BF38" s="62">
        <v>3.9754110670322196E-2</v>
      </c>
      <c r="BG38" s="62">
        <v>8.4862509100782607E-2</v>
      </c>
      <c r="BH38" s="62">
        <v>5.2221335838701692E-2</v>
      </c>
      <c r="BI38" s="53">
        <v>3.4235197862427402E-2</v>
      </c>
      <c r="BJ38" s="53">
        <v>2.3350643842824977E-2</v>
      </c>
      <c r="BK38" s="53">
        <v>2.6338872295896175E-2</v>
      </c>
      <c r="BL38" s="53">
        <v>1.1637287858654935E-2</v>
      </c>
      <c r="BM38" s="53">
        <v>1.1899552589908522E-2</v>
      </c>
      <c r="BN38" s="53">
        <v>1.1504452475292725E-2</v>
      </c>
      <c r="BO38" s="53">
        <v>1.1858680164258612E-2</v>
      </c>
      <c r="BP38" s="53">
        <v>7.3104874655491826E-3</v>
      </c>
      <c r="BQ38" s="53">
        <v>9.8048407753506348E-3</v>
      </c>
      <c r="BR38" s="41">
        <f t="shared" si="35"/>
        <v>0.94499999999999995</v>
      </c>
      <c r="BS38" s="14">
        <f>(BG38+BH38)/(BI38+BJ38+BK38)</f>
        <v>1.6334145021645021</v>
      </c>
    </row>
    <row r="39" spans="1:72" s="13" customFormat="1" x14ac:dyDescent="0.2">
      <c r="A39" s="42">
        <v>173</v>
      </c>
      <c r="B39" s="42"/>
      <c r="C39" s="42"/>
      <c r="D39" s="9" t="s">
        <v>39</v>
      </c>
      <c r="E39" s="9"/>
      <c r="F39" s="10"/>
      <c r="G39" s="10"/>
      <c r="H39" s="10"/>
      <c r="I39" s="10"/>
      <c r="J39" s="10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17">
        <v>1</v>
      </c>
      <c r="AC39" s="17">
        <f t="shared" si="36"/>
        <v>0</v>
      </c>
      <c r="AD39" s="17">
        <f t="shared" si="37"/>
        <v>0</v>
      </c>
      <c r="AE39" s="17"/>
      <c r="AF39" s="17"/>
      <c r="AG39" s="17"/>
      <c r="AH39" s="17"/>
      <c r="AI39" s="17"/>
      <c r="AJ39" s="17"/>
      <c r="AK39" s="17"/>
      <c r="AL39" s="17"/>
      <c r="AM39" s="54"/>
      <c r="AN39" s="54"/>
      <c r="AO39" s="58"/>
      <c r="AP39" s="17"/>
      <c r="AQ39" s="17"/>
      <c r="AR39" s="60"/>
      <c r="AS39" s="62">
        <v>2.3796140589329526E-4</v>
      </c>
      <c r="AT39" s="62">
        <v>0</v>
      </c>
      <c r="AU39" s="62">
        <v>1.036363291492617E-4</v>
      </c>
      <c r="AV39" s="62">
        <v>0</v>
      </c>
      <c r="AW39" s="62">
        <v>3.2030350201761322E-4</v>
      </c>
      <c r="AX39" s="62">
        <v>6.7188908939230319E-4</v>
      </c>
      <c r="AY39" s="62">
        <v>4.4853038509351268E-4</v>
      </c>
      <c r="AZ39" s="62">
        <v>3.2557761546032373E-4</v>
      </c>
      <c r="BA39" s="62">
        <v>3.4146588220648917E-4</v>
      </c>
      <c r="BB39" s="62">
        <v>6.4614482315007249E-4</v>
      </c>
      <c r="BC39" s="62">
        <v>6.3655252932614268E-4</v>
      </c>
      <c r="BD39" s="62">
        <v>3.9667925730986492E-4</v>
      </c>
      <c r="BE39" s="62">
        <v>2.8265951732026691E-4</v>
      </c>
      <c r="BF39" s="62">
        <v>3.3411508659571135E-4</v>
      </c>
      <c r="BG39" s="62">
        <v>6.4363961926478495E-4</v>
      </c>
      <c r="BH39" s="62">
        <v>4.9260219554916255E-4</v>
      </c>
      <c r="BI39" s="53">
        <v>2.8595583822196093E-4</v>
      </c>
      <c r="BJ39" s="53">
        <v>1.5433374461731658E-4</v>
      </c>
      <c r="BK39" s="53">
        <v>2.5437708398373172E-4</v>
      </c>
      <c r="BL39" s="53">
        <v>1.6653013195358463E-4</v>
      </c>
      <c r="BM39" s="53">
        <v>0</v>
      </c>
      <c r="BN39" s="53">
        <v>1.3165505681366136E-4</v>
      </c>
      <c r="BO39" s="53">
        <v>1.4718072826064042E-4</v>
      </c>
      <c r="BP39" s="53">
        <v>0</v>
      </c>
      <c r="BQ39" s="53">
        <v>0</v>
      </c>
      <c r="BR39" s="41">
        <f t="shared" si="35"/>
        <v>7.0217898215797015E-3</v>
      </c>
      <c r="BS39" s="14">
        <f>(BB39+BC39)/(BD39+BE39+BF39)</f>
        <v>1.2656692145064237</v>
      </c>
    </row>
    <row r="40" spans="1:72" s="13" customFormat="1" x14ac:dyDescent="0.2">
      <c r="A40" s="9" t="s">
        <v>38</v>
      </c>
      <c r="B40" s="9"/>
      <c r="C40" s="9"/>
      <c r="D40" s="9" t="s">
        <v>39</v>
      </c>
      <c r="E40" s="9"/>
      <c r="F40" s="10">
        <v>9.0999999999999998E-2</v>
      </c>
      <c r="G40" s="10">
        <v>33</v>
      </c>
      <c r="H40" s="10">
        <v>0.27575757575757576</v>
      </c>
      <c r="I40" s="10">
        <v>114.39669141517857</v>
      </c>
      <c r="J40" s="10">
        <v>138.75480134801788</v>
      </c>
      <c r="K40" s="11">
        <v>0.48</v>
      </c>
      <c r="L40" s="11">
        <v>0.74509999999999998</v>
      </c>
      <c r="M40" s="11">
        <v>0</v>
      </c>
      <c r="N40" s="11">
        <v>0</v>
      </c>
      <c r="O40" s="11">
        <v>0</v>
      </c>
      <c r="P40" s="11">
        <v>2.0436516458406477</v>
      </c>
      <c r="Q40" s="11">
        <v>1.3106318294828676</v>
      </c>
      <c r="R40" s="11">
        <v>1.2770686378853897</v>
      </c>
      <c r="S40" s="11">
        <v>1.917059950808879</v>
      </c>
      <c r="T40" s="11">
        <v>1.3534353713337675</v>
      </c>
      <c r="U40" s="11">
        <v>0</v>
      </c>
      <c r="V40" s="11">
        <v>0</v>
      </c>
      <c r="W40" s="11">
        <v>0.50018103312727991</v>
      </c>
      <c r="X40" s="11">
        <v>3.9194273204057453</v>
      </c>
      <c r="Y40" s="11">
        <v>0.60860952712950467</v>
      </c>
      <c r="Z40" s="11">
        <v>0.39600486132030999</v>
      </c>
      <c r="AA40" s="11">
        <v>3.2166760144056847</v>
      </c>
      <c r="AB40" s="17">
        <f t="shared" si="24"/>
        <v>17.767846191740077</v>
      </c>
      <c r="AC40" s="17">
        <f t="shared" ref="AC40:AC56" si="45">SUM(K40:O40)</f>
        <v>1.2250999999999999</v>
      </c>
      <c r="AD40" s="17">
        <f t="shared" ref="AD40:AD56" si="46">SUM(P40:W40)</f>
        <v>8.4020284684788304</v>
      </c>
      <c r="AE40" s="17"/>
      <c r="AF40" s="17"/>
      <c r="AG40" s="17">
        <f t="shared" ref="AG40:AG45" si="47">(K40)/(K40+L40)</f>
        <v>0.39180475063260145</v>
      </c>
      <c r="AH40" s="17">
        <f t="shared" ref="AH40:AH45" si="48">(K40)/(L40)</f>
        <v>0.64420883102939197</v>
      </c>
      <c r="AI40" s="17">
        <f t="shared" ref="AI40:AI56" si="49">X40/(AC40+X40)</f>
        <v>0.76186344756287994</v>
      </c>
      <c r="AJ40" s="17">
        <f t="shared" si="27"/>
        <v>0.68190225347060562</v>
      </c>
      <c r="AK40" s="17">
        <f t="shared" si="28"/>
        <v>0.34271752183873472</v>
      </c>
      <c r="AL40" s="17">
        <f t="shared" si="29"/>
        <v>0.12725497577093997</v>
      </c>
      <c r="AM40" s="54">
        <f t="shared" si="33"/>
        <v>0.66809927192654983</v>
      </c>
      <c r="AN40" s="54">
        <f>(K40)/(X40+K40)</f>
        <v>0.10910510960679561</v>
      </c>
      <c r="AO40" s="58"/>
      <c r="AP40" s="17">
        <f t="shared" ref="AP40:AP56" si="50">(K40+L40)/(Y40+X40)</f>
        <v>0.27055875233587368</v>
      </c>
      <c r="AQ40" s="17">
        <f t="shared" ref="AQ40:AQ56" si="51">P40/(M40+P40)</f>
        <v>1</v>
      </c>
      <c r="AR40" s="60">
        <f t="shared" si="34"/>
        <v>0.13440913747439789</v>
      </c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41"/>
      <c r="BS40" s="14"/>
    </row>
    <row r="41" spans="1:72" s="13" customFormat="1" x14ac:dyDescent="0.2">
      <c r="A41" s="9" t="s">
        <v>40</v>
      </c>
      <c r="B41" s="9"/>
      <c r="C41" s="9"/>
      <c r="D41" s="9" t="s">
        <v>39</v>
      </c>
      <c r="E41" s="9"/>
      <c r="F41" s="10">
        <v>0.11</v>
      </c>
      <c r="G41" s="10">
        <v>33</v>
      </c>
      <c r="H41" s="10">
        <v>0.33333333333333331</v>
      </c>
      <c r="I41" s="10">
        <v>127.13292666666666</v>
      </c>
      <c r="J41" s="10">
        <v>158.79920666666666</v>
      </c>
      <c r="K41" s="11">
        <v>1.66351515740336</v>
      </c>
      <c r="L41" s="11">
        <v>2.0839907911091999</v>
      </c>
      <c r="M41" s="11">
        <v>1.49134890431852</v>
      </c>
      <c r="N41" s="11">
        <v>7.4174088366427702</v>
      </c>
      <c r="O41" s="11">
        <v>0</v>
      </c>
      <c r="P41" s="11">
        <v>9.6617012578766452</v>
      </c>
      <c r="Q41" s="11">
        <v>0</v>
      </c>
      <c r="R41" s="11">
        <v>7.8966782531832385</v>
      </c>
      <c r="S41" s="11">
        <v>8.3862796463053737</v>
      </c>
      <c r="T41" s="11">
        <v>5.919423383521651</v>
      </c>
      <c r="U41" s="11">
        <v>0</v>
      </c>
      <c r="V41" s="11">
        <v>0</v>
      </c>
      <c r="W41" s="11">
        <v>0</v>
      </c>
      <c r="X41" s="11">
        <v>22.306671918433999</v>
      </c>
      <c r="Y41" s="11">
        <v>0</v>
      </c>
      <c r="Z41" s="11">
        <v>1.1485407278612001</v>
      </c>
      <c r="AA41" s="11">
        <v>0</v>
      </c>
      <c r="AB41" s="17">
        <f t="shared" si="24"/>
        <v>67.975558876655967</v>
      </c>
      <c r="AC41" s="17">
        <f t="shared" si="45"/>
        <v>12.65626368947385</v>
      </c>
      <c r="AD41" s="17">
        <f t="shared" si="46"/>
        <v>31.864082540886908</v>
      </c>
      <c r="AE41" s="17"/>
      <c r="AF41" s="17"/>
      <c r="AG41" s="17">
        <f t="shared" si="47"/>
        <v>0.44389927067724433</v>
      </c>
      <c r="AH41" s="17">
        <f t="shared" si="48"/>
        <v>0.79823536864956934</v>
      </c>
      <c r="AI41" s="17">
        <f t="shared" si="49"/>
        <v>0.63800912396465692</v>
      </c>
      <c r="AJ41" s="17">
        <f t="shared" si="27"/>
        <v>0.58821559453846983</v>
      </c>
      <c r="AK41" s="17">
        <f t="shared" si="28"/>
        <v>0.30222686667822701</v>
      </c>
      <c r="AL41" s="17">
        <f t="shared" si="29"/>
        <v>0.28428044166563288</v>
      </c>
      <c r="AM41" s="54"/>
      <c r="AN41" s="54">
        <f>(K41)/(X41+K41)</f>
        <v>6.9399339777378347E-2</v>
      </c>
      <c r="AO41" s="58">
        <f t="shared" si="30"/>
        <v>0.52728584333850415</v>
      </c>
      <c r="AP41" s="17">
        <f t="shared" si="50"/>
        <v>0.16799933052387167</v>
      </c>
      <c r="AQ41" s="17">
        <f t="shared" si="51"/>
        <v>0.86628331419384663</v>
      </c>
      <c r="AR41" s="60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41"/>
      <c r="BS41" s="14"/>
    </row>
    <row r="42" spans="1:72" s="13" customFormat="1" x14ac:dyDescent="0.2">
      <c r="A42" s="9" t="s">
        <v>38</v>
      </c>
      <c r="B42" s="9"/>
      <c r="C42" s="9"/>
      <c r="D42" s="9" t="s">
        <v>39</v>
      </c>
      <c r="E42" s="9"/>
      <c r="F42" s="10">
        <v>0.10631</v>
      </c>
      <c r="G42" s="10">
        <v>52.151000000000003</v>
      </c>
      <c r="H42" s="10">
        <v>0.20385035761538609</v>
      </c>
      <c r="I42" s="10">
        <v>92.105547499999986</v>
      </c>
      <c r="J42" s="10">
        <v>79.815610000000007</v>
      </c>
      <c r="K42" s="11">
        <v>5.7000000000000002E-3</v>
      </c>
      <c r="L42" s="11">
        <v>3.5000000000000001E-3</v>
      </c>
      <c r="M42" s="11">
        <v>1.1889017199953E-2</v>
      </c>
      <c r="N42" s="11">
        <v>4.5675351118842598E-2</v>
      </c>
      <c r="O42" s="11">
        <v>0</v>
      </c>
      <c r="P42" s="11">
        <v>6.1217348353356202</v>
      </c>
      <c r="Q42" s="11">
        <v>0</v>
      </c>
      <c r="R42" s="11">
        <v>3.9461565541683186</v>
      </c>
      <c r="S42" s="11">
        <v>6.1441424094772668</v>
      </c>
      <c r="T42" s="11">
        <v>4.0047204855834977</v>
      </c>
      <c r="U42" s="11">
        <v>2.8183687715892884</v>
      </c>
      <c r="V42" s="11">
        <v>0</v>
      </c>
      <c r="W42" s="11">
        <v>0</v>
      </c>
      <c r="X42" s="11">
        <v>11.636291817084562</v>
      </c>
      <c r="Y42" s="11">
        <v>0.93410692820659003</v>
      </c>
      <c r="Z42" s="11">
        <v>0.74699106225519996</v>
      </c>
      <c r="AA42" s="11">
        <v>0</v>
      </c>
      <c r="AB42" s="17">
        <f t="shared" si="24"/>
        <v>36.419277232019134</v>
      </c>
      <c r="AC42" s="17">
        <f t="shared" si="45"/>
        <v>6.6764368318795592E-2</v>
      </c>
      <c r="AD42" s="17">
        <f t="shared" si="46"/>
        <v>23.035123056153989</v>
      </c>
      <c r="AE42" s="17"/>
      <c r="AF42" s="17"/>
      <c r="AG42" s="17">
        <f t="shared" si="47"/>
        <v>0.61956521739130443</v>
      </c>
      <c r="AH42" s="17">
        <f t="shared" si="48"/>
        <v>1.6285714285714286</v>
      </c>
      <c r="AI42" s="17">
        <f t="shared" si="49"/>
        <v>0.99429513391535562</v>
      </c>
      <c r="AJ42" s="17">
        <f t="shared" si="27"/>
        <v>0.66438370456966445</v>
      </c>
      <c r="AK42" s="17">
        <f t="shared" si="28"/>
        <v>0.34473058043875104</v>
      </c>
      <c r="AL42" s="17">
        <f t="shared" si="29"/>
        <v>2.8899962627325997E-3</v>
      </c>
      <c r="AM42" s="54">
        <f t="shared" si="33"/>
        <v>9.7529231736811148E-3</v>
      </c>
      <c r="AN42" s="54"/>
      <c r="AO42" s="58">
        <f t="shared" si="30"/>
        <v>0.3240658608267909</v>
      </c>
      <c r="AP42" s="17">
        <f t="shared" si="50"/>
        <v>7.3187813580267709E-4</v>
      </c>
      <c r="AQ42" s="17">
        <f t="shared" si="51"/>
        <v>0.99806166509623218</v>
      </c>
      <c r="AR42" s="60">
        <f t="shared" si="34"/>
        <v>7.4310047527848283E-2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41">
        <f>SUM(AS42:BQ42)</f>
        <v>0</v>
      </c>
      <c r="BS42" s="14"/>
    </row>
    <row r="43" spans="1:72" s="13" customFormat="1" x14ac:dyDescent="0.2">
      <c r="A43" s="9" t="s">
        <v>46</v>
      </c>
      <c r="B43" s="9"/>
      <c r="C43" s="9"/>
      <c r="D43" s="9" t="s">
        <v>39</v>
      </c>
      <c r="E43" s="9"/>
      <c r="F43" s="10">
        <v>0.12515299999999999</v>
      </c>
      <c r="G43" s="10">
        <v>28.51</v>
      </c>
      <c r="H43" s="10">
        <v>0.43897930550683961</v>
      </c>
      <c r="I43" s="10">
        <v>61.819769999999998</v>
      </c>
      <c r="J43" s="10">
        <v>51.243253333333321</v>
      </c>
      <c r="K43" s="11">
        <v>0</v>
      </c>
      <c r="L43" s="11">
        <v>3.4992630999999998</v>
      </c>
      <c r="M43" s="11">
        <v>1.3768118116566099</v>
      </c>
      <c r="N43" s="11">
        <v>0</v>
      </c>
      <c r="O43" s="11">
        <v>0</v>
      </c>
      <c r="P43" s="11">
        <v>8.0852277818119944</v>
      </c>
      <c r="Q43" s="11">
        <v>0</v>
      </c>
      <c r="R43" s="11">
        <v>5.3564101791755867</v>
      </c>
      <c r="S43" s="11">
        <v>4.3817244437524723</v>
      </c>
      <c r="T43" s="11">
        <v>6.4250622836669589</v>
      </c>
      <c r="U43" s="11">
        <v>0</v>
      </c>
      <c r="V43" s="11">
        <v>0</v>
      </c>
      <c r="W43" s="11">
        <v>0</v>
      </c>
      <c r="X43" s="11">
        <v>8.7923653392220267</v>
      </c>
      <c r="Y43" s="11">
        <v>3.0049967845573127</v>
      </c>
      <c r="Z43" s="11">
        <v>3.7749640436736227</v>
      </c>
      <c r="AA43" s="11">
        <v>0</v>
      </c>
      <c r="AB43" s="17">
        <f t="shared" si="24"/>
        <v>44.696825767516579</v>
      </c>
      <c r="AC43" s="17">
        <f t="shared" si="45"/>
        <v>4.8760749116566098</v>
      </c>
      <c r="AD43" s="17">
        <f t="shared" si="46"/>
        <v>24.248424688407013</v>
      </c>
      <c r="AE43" s="17"/>
      <c r="AF43" s="17"/>
      <c r="AG43" s="17">
        <f t="shared" si="47"/>
        <v>0</v>
      </c>
      <c r="AH43" s="17">
        <f t="shared" si="48"/>
        <v>0</v>
      </c>
      <c r="AI43" s="17">
        <f t="shared" si="49"/>
        <v>0.64326032655092702</v>
      </c>
      <c r="AJ43" s="17">
        <f t="shared" si="27"/>
        <v>0.73389361053807234</v>
      </c>
      <c r="AK43" s="17">
        <f t="shared" si="28"/>
        <v>0.47905099523554845</v>
      </c>
      <c r="AL43" s="17">
        <f t="shared" si="29"/>
        <v>0.16742175757917427</v>
      </c>
      <c r="AM43" s="54">
        <f t="shared" si="33"/>
        <v>0.53799558475639908</v>
      </c>
      <c r="AN43" s="54"/>
      <c r="AO43" s="58">
        <f t="shared" si="30"/>
        <v>0</v>
      </c>
      <c r="AP43" s="17">
        <f t="shared" si="50"/>
        <v>0.29661402805858728</v>
      </c>
      <c r="AQ43" s="17">
        <f t="shared" si="51"/>
        <v>0.85449101136640904</v>
      </c>
      <c r="AR43" s="60"/>
      <c r="AS43" s="62">
        <v>3.3E-3</v>
      </c>
      <c r="AT43" s="62">
        <v>2.7000000000000001E-3</v>
      </c>
      <c r="AU43" s="62">
        <v>2E-3</v>
      </c>
      <c r="AV43" s="62">
        <v>1.6000000000000001E-3</v>
      </c>
      <c r="AW43" s="62">
        <v>7.4999999999999997E-3</v>
      </c>
      <c r="AX43" s="62">
        <v>6.6E-3</v>
      </c>
      <c r="AY43" s="62">
        <v>5.3E-3</v>
      </c>
      <c r="AZ43" s="62">
        <v>4.1000000000000003E-3</v>
      </c>
      <c r="BA43" s="62">
        <v>3.0000000000000001E-3</v>
      </c>
      <c r="BB43" s="62">
        <v>7.7999999999999996E-3</v>
      </c>
      <c r="BC43" s="62">
        <v>6.4999999999999997E-3</v>
      </c>
      <c r="BD43" s="62">
        <v>5.1000000000000004E-3</v>
      </c>
      <c r="BE43" s="62">
        <v>2.8E-3</v>
      </c>
      <c r="BF43" s="62">
        <v>2.2000000000000001E-3</v>
      </c>
      <c r="BG43" s="62">
        <v>4.1999999999999997E-3</v>
      </c>
      <c r="BH43" s="62">
        <v>3.2000000000000002E-3</v>
      </c>
      <c r="BI43" s="62">
        <v>2.8E-3</v>
      </c>
      <c r="BJ43" s="62">
        <v>2.0999999999999999E-3</v>
      </c>
      <c r="BK43" s="62">
        <v>1.6999999999999999E-3</v>
      </c>
      <c r="BL43" s="62">
        <v>1.6000000000000001E-3</v>
      </c>
      <c r="BM43" s="62">
        <v>1E-3</v>
      </c>
      <c r="BN43" s="62">
        <v>8.9999999999999998E-4</v>
      </c>
      <c r="BO43" s="62">
        <v>6.9999999999999999E-4</v>
      </c>
      <c r="BP43" s="62">
        <v>2.0000000000000001E-4</v>
      </c>
      <c r="BQ43" s="62">
        <v>2.0000000000000001E-4</v>
      </c>
      <c r="BR43" s="63">
        <f>SUM(AS43:BQ43)</f>
        <v>7.9100000000000004E-2</v>
      </c>
      <c r="BS43" s="14">
        <f t="shared" si="40"/>
        <v>1.4158415841584158</v>
      </c>
    </row>
    <row r="44" spans="1:72" s="13" customFormat="1" x14ac:dyDescent="0.2">
      <c r="A44" s="9" t="s">
        <v>41</v>
      </c>
      <c r="B44" s="9"/>
      <c r="C44" s="9"/>
      <c r="D44" s="9" t="s">
        <v>39</v>
      </c>
      <c r="E44" s="9"/>
      <c r="F44" s="10">
        <v>8.5099999999999995E-2</v>
      </c>
      <c r="G44" s="10">
        <v>33</v>
      </c>
      <c r="H44" s="10">
        <v>0.25787878787878787</v>
      </c>
      <c r="I44" s="10">
        <v>82.284401666666653</v>
      </c>
      <c r="J44" s="10">
        <v>119.19433666666667</v>
      </c>
      <c r="K44" s="11">
        <v>0.15796691700989399</v>
      </c>
      <c r="L44" s="11">
        <v>0.25452856095316601</v>
      </c>
      <c r="M44" s="11">
        <v>0.24866367199566899</v>
      </c>
      <c r="N44" s="11">
        <v>0.34749873640918899</v>
      </c>
      <c r="O44" s="11">
        <v>0</v>
      </c>
      <c r="P44" s="11">
        <v>8.2238583312930871</v>
      </c>
      <c r="Q44" s="11">
        <v>0</v>
      </c>
      <c r="R44" s="11">
        <v>6.1320055874725217</v>
      </c>
      <c r="S44" s="11">
        <v>5.0605145977550219</v>
      </c>
      <c r="T44" s="11">
        <v>4.4841707006740403</v>
      </c>
      <c r="U44" s="11">
        <v>2.727797302301219</v>
      </c>
      <c r="V44" s="11">
        <v>0</v>
      </c>
      <c r="W44" s="11">
        <v>0</v>
      </c>
      <c r="X44" s="11">
        <v>12.677865742693379</v>
      </c>
      <c r="Y44" s="11">
        <v>0</v>
      </c>
      <c r="Z44" s="11">
        <v>2.2700917617754799</v>
      </c>
      <c r="AA44" s="11">
        <v>0</v>
      </c>
      <c r="AB44" s="17">
        <f t="shared" si="24"/>
        <v>42.584961910332666</v>
      </c>
      <c r="AC44" s="17">
        <f t="shared" si="45"/>
        <v>1.0086578863679179</v>
      </c>
      <c r="AD44" s="17">
        <f t="shared" si="46"/>
        <v>26.628346519495892</v>
      </c>
      <c r="AE44" s="17"/>
      <c r="AF44" s="17"/>
      <c r="AG44" s="17">
        <f t="shared" si="47"/>
        <v>0.3829542999839633</v>
      </c>
      <c r="AH44" s="17">
        <f t="shared" si="48"/>
        <v>0.62062550630206237</v>
      </c>
      <c r="AI44" s="17">
        <f t="shared" si="49"/>
        <v>0.9263028425840597</v>
      </c>
      <c r="AJ44" s="17">
        <f t="shared" si="27"/>
        <v>0.67745898134049187</v>
      </c>
      <c r="AK44" s="17">
        <f t="shared" si="28"/>
        <v>0.39345358795202001</v>
      </c>
      <c r="AL44" s="17">
        <f t="shared" si="29"/>
        <v>3.6496643107742477E-2</v>
      </c>
      <c r="AM44" s="54"/>
      <c r="AN44" s="54">
        <f t="shared" ref="AN44:AN56" si="52">(K44)/(X44+K44)</f>
        <v>1.2306713650592709E-2</v>
      </c>
      <c r="AO44" s="58">
        <f t="shared" si="30"/>
        <v>0.38847770256588565</v>
      </c>
      <c r="AP44" s="17">
        <f t="shared" si="50"/>
        <v>3.2536665581964615E-2</v>
      </c>
      <c r="AQ44" s="17">
        <f t="shared" si="51"/>
        <v>0.97065057229722795</v>
      </c>
      <c r="AR44" s="60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41"/>
      <c r="BS44" s="41"/>
    </row>
    <row r="45" spans="1:72" s="13" customFormat="1" x14ac:dyDescent="0.2">
      <c r="A45" s="9" t="s">
        <v>42</v>
      </c>
      <c r="B45" s="9"/>
      <c r="C45" s="9"/>
      <c r="D45" s="9" t="s">
        <v>39</v>
      </c>
      <c r="E45" s="9"/>
      <c r="F45" s="10">
        <v>0.77549999999999997</v>
      </c>
      <c r="G45" s="10">
        <v>33</v>
      </c>
      <c r="H45" s="10">
        <v>2.35</v>
      </c>
      <c r="I45" s="10">
        <v>62.574976666666664</v>
      </c>
      <c r="J45" s="10">
        <v>92.820321666666658</v>
      </c>
      <c r="K45" s="11">
        <v>0.64267827639899999</v>
      </c>
      <c r="L45" s="11">
        <v>0.55795184230827799</v>
      </c>
      <c r="M45" s="11">
        <v>0.75450833580424004</v>
      </c>
      <c r="N45" s="11">
        <v>0.87370092496413998</v>
      </c>
      <c r="O45" s="11">
        <v>0</v>
      </c>
      <c r="P45" s="11">
        <v>5.345430718581361</v>
      </c>
      <c r="Q45" s="11">
        <v>0</v>
      </c>
      <c r="R45" s="11">
        <v>3.6340357150360791</v>
      </c>
      <c r="S45" s="11">
        <v>3.5979201067672277</v>
      </c>
      <c r="T45" s="11">
        <v>2.6186591546985127</v>
      </c>
      <c r="U45" s="11">
        <v>0</v>
      </c>
      <c r="V45" s="11">
        <v>0</v>
      </c>
      <c r="W45" s="11">
        <v>0</v>
      </c>
      <c r="X45" s="11">
        <v>7.9348114481210867</v>
      </c>
      <c r="Y45" s="11">
        <v>0.2319179119542637</v>
      </c>
      <c r="Z45" s="11">
        <v>0</v>
      </c>
      <c r="AA45" s="11">
        <v>0</v>
      </c>
      <c r="AB45" s="17">
        <f t="shared" si="24"/>
        <v>26.191614434634189</v>
      </c>
      <c r="AC45" s="17">
        <f t="shared" si="45"/>
        <v>2.8288393794756579</v>
      </c>
      <c r="AD45" s="17">
        <f t="shared" si="46"/>
        <v>15.19604569508318</v>
      </c>
      <c r="AE45" s="17"/>
      <c r="AF45" s="17"/>
      <c r="AG45" s="17">
        <f t="shared" si="47"/>
        <v>0.5352841532002991</v>
      </c>
      <c r="AH45" s="17">
        <f t="shared" si="48"/>
        <v>1.1518525931202306</v>
      </c>
      <c r="AI45" s="17">
        <f t="shared" si="49"/>
        <v>0.73718588378741867</v>
      </c>
      <c r="AJ45" s="17">
        <f t="shared" si="27"/>
        <v>0.65695990429596784</v>
      </c>
      <c r="AK45" s="17">
        <f t="shared" si="28"/>
        <v>0.40251003343779079</v>
      </c>
      <c r="AL45" s="17">
        <f t="shared" si="29"/>
        <v>0.15694077203678894</v>
      </c>
      <c r="AM45" s="54">
        <f t="shared" si="33"/>
        <v>0.83810810737901364</v>
      </c>
      <c r="AN45" s="54">
        <f t="shared" si="52"/>
        <v>7.4926149379322987E-2</v>
      </c>
      <c r="AO45" s="58">
        <f t="shared" si="30"/>
        <v>0.45998027091424315</v>
      </c>
      <c r="AP45" s="17">
        <f t="shared" si="50"/>
        <v>0.14701480430792682</v>
      </c>
      <c r="AQ45" s="17">
        <f t="shared" si="51"/>
        <v>0.87630887307607119</v>
      </c>
      <c r="AR45" s="60">
        <f t="shared" si="34"/>
        <v>2.8397893664511481E-2</v>
      </c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41"/>
      <c r="BS45" s="41"/>
    </row>
    <row r="46" spans="1:72" s="13" customFormat="1" x14ac:dyDescent="0.2">
      <c r="A46" s="9" t="s">
        <v>43</v>
      </c>
      <c r="B46" s="9"/>
      <c r="C46" s="9"/>
      <c r="D46" s="9" t="s">
        <v>39</v>
      </c>
      <c r="E46" s="9"/>
      <c r="F46" s="10">
        <v>2.6612E-2</v>
      </c>
      <c r="G46" s="10">
        <v>35.9</v>
      </c>
      <c r="H46" s="10">
        <v>7.412813370473538E-2</v>
      </c>
      <c r="I46" s="10">
        <v>94.356749393571448</v>
      </c>
      <c r="J46" s="10">
        <v>92.750234905767883</v>
      </c>
      <c r="K46" s="11">
        <v>4.6803065779255831E-2</v>
      </c>
      <c r="L46" s="11">
        <v>0</v>
      </c>
      <c r="M46" s="11">
        <v>0.16</v>
      </c>
      <c r="N46" s="11">
        <v>0</v>
      </c>
      <c r="O46" s="11">
        <v>0</v>
      </c>
      <c r="P46" s="11">
        <v>0.98967826113970003</v>
      </c>
      <c r="Q46" s="11">
        <v>0</v>
      </c>
      <c r="R46" s="11">
        <v>5.7955585004192898</v>
      </c>
      <c r="S46" s="11">
        <v>0</v>
      </c>
      <c r="T46" s="11">
        <v>1.51</v>
      </c>
      <c r="U46" s="11">
        <v>0</v>
      </c>
      <c r="V46" s="11">
        <v>0</v>
      </c>
      <c r="W46" s="11">
        <v>0</v>
      </c>
      <c r="X46" s="11">
        <v>0.86245834155433876</v>
      </c>
      <c r="Y46" s="11">
        <v>0</v>
      </c>
      <c r="Z46" s="11">
        <v>0</v>
      </c>
      <c r="AA46" s="11">
        <v>0</v>
      </c>
      <c r="AB46" s="17">
        <f t="shared" si="24"/>
        <v>9.3644981688925846</v>
      </c>
      <c r="AC46" s="17">
        <f t="shared" si="45"/>
        <v>0.20680306577925583</v>
      </c>
      <c r="AD46" s="17">
        <f t="shared" si="46"/>
        <v>8.2952367615589893</v>
      </c>
      <c r="AE46" s="17"/>
      <c r="AF46" s="17"/>
      <c r="AG46" s="17"/>
      <c r="AH46" s="17"/>
      <c r="AI46" s="17">
        <f t="shared" si="49"/>
        <v>0.80659260274345967</v>
      </c>
      <c r="AJ46" s="17">
        <f t="shared" si="27"/>
        <v>0.90582146142197617</v>
      </c>
      <c r="AK46" s="17">
        <f t="shared" si="28"/>
        <v>0.53434409735229904</v>
      </c>
      <c r="AL46" s="17">
        <f t="shared" si="29"/>
        <v>2.4323935194267395E-2</v>
      </c>
      <c r="AM46" s="54"/>
      <c r="AN46" s="54">
        <f t="shared" si="52"/>
        <v>5.1473718560766407E-2</v>
      </c>
      <c r="AO46" s="58">
        <f t="shared" si="30"/>
        <v>0.22631707901861575</v>
      </c>
      <c r="AP46" s="17">
        <f t="shared" si="50"/>
        <v>5.4267045171024098E-2</v>
      </c>
      <c r="AQ46" s="17">
        <f t="shared" si="51"/>
        <v>0.86083062939592447</v>
      </c>
      <c r="AR46" s="60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41"/>
      <c r="BS46" s="41"/>
    </row>
    <row r="47" spans="1:72" s="13" customFormat="1" x14ac:dyDescent="0.2">
      <c r="A47" s="9" t="s">
        <v>44</v>
      </c>
      <c r="B47" s="9"/>
      <c r="C47" s="9"/>
      <c r="D47" s="9" t="s">
        <v>39</v>
      </c>
      <c r="E47" s="9"/>
      <c r="F47" s="10">
        <v>3.49E-2</v>
      </c>
      <c r="G47" s="10">
        <v>68.06</v>
      </c>
      <c r="H47" s="10">
        <v>5.1278283867176019E-2</v>
      </c>
      <c r="I47" s="10">
        <v>89.018400443571437</v>
      </c>
      <c r="J47" s="10">
        <v>87.302088273803577</v>
      </c>
      <c r="K47" s="11">
        <v>1.7465190581528699E-2</v>
      </c>
      <c r="L47" s="11">
        <v>3.4540000000000001E-2</v>
      </c>
      <c r="M47" s="11">
        <v>2.163428907995403E-2</v>
      </c>
      <c r="N47" s="11">
        <v>0</v>
      </c>
      <c r="O47" s="11">
        <v>0</v>
      </c>
      <c r="P47" s="11">
        <v>0.36779706614328017</v>
      </c>
      <c r="Q47" s="11">
        <v>0</v>
      </c>
      <c r="R47" s="11">
        <v>0</v>
      </c>
      <c r="S47" s="11">
        <v>0.23548301675065686</v>
      </c>
      <c r="T47" s="11">
        <v>2</v>
      </c>
      <c r="U47" s="11">
        <v>0</v>
      </c>
      <c r="V47" s="11">
        <v>0</v>
      </c>
      <c r="W47" s="11">
        <v>0</v>
      </c>
      <c r="X47" s="11">
        <v>0.27464246810820098</v>
      </c>
      <c r="Y47" s="11">
        <v>0</v>
      </c>
      <c r="Z47" s="11">
        <v>0</v>
      </c>
      <c r="AA47" s="11">
        <v>0</v>
      </c>
      <c r="AB47" s="17">
        <f>SUM(K47:AA47)</f>
        <v>2.951562030663621</v>
      </c>
      <c r="AC47" s="17">
        <f t="shared" si="45"/>
        <v>7.3639479661482737E-2</v>
      </c>
      <c r="AD47" s="17">
        <f t="shared" si="46"/>
        <v>2.6032800828939369</v>
      </c>
      <c r="AE47" s="17"/>
      <c r="AF47" s="17"/>
      <c r="AG47" s="17">
        <f t="shared" ref="AG47:AG56" si="53">(K47)/(K47+L47)</f>
        <v>0.33583552692011509</v>
      </c>
      <c r="AH47" s="17"/>
      <c r="AI47" s="17">
        <f t="shared" si="49"/>
        <v>0.78856360447892071</v>
      </c>
      <c r="AJ47" s="17">
        <f t="shared" si="27"/>
        <v>0.90456919418746473</v>
      </c>
      <c r="AK47" s="17">
        <f t="shared" si="28"/>
        <v>0.57250067365765045</v>
      </c>
      <c r="AL47" s="17">
        <f t="shared" si="29"/>
        <v>2.7509037137890543E-2</v>
      </c>
      <c r="AM47" s="54"/>
      <c r="AN47" s="54">
        <f t="shared" si="52"/>
        <v>5.979025219629671E-2</v>
      </c>
      <c r="AO47" s="58">
        <f t="shared" si="30"/>
        <v>0.44668601047225254</v>
      </c>
      <c r="AP47" s="17">
        <f t="shared" si="50"/>
        <v>0.18935596865172433</v>
      </c>
      <c r="AQ47" s="17">
        <f t="shared" si="51"/>
        <v>0.94444646331173676</v>
      </c>
      <c r="AR47" s="60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41"/>
      <c r="BS47" s="41"/>
      <c r="BT47" s="41">
        <v>1.9999999999999997E-2</v>
      </c>
    </row>
    <row r="48" spans="1:72" s="13" customFormat="1" x14ac:dyDescent="0.2">
      <c r="A48" s="9" t="s">
        <v>47</v>
      </c>
      <c r="B48" s="9"/>
      <c r="C48" s="9"/>
      <c r="D48" s="9" t="s">
        <v>39</v>
      </c>
      <c r="E48" s="9"/>
      <c r="F48" s="10">
        <v>4.3999999999999997E-2</v>
      </c>
      <c r="G48" s="10">
        <v>32.71</v>
      </c>
      <c r="H48" s="10">
        <v>0.13451543870376029</v>
      </c>
      <c r="I48" s="10">
        <v>76.003728692678578</v>
      </c>
      <c r="J48" s="10">
        <v>77.548563720232153</v>
      </c>
      <c r="K48" s="11">
        <v>3.3138437676736937E-2</v>
      </c>
      <c r="L48" s="11">
        <v>1.1544E-2</v>
      </c>
      <c r="M48" s="11">
        <v>0</v>
      </c>
      <c r="N48" s="11">
        <v>0</v>
      </c>
      <c r="O48" s="11">
        <v>0</v>
      </c>
      <c r="P48" s="11">
        <v>2.0201661650225486</v>
      </c>
      <c r="Q48" s="11">
        <v>0</v>
      </c>
      <c r="R48" s="11">
        <v>1.4771766057125963</v>
      </c>
      <c r="S48" s="11">
        <v>0.96232826530163629</v>
      </c>
      <c r="T48" s="11">
        <v>1.2200843220083091</v>
      </c>
      <c r="U48" s="11">
        <v>1.2829290957153865</v>
      </c>
      <c r="V48" s="11">
        <v>0</v>
      </c>
      <c r="W48" s="11">
        <v>0</v>
      </c>
      <c r="X48" s="11">
        <v>1.3035341132351066</v>
      </c>
      <c r="Y48" s="11">
        <v>4.0170900073820653E-2</v>
      </c>
      <c r="Z48" s="11">
        <v>0.18902573100518999</v>
      </c>
      <c r="AA48" s="11">
        <v>0</v>
      </c>
      <c r="AB48" s="17">
        <f t="shared" si="24"/>
        <v>8.5400976357513319</v>
      </c>
      <c r="AC48" s="17">
        <f t="shared" si="45"/>
        <v>4.4682437676736936E-2</v>
      </c>
      <c r="AD48" s="17">
        <f t="shared" si="46"/>
        <v>6.9626844537604757</v>
      </c>
      <c r="AE48" s="17"/>
      <c r="AF48" s="17"/>
      <c r="AG48" s="17">
        <f t="shared" si="53"/>
        <v>0.74164345993123459</v>
      </c>
      <c r="AH48" s="17"/>
      <c r="AI48" s="17">
        <f t="shared" si="49"/>
        <v>0.96685811515478226</v>
      </c>
      <c r="AJ48" s="17">
        <f t="shared" si="27"/>
        <v>0.8423058738805056</v>
      </c>
      <c r="AK48" s="17">
        <f t="shared" si="28"/>
        <v>0.60780635914666681</v>
      </c>
      <c r="AL48" s="17">
        <f t="shared" si="29"/>
        <v>6.3764946761011619E-3</v>
      </c>
      <c r="AM48" s="54">
        <f t="shared" si="33"/>
        <v>0.52658432610028139</v>
      </c>
      <c r="AN48" s="54">
        <f t="shared" si="52"/>
        <v>2.4791739498301772E-2</v>
      </c>
      <c r="AO48" s="58"/>
      <c r="AP48" s="17">
        <f t="shared" si="50"/>
        <v>3.3253159907995468E-2</v>
      </c>
      <c r="AQ48" s="17">
        <f t="shared" si="51"/>
        <v>1</v>
      </c>
      <c r="AR48" s="60">
        <f t="shared" si="34"/>
        <v>2.9895624170440661E-2</v>
      </c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41"/>
      <c r="BS48" s="41"/>
      <c r="BT48" s="41">
        <v>0.78</v>
      </c>
    </row>
    <row r="49" spans="1:72" s="13" customFormat="1" x14ac:dyDescent="0.2">
      <c r="A49" s="9" t="s">
        <v>51</v>
      </c>
      <c r="B49" s="9"/>
      <c r="C49" s="9"/>
      <c r="D49" s="9" t="s">
        <v>39</v>
      </c>
      <c r="E49" s="9"/>
      <c r="F49" s="10">
        <v>1.2870012870012871E-2</v>
      </c>
      <c r="G49" s="10">
        <v>45.5</v>
      </c>
      <c r="H49" s="10">
        <v>2.8285742571456857E-2</v>
      </c>
      <c r="I49" s="10">
        <v>105.49109901524763</v>
      </c>
      <c r="J49" s="10">
        <v>57.983512687487668</v>
      </c>
      <c r="K49" s="11">
        <v>7.5828523789501001E-2</v>
      </c>
      <c r="L49" s="11">
        <v>0.11664845397080199</v>
      </c>
      <c r="M49" s="11">
        <v>0.38456000000000001</v>
      </c>
      <c r="N49" s="11">
        <v>8.8181767139080894E-2</v>
      </c>
      <c r="O49" s="11">
        <v>1.6902912110048355E-2</v>
      </c>
      <c r="P49" s="11">
        <v>6.5336873467280396</v>
      </c>
      <c r="Q49" s="11">
        <v>1.9036957444687953E-2</v>
      </c>
      <c r="R49" s="11">
        <v>0.27012786167203773</v>
      </c>
      <c r="S49" s="11">
        <v>0.44343455839999857</v>
      </c>
      <c r="T49" s="11">
        <v>0.37766365820603326</v>
      </c>
      <c r="U49" s="11">
        <v>5.3296266148116845E-4</v>
      </c>
      <c r="V49" s="11">
        <v>0</v>
      </c>
      <c r="W49" s="11">
        <v>5.7614988555477469E-2</v>
      </c>
      <c r="X49" s="11">
        <v>0.21199199385170023</v>
      </c>
      <c r="Y49" s="11">
        <v>5.9940497107994961E-3</v>
      </c>
      <c r="Z49" s="11">
        <v>2.1984565384949601E-2</v>
      </c>
      <c r="AA49" s="11">
        <v>0.29591008571176536</v>
      </c>
      <c r="AB49" s="17">
        <f t="shared" si="24"/>
        <v>8.9201006853364024</v>
      </c>
      <c r="AC49" s="17">
        <f t="shared" si="45"/>
        <v>0.68212165700943228</v>
      </c>
      <c r="AD49" s="17">
        <f t="shared" si="46"/>
        <v>7.7020983336677542</v>
      </c>
      <c r="AE49" s="17"/>
      <c r="AF49" s="17"/>
      <c r="AG49" s="17">
        <f t="shared" si="53"/>
        <v>0.3939615255385629</v>
      </c>
      <c r="AH49" s="17">
        <f t="shared" ref="AH49:AH56" si="54">(K49)/(L49)</f>
        <v>0.65006025547909507</v>
      </c>
      <c r="AI49" s="17">
        <f t="shared" si="49"/>
        <v>0.23709736860356398</v>
      </c>
      <c r="AJ49" s="17">
        <f t="shared" si="27"/>
        <v>0.97321334669196968</v>
      </c>
      <c r="AK49" s="17"/>
      <c r="AL49" s="17">
        <f t="shared" si="29"/>
        <v>8.1357795688557291E-2</v>
      </c>
      <c r="AM49" s="54">
        <f t="shared" si="33"/>
        <v>0.96979886793969339</v>
      </c>
      <c r="AN49" s="54">
        <f t="shared" si="52"/>
        <v>0.26345767289609734</v>
      </c>
      <c r="AO49" s="58">
        <f t="shared" si="30"/>
        <v>0.16470550387605087</v>
      </c>
      <c r="AP49" s="17">
        <f t="shared" si="50"/>
        <v>0.88297844492561317</v>
      </c>
      <c r="AQ49" s="17">
        <f t="shared" si="51"/>
        <v>0.94441366711442087</v>
      </c>
      <c r="AR49" s="60">
        <f t="shared" si="34"/>
        <v>2.749740126863175E-2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41"/>
      <c r="BS49" s="41"/>
      <c r="BT49" s="41">
        <v>0.50999999999999968</v>
      </c>
    </row>
    <row r="50" spans="1:72" s="13" customFormat="1" x14ac:dyDescent="0.2">
      <c r="A50" s="9" t="s">
        <v>56</v>
      </c>
      <c r="B50" s="9"/>
      <c r="C50" s="9"/>
      <c r="D50" s="9" t="s">
        <v>39</v>
      </c>
      <c r="E50" s="9"/>
      <c r="F50" s="10">
        <v>4.8444671086180519E-3</v>
      </c>
      <c r="G50" s="10">
        <v>44.02</v>
      </c>
      <c r="H50" s="10">
        <v>1.1005150178596209E-2</v>
      </c>
      <c r="I50" s="10">
        <v>93.26294734043033</v>
      </c>
      <c r="J50" s="10">
        <v>80.180181111793459</v>
      </c>
      <c r="K50" s="11">
        <v>1.4267885929736299E-2</v>
      </c>
      <c r="L50" s="11">
        <v>2.4744364496741583E-2</v>
      </c>
      <c r="M50" s="11">
        <v>3.4157805633311E-2</v>
      </c>
      <c r="N50" s="11">
        <v>4.1221355706302074E-2</v>
      </c>
      <c r="O50" s="11">
        <v>3.796306921428638E-3</v>
      </c>
      <c r="P50" s="11">
        <v>3.31071972832141</v>
      </c>
      <c r="Q50" s="11">
        <v>0</v>
      </c>
      <c r="R50" s="11">
        <v>4.59</v>
      </c>
      <c r="S50" s="11">
        <v>0.21279031478335528</v>
      </c>
      <c r="T50" s="11">
        <v>3.1</v>
      </c>
      <c r="U50" s="11">
        <v>0</v>
      </c>
      <c r="V50" s="11">
        <v>0</v>
      </c>
      <c r="W50" s="11">
        <v>2.1877860256399859E-2</v>
      </c>
      <c r="X50" s="11">
        <v>0.14496723528297217</v>
      </c>
      <c r="Y50" s="11">
        <v>5.6633809899132616E-3</v>
      </c>
      <c r="Z50" s="11">
        <v>1.7070575733409799E-2</v>
      </c>
      <c r="AA50" s="11">
        <v>0</v>
      </c>
      <c r="AB50" s="17">
        <f>SUM(K50:AA50)</f>
        <v>11.52127681405498</v>
      </c>
      <c r="AC50" s="17">
        <f t="shared" si="45"/>
        <v>0.11818771868751959</v>
      </c>
      <c r="AD50" s="17">
        <f t="shared" si="46"/>
        <v>11.235387903361165</v>
      </c>
      <c r="AE50" s="17"/>
      <c r="AF50" s="17"/>
      <c r="AG50" s="17">
        <f t="shared" si="53"/>
        <v>0.36572834875612786</v>
      </c>
      <c r="AH50" s="17">
        <f t="shared" si="54"/>
        <v>0.57661153235982843</v>
      </c>
      <c r="AI50" s="17">
        <f t="shared" si="49"/>
        <v>0.55088165012932921</v>
      </c>
      <c r="AJ50" s="17">
        <f t="shared" si="27"/>
        <v>0.98726162465785361</v>
      </c>
      <c r="AK50" s="17"/>
      <c r="AL50" s="17">
        <f t="shared" si="29"/>
        <v>1.040973545444121E-2</v>
      </c>
      <c r="AM50" s="54">
        <f t="shared" si="33"/>
        <v>0.87323333078096332</v>
      </c>
      <c r="AN50" s="54">
        <f t="shared" si="52"/>
        <v>8.9602631762857515E-2</v>
      </c>
      <c r="AO50" s="58">
        <f t="shared" si="30"/>
        <v>0.29463463441013293</v>
      </c>
      <c r="AP50" s="17">
        <f t="shared" si="50"/>
        <v>0.25899283553220354</v>
      </c>
      <c r="AQ50" s="17">
        <f t="shared" si="51"/>
        <v>0.98978802503632302</v>
      </c>
      <c r="AR50" s="60">
        <f t="shared" si="34"/>
        <v>3.7597808002414114E-2</v>
      </c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41"/>
      <c r="BS50" s="41"/>
      <c r="BT50" s="41">
        <v>6.9999999999999965E-2</v>
      </c>
    </row>
    <row r="51" spans="1:72" s="13" customFormat="1" x14ac:dyDescent="0.2">
      <c r="A51" s="9" t="s">
        <v>52</v>
      </c>
      <c r="B51" s="9"/>
      <c r="C51" s="9"/>
      <c r="D51" s="9" t="s">
        <v>39</v>
      </c>
      <c r="E51" s="9"/>
      <c r="F51" s="10">
        <v>4.2791402435602442E-2</v>
      </c>
      <c r="G51" s="10">
        <v>27.35</v>
      </c>
      <c r="H51" s="10">
        <v>0.15645850981938733</v>
      </c>
      <c r="I51" s="10">
        <v>47.462562200491867</v>
      </c>
      <c r="J51" s="10">
        <v>51.796062460136959</v>
      </c>
      <c r="K51" s="11">
        <v>0.65362923110230997</v>
      </c>
      <c r="L51" s="11">
        <v>0.73255999999999999</v>
      </c>
      <c r="M51" s="11">
        <v>1.0035000000000001</v>
      </c>
      <c r="N51" s="11">
        <v>0.84540000000000004</v>
      </c>
      <c r="O51" s="11">
        <v>0</v>
      </c>
      <c r="P51" s="11">
        <v>14.080892790106789</v>
      </c>
      <c r="Q51" s="11">
        <v>0</v>
      </c>
      <c r="R51" s="11">
        <v>9.6688429037865049</v>
      </c>
      <c r="S51" s="11">
        <v>3.5348177120210869</v>
      </c>
      <c r="T51" s="11">
        <v>7.6504486558665619</v>
      </c>
      <c r="U51" s="11">
        <v>8.3684051924444045E-2</v>
      </c>
      <c r="V51" s="11">
        <v>0</v>
      </c>
      <c r="W51" s="11">
        <v>3.944234461295276</v>
      </c>
      <c r="X51" s="11">
        <v>12.026451370890177</v>
      </c>
      <c r="Y51" s="11">
        <v>0.5760865226386559</v>
      </c>
      <c r="Z51" s="11">
        <v>1.8610873099625</v>
      </c>
      <c r="AA51" s="11">
        <v>4.5426442084437024</v>
      </c>
      <c r="AB51" s="17">
        <f t="shared" si="24"/>
        <v>61.20427921803801</v>
      </c>
      <c r="AC51" s="17">
        <f t="shared" si="45"/>
        <v>3.2350892311023105</v>
      </c>
      <c r="AD51" s="17">
        <f t="shared" si="46"/>
        <v>38.962920575000659</v>
      </c>
      <c r="AE51" s="17"/>
      <c r="AF51" s="17"/>
      <c r="AG51" s="17">
        <f t="shared" si="53"/>
        <v>0.4715295837225183</v>
      </c>
      <c r="AH51" s="17">
        <f t="shared" si="54"/>
        <v>0.89225350974979523</v>
      </c>
      <c r="AI51" s="17">
        <f t="shared" si="49"/>
        <v>0.78802341680498822</v>
      </c>
      <c r="AJ51" s="17">
        <f t="shared" si="27"/>
        <v>0.76413807599645533</v>
      </c>
      <c r="AK51" s="17">
        <f t="shared" si="28"/>
        <v>0.53934604390525942</v>
      </c>
      <c r="AL51" s="17">
        <f t="shared" si="29"/>
        <v>7.6664497827440892E-2</v>
      </c>
      <c r="AM51" s="54">
        <f t="shared" si="33"/>
        <v>0.70641918112661783</v>
      </c>
      <c r="AN51" s="54">
        <f t="shared" si="52"/>
        <v>5.1547718947433332E-2</v>
      </c>
      <c r="AO51" s="58">
        <f t="shared" si="30"/>
        <v>0.39443467584451497</v>
      </c>
      <c r="AP51" s="17">
        <f t="shared" si="50"/>
        <v>0.10999286356552772</v>
      </c>
      <c r="AQ51" s="17">
        <f t="shared" si="51"/>
        <v>0.93347428604098981</v>
      </c>
      <c r="AR51" s="60">
        <f t="shared" si="34"/>
        <v>4.5711945284803747E-2</v>
      </c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41"/>
      <c r="BS51" s="41"/>
      <c r="BT51" s="41">
        <v>0.36999999999999994</v>
      </c>
    </row>
    <row r="52" spans="1:72" s="13" customFormat="1" x14ac:dyDescent="0.2">
      <c r="A52" s="9" t="s">
        <v>49</v>
      </c>
      <c r="B52" s="9"/>
      <c r="C52" s="9"/>
      <c r="D52" s="9" t="s">
        <v>39</v>
      </c>
      <c r="E52" s="9"/>
      <c r="F52" s="10">
        <v>8.8499999999999995E-2</v>
      </c>
      <c r="G52" s="10">
        <v>66.400000000000006</v>
      </c>
      <c r="H52" s="10">
        <v>0.13328313253012047</v>
      </c>
      <c r="I52" s="10">
        <v>72.281073342896335</v>
      </c>
      <c r="J52" s="10">
        <v>83.255237089573839</v>
      </c>
      <c r="K52" s="11">
        <v>0.12860834302005</v>
      </c>
      <c r="L52" s="11">
        <v>0.14099999999999999</v>
      </c>
      <c r="M52" s="11">
        <v>0.39804827897924999</v>
      </c>
      <c r="N52" s="11">
        <v>0.151</v>
      </c>
      <c r="O52" s="11">
        <v>8.2304529499959093E-3</v>
      </c>
      <c r="P52" s="11">
        <v>22.746284496363099</v>
      </c>
      <c r="Q52" s="11">
        <v>0</v>
      </c>
      <c r="R52" s="11">
        <v>3.2026738201052258</v>
      </c>
      <c r="S52" s="11">
        <v>1.2036736054199637</v>
      </c>
      <c r="T52" s="11">
        <v>5.2050739777522743</v>
      </c>
      <c r="U52" s="11">
        <v>0</v>
      </c>
      <c r="V52" s="11">
        <v>0</v>
      </c>
      <c r="W52" s="11">
        <v>0</v>
      </c>
      <c r="X52" s="11">
        <v>70.989090727110948</v>
      </c>
      <c r="Y52" s="11">
        <v>0</v>
      </c>
      <c r="Z52" s="11">
        <v>7.0912344470639752</v>
      </c>
      <c r="AA52" s="11">
        <v>9.4072851940179739E-2</v>
      </c>
      <c r="AB52" s="17">
        <f t="shared" si="24"/>
        <v>111.35899100070498</v>
      </c>
      <c r="AC52" s="17">
        <f t="shared" si="45"/>
        <v>0.82688707494929592</v>
      </c>
      <c r="AD52" s="17">
        <f t="shared" si="46"/>
        <v>32.357705899640564</v>
      </c>
      <c r="AE52" s="17"/>
      <c r="AF52" s="17"/>
      <c r="AG52" s="17">
        <f t="shared" si="53"/>
        <v>0.47701915148258517</v>
      </c>
      <c r="AH52" s="17">
        <f t="shared" si="54"/>
        <v>0.91211590794361708</v>
      </c>
      <c r="AI52" s="17">
        <f t="shared" si="49"/>
        <v>0.98848602915038808</v>
      </c>
      <c r="AJ52" s="17"/>
      <c r="AK52" s="17">
        <f t="shared" si="28"/>
        <v>0.24266488977223161</v>
      </c>
      <c r="AL52" s="17">
        <f t="shared" si="29"/>
        <v>2.4917800727056096E-2</v>
      </c>
      <c r="AM52" s="54"/>
      <c r="AN52" s="54">
        <f t="shared" si="52"/>
        <v>1.8083872889816922E-3</v>
      </c>
      <c r="AO52" s="58">
        <f t="shared" si="30"/>
        <v>0.24419771374339796</v>
      </c>
      <c r="AP52" s="17">
        <f t="shared" si="50"/>
        <v>3.7978841573904783E-3</v>
      </c>
      <c r="AQ52" s="17">
        <f t="shared" si="51"/>
        <v>0.98280147961736342</v>
      </c>
      <c r="AR52" s="60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41"/>
      <c r="BS52" s="41"/>
      <c r="BT52" s="41">
        <v>0.11999999999999998</v>
      </c>
    </row>
    <row r="53" spans="1:72" s="13" customFormat="1" x14ac:dyDescent="0.2">
      <c r="A53" s="9" t="s">
        <v>55</v>
      </c>
      <c r="B53" s="9"/>
      <c r="C53" s="9"/>
      <c r="D53" s="9" t="s">
        <v>39</v>
      </c>
      <c r="E53" s="9"/>
      <c r="F53" s="10">
        <v>1.2881306218224484</v>
      </c>
      <c r="G53" s="10">
        <v>75.900000000000006</v>
      </c>
      <c r="H53" s="10">
        <v>1.6971417942324747</v>
      </c>
      <c r="I53" s="10">
        <v>81.522894382128285</v>
      </c>
      <c r="J53" s="10">
        <v>78.117004250056524</v>
      </c>
      <c r="K53" s="11">
        <v>0.87</v>
      </c>
      <c r="L53" s="11">
        <v>1.3843880457329001</v>
      </c>
      <c r="M53" s="11">
        <v>1.2</v>
      </c>
      <c r="N53" s="11">
        <v>2.6</v>
      </c>
      <c r="O53" s="11">
        <v>0</v>
      </c>
      <c r="P53" s="11">
        <v>41.045401850434253</v>
      </c>
      <c r="Q53" s="11">
        <v>0</v>
      </c>
      <c r="R53" s="11">
        <v>8.8305061525645279</v>
      </c>
      <c r="S53" s="11">
        <v>9.4513475076154894</v>
      </c>
      <c r="T53" s="11">
        <v>16.710428720149459</v>
      </c>
      <c r="U53" s="11">
        <v>0</v>
      </c>
      <c r="V53" s="11">
        <v>0</v>
      </c>
      <c r="W53" s="11">
        <v>0</v>
      </c>
      <c r="X53" s="11">
        <v>101.464573442016</v>
      </c>
      <c r="Y53" s="11">
        <v>0</v>
      </c>
      <c r="Z53" s="11">
        <v>26.372401790658941</v>
      </c>
      <c r="AA53" s="11">
        <v>0</v>
      </c>
      <c r="AB53" s="17">
        <f>SUM(K53:AA53)</f>
        <v>209.9290475091716</v>
      </c>
      <c r="AC53" s="17">
        <f t="shared" si="45"/>
        <v>6.0543880457328996</v>
      </c>
      <c r="AD53" s="17">
        <f t="shared" si="46"/>
        <v>76.03768423076373</v>
      </c>
      <c r="AE53" s="17"/>
      <c r="AF53" s="17"/>
      <c r="AG53" s="17">
        <f t="shared" si="53"/>
        <v>0.38591404068466995</v>
      </c>
      <c r="AH53" s="17">
        <f t="shared" si="54"/>
        <v>0.6284365158176578</v>
      </c>
      <c r="AI53" s="17">
        <f t="shared" si="49"/>
        <v>0.94369004348667607</v>
      </c>
      <c r="AJ53" s="17"/>
      <c r="AK53" s="17">
        <f t="shared" si="28"/>
        <v>0.28801774588903961</v>
      </c>
      <c r="AL53" s="17">
        <f t="shared" si="29"/>
        <v>7.3751190313979947E-2</v>
      </c>
      <c r="AM53" s="54"/>
      <c r="AN53" s="54">
        <f t="shared" si="52"/>
        <v>8.501525640236849E-3</v>
      </c>
      <c r="AO53" s="58">
        <f t="shared" si="30"/>
        <v>0.4202898550724638</v>
      </c>
      <c r="AP53" s="17">
        <f t="shared" si="50"/>
        <v>2.2218474579417773E-2</v>
      </c>
      <c r="AQ53" s="17">
        <f t="shared" si="51"/>
        <v>0.97159454171489512</v>
      </c>
      <c r="AR53" s="60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41"/>
      <c r="BS53" s="41"/>
      <c r="BT53" s="41">
        <v>0.95000000000000029</v>
      </c>
    </row>
    <row r="54" spans="1:72" s="13" customFormat="1" x14ac:dyDescent="0.2">
      <c r="A54" s="9" t="s">
        <v>50</v>
      </c>
      <c r="B54" s="9"/>
      <c r="C54" s="9"/>
      <c r="D54" s="9" t="s">
        <v>39</v>
      </c>
      <c r="E54" s="9"/>
      <c r="F54" s="10">
        <v>3.3999999999999996E-2</v>
      </c>
      <c r="G54" s="10">
        <v>38.94</v>
      </c>
      <c r="H54" s="10">
        <v>8.7313816127375446E-2</v>
      </c>
      <c r="I54" s="10">
        <v>106.97405039234417</v>
      </c>
      <c r="J54" s="10">
        <v>95.647460909649112</v>
      </c>
      <c r="K54" s="11">
        <v>1.2311042641240599</v>
      </c>
      <c r="L54" s="11">
        <v>1.31988500504302</v>
      </c>
      <c r="M54" s="11">
        <v>1.3778570519302999</v>
      </c>
      <c r="N54" s="11">
        <v>0.34477089762524865</v>
      </c>
      <c r="O54" s="11">
        <v>0</v>
      </c>
      <c r="P54" s="11">
        <v>8.2474534274675815</v>
      </c>
      <c r="Q54" s="11">
        <v>0</v>
      </c>
      <c r="R54" s="11">
        <v>12.984165924203694</v>
      </c>
      <c r="S54" s="11">
        <v>3.7073959117875122</v>
      </c>
      <c r="T54" s="11">
        <v>6.2490660259596877</v>
      </c>
      <c r="U54" s="11">
        <v>0</v>
      </c>
      <c r="V54" s="11">
        <v>0</v>
      </c>
      <c r="W54" s="11">
        <v>2.0562763595438505E-2</v>
      </c>
      <c r="X54" s="11">
        <v>15.092596783666</v>
      </c>
      <c r="Y54" s="11">
        <v>0.44143263481890355</v>
      </c>
      <c r="Z54" s="11">
        <v>1.4463045621451001</v>
      </c>
      <c r="AA54" s="11">
        <v>7.1577210719740679E-3</v>
      </c>
      <c r="AB54" s="17">
        <f t="shared" si="24"/>
        <v>52.469752973438524</v>
      </c>
      <c r="AC54" s="17">
        <f t="shared" si="45"/>
        <v>4.2736172187226282</v>
      </c>
      <c r="AD54" s="17">
        <f t="shared" si="46"/>
        <v>31.208644053013916</v>
      </c>
      <c r="AE54" s="17"/>
      <c r="AF54" s="17"/>
      <c r="AG54" s="17">
        <f t="shared" si="53"/>
        <v>0.48259876237191152</v>
      </c>
      <c r="AH54" s="17">
        <f t="shared" si="54"/>
        <v>0.93273600307621773</v>
      </c>
      <c r="AI54" s="17">
        <f t="shared" si="49"/>
        <v>0.77932613890378777</v>
      </c>
      <c r="AJ54" s="17">
        <f t="shared" si="27"/>
        <v>0.67403472323986569</v>
      </c>
      <c r="AK54" s="17">
        <f t="shared" si="28"/>
        <v>0.35336056918735392</v>
      </c>
      <c r="AL54" s="17">
        <f t="shared" si="29"/>
        <v>0.12044376726707622</v>
      </c>
      <c r="AM54" s="54">
        <f t="shared" si="33"/>
        <v>0.85248315612484193</v>
      </c>
      <c r="AN54" s="54">
        <f t="shared" si="52"/>
        <v>7.5418206969107032E-2</v>
      </c>
      <c r="AO54" s="58">
        <f t="shared" si="30"/>
        <v>0.4718752465007453</v>
      </c>
      <c r="AP54" s="17">
        <f t="shared" si="50"/>
        <v>0.16421941792716704</v>
      </c>
      <c r="AQ54" s="17">
        <f t="shared" si="51"/>
        <v>0.85685063823349072</v>
      </c>
      <c r="AR54" s="60">
        <f t="shared" si="34"/>
        <v>2.8417136528247816E-2</v>
      </c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41"/>
      <c r="BS54" s="41"/>
      <c r="BT54" s="41">
        <v>1.08</v>
      </c>
    </row>
    <row r="55" spans="1:72" s="13" customFormat="1" x14ac:dyDescent="0.2">
      <c r="A55" s="9" t="s">
        <v>54</v>
      </c>
      <c r="B55" s="9"/>
      <c r="C55" s="9"/>
      <c r="D55" s="9" t="s">
        <v>39</v>
      </c>
      <c r="E55" s="9"/>
      <c r="F55" s="10">
        <v>5.0862112812166214E-3</v>
      </c>
      <c r="G55" s="10">
        <v>39.700000000000003</v>
      </c>
      <c r="H55" s="10">
        <v>1.2811615317925998E-2</v>
      </c>
      <c r="I55" s="10">
        <v>96.081894463262017</v>
      </c>
      <c r="J55" s="10">
        <v>91.581073275269532</v>
      </c>
      <c r="K55" s="11">
        <v>0.205105039964668</v>
      </c>
      <c r="L55" s="11">
        <v>0.24160000000000001</v>
      </c>
      <c r="M55" s="11">
        <v>0.102584080643474</v>
      </c>
      <c r="N55" s="11">
        <v>0</v>
      </c>
      <c r="O55" s="11">
        <v>1.9253571667112401E-2</v>
      </c>
      <c r="P55" s="11">
        <v>1.3710991151861471</v>
      </c>
      <c r="Q55" s="11">
        <v>5.0342438334558454E-2</v>
      </c>
      <c r="R55" s="11">
        <v>1.9931253778350133</v>
      </c>
      <c r="S55" s="11">
        <v>0.13102495790584651</v>
      </c>
      <c r="T55" s="11">
        <v>1.5912524878650967</v>
      </c>
      <c r="U55" s="11">
        <v>5.9435763943554683E-3</v>
      </c>
      <c r="V55" s="11">
        <v>0</v>
      </c>
      <c r="W55" s="11">
        <v>6.096457736311825E-2</v>
      </c>
      <c r="X55" s="11">
        <v>2.6091777488801848</v>
      </c>
      <c r="Y55" s="11">
        <v>0</v>
      </c>
      <c r="Z55" s="11">
        <v>1.5066997870606704</v>
      </c>
      <c r="AA55" s="11">
        <v>0</v>
      </c>
      <c r="AB55" s="17">
        <f t="shared" si="24"/>
        <v>9.8881727591002448</v>
      </c>
      <c r="AC55" s="17">
        <f t="shared" si="45"/>
        <v>0.56854269227525445</v>
      </c>
      <c r="AD55" s="17">
        <f t="shared" si="46"/>
        <v>5.2037525308841364</v>
      </c>
      <c r="AE55" s="17"/>
      <c r="AF55" s="17"/>
      <c r="AG55" s="17">
        <f t="shared" si="53"/>
        <v>0.45915094215388907</v>
      </c>
      <c r="AH55" s="17">
        <f t="shared" si="54"/>
        <v>0.84894470184051318</v>
      </c>
      <c r="AI55" s="17">
        <f t="shared" si="49"/>
        <v>0.82108473580245822</v>
      </c>
      <c r="AJ55" s="17">
        <f t="shared" si="27"/>
        <v>0.66604364106025382</v>
      </c>
      <c r="AK55" s="17">
        <f t="shared" si="28"/>
        <v>0.34447330223792627</v>
      </c>
      <c r="AL55" s="17">
        <f>AC55/(AC55+AD55)</f>
        <v>9.8495082163186712E-2</v>
      </c>
      <c r="AM55" s="54"/>
      <c r="AN55" s="54">
        <f t="shared" si="52"/>
        <v>7.2880039197786226E-2</v>
      </c>
      <c r="AO55" s="58">
        <f t="shared" si="30"/>
        <v>0.66659828452589276</v>
      </c>
      <c r="AP55" s="17">
        <f t="shared" si="50"/>
        <v>0.17120529260851866</v>
      </c>
      <c r="AQ55" s="17">
        <f t="shared" si="51"/>
        <v>0.93038932591904633</v>
      </c>
      <c r="AR55" s="60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41"/>
      <c r="BS55" s="41"/>
      <c r="BT55" s="41">
        <v>1.3000000000000007</v>
      </c>
    </row>
    <row r="56" spans="1:72" s="13" customFormat="1" x14ac:dyDescent="0.2">
      <c r="A56" s="9" t="s">
        <v>53</v>
      </c>
      <c r="B56" s="9"/>
      <c r="C56" s="9"/>
      <c r="D56" s="9" t="s">
        <v>39</v>
      </c>
      <c r="E56" s="9"/>
      <c r="F56" s="10">
        <v>0.69405664140406864</v>
      </c>
      <c r="G56" s="10">
        <v>70.2</v>
      </c>
      <c r="H56" s="10">
        <v>0.98868467436477014</v>
      </c>
      <c r="I56" s="10">
        <v>105.73091832484066</v>
      </c>
      <c r="J56" s="10">
        <v>98.133440800504331</v>
      </c>
      <c r="K56" s="11">
        <v>0.1288315905977</v>
      </c>
      <c r="L56" s="11">
        <v>0.24217148926772999</v>
      </c>
      <c r="M56" s="11">
        <v>0.30549999999999999</v>
      </c>
      <c r="N56" s="11">
        <v>0.1114</v>
      </c>
      <c r="O56" s="11">
        <v>1.4617089313721901E-2</v>
      </c>
      <c r="P56" s="11">
        <v>10.399400816735827</v>
      </c>
      <c r="Q56" s="11">
        <v>0</v>
      </c>
      <c r="R56" s="11">
        <v>2.2167950416202449</v>
      </c>
      <c r="S56" s="11">
        <v>12.693586079620486</v>
      </c>
      <c r="T56" s="11">
        <v>4.4308911904873245</v>
      </c>
      <c r="U56" s="11">
        <v>0</v>
      </c>
      <c r="V56" s="11">
        <v>0</v>
      </c>
      <c r="W56" s="11">
        <v>0.45353359776220287</v>
      </c>
      <c r="X56" s="11">
        <v>35.531152209554826</v>
      </c>
      <c r="Y56" s="11">
        <v>0.36957992991507832</v>
      </c>
      <c r="Z56" s="11">
        <v>6.5930438780173999</v>
      </c>
      <c r="AA56" s="11">
        <v>1.2658512021094803</v>
      </c>
      <c r="AB56" s="17">
        <f t="shared" si="24"/>
        <v>74.756354115002011</v>
      </c>
      <c r="AC56" s="17">
        <f t="shared" si="45"/>
        <v>0.80252016917915192</v>
      </c>
      <c r="AD56" s="17">
        <f t="shared" si="46"/>
        <v>30.194206726226085</v>
      </c>
      <c r="AE56" s="17"/>
      <c r="AF56" s="17"/>
      <c r="AG56" s="17">
        <f t="shared" si="53"/>
        <v>0.34725207845829664</v>
      </c>
      <c r="AH56" s="17">
        <f t="shared" si="54"/>
        <v>0.53198496233911197</v>
      </c>
      <c r="AI56" s="17">
        <f t="shared" si="49"/>
        <v>0.9779124950317748</v>
      </c>
      <c r="AJ56" s="17">
        <f t="shared" si="27"/>
        <v>0.4593996474896137</v>
      </c>
      <c r="AK56" s="17">
        <f t="shared" si="28"/>
        <v>0.22641575447139095</v>
      </c>
      <c r="AL56" s="17">
        <f>AC56/(AC56+AD56)</f>
        <v>2.5890481013919973E-2</v>
      </c>
      <c r="AM56" s="54">
        <f t="shared" si="33"/>
        <v>0.50096083081272247</v>
      </c>
      <c r="AN56" s="54">
        <f t="shared" si="52"/>
        <v>3.6127775974241737E-3</v>
      </c>
      <c r="AO56" s="58">
        <f t="shared" si="30"/>
        <v>0.29662035501587625</v>
      </c>
      <c r="AP56" s="17">
        <f t="shared" si="50"/>
        <v>1.0334136875652813E-2</v>
      </c>
      <c r="AQ56" s="17">
        <f t="shared" si="51"/>
        <v>0.97146166926438149</v>
      </c>
      <c r="AR56" s="60">
        <f t="shared" si="34"/>
        <v>1.0294495624192454E-2</v>
      </c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41"/>
      <c r="BS56" s="41"/>
      <c r="BT56" s="41">
        <v>0.83999999999999975</v>
      </c>
    </row>
    <row r="57" spans="1:72" x14ac:dyDescent="0.2">
      <c r="F57" s="20">
        <f t="shared" ref="F57:AU57" si="55">AVERAGE(F4:F24)</f>
        <v>1.7096590476190474</v>
      </c>
      <c r="G57" s="20">
        <f t="shared" si="55"/>
        <v>35.404000000000003</v>
      </c>
      <c r="H57" s="31">
        <f t="shared" si="55"/>
        <v>6.0317395427265152</v>
      </c>
      <c r="I57" s="20">
        <f t="shared" si="55"/>
        <v>98.637192678171004</v>
      </c>
      <c r="J57" s="20">
        <f t="shared" si="55"/>
        <v>98.782758998195902</v>
      </c>
      <c r="K57" s="20">
        <f t="shared" si="55"/>
        <v>3836.9429511542876</v>
      </c>
      <c r="L57" s="20">
        <f t="shared" si="55"/>
        <v>525.23885937535829</v>
      </c>
      <c r="M57" s="20">
        <f t="shared" si="55"/>
        <v>632.2782173902599</v>
      </c>
      <c r="N57" s="20">
        <f t="shared" si="55"/>
        <v>293.4223099773763</v>
      </c>
      <c r="O57" s="20">
        <f t="shared" si="55"/>
        <v>1.7717610807169357</v>
      </c>
      <c r="P57" s="20">
        <f t="shared" si="55"/>
        <v>242.8370382438238</v>
      </c>
      <c r="Q57" s="20">
        <f t="shared" si="55"/>
        <v>18.964385380952375</v>
      </c>
      <c r="R57" s="20">
        <f t="shared" si="55"/>
        <v>40.192740157040092</v>
      </c>
      <c r="S57" s="20">
        <f t="shared" si="55"/>
        <v>79.08759580513582</v>
      </c>
      <c r="T57" s="20">
        <f t="shared" si="55"/>
        <v>30.094148652530045</v>
      </c>
      <c r="U57" s="20">
        <f t="shared" si="55"/>
        <v>0</v>
      </c>
      <c r="V57" s="20">
        <f t="shared" si="55"/>
        <v>0</v>
      </c>
      <c r="W57" s="20">
        <f t="shared" si="55"/>
        <v>0.60532392857142858</v>
      </c>
      <c r="X57" s="20">
        <f t="shared" si="55"/>
        <v>1008.8804527277616</v>
      </c>
      <c r="Y57" s="20">
        <f t="shared" si="55"/>
        <v>144.05710768197832</v>
      </c>
      <c r="Z57" s="20">
        <f t="shared" si="55"/>
        <v>219.02849892675917</v>
      </c>
      <c r="AA57" s="20">
        <f t="shared" si="55"/>
        <v>0</v>
      </c>
      <c r="AB57" s="38">
        <f t="shared" si="55"/>
        <v>7059.6816659414117</v>
      </c>
      <c r="AC57" s="20">
        <f t="shared" si="55"/>
        <v>5475.6353939268993</v>
      </c>
      <c r="AD57" s="20">
        <f t="shared" si="55"/>
        <v>411.78123216805346</v>
      </c>
      <c r="AE57" s="20"/>
      <c r="AF57" s="20"/>
      <c r="AG57" s="31">
        <f t="shared" si="55"/>
        <v>0.83164289633626509</v>
      </c>
      <c r="AH57" s="31">
        <f t="shared" si="55"/>
        <v>14.079859246021744</v>
      </c>
      <c r="AI57" s="31">
        <f t="shared" si="55"/>
        <v>0.14849472170734224</v>
      </c>
      <c r="AJ57" s="31">
        <f t="shared" si="55"/>
        <v>0.37883229098330096</v>
      </c>
      <c r="AK57" s="31">
        <f t="shared" si="55"/>
        <v>0.25397935919293319</v>
      </c>
      <c r="AL57" s="31">
        <f t="shared" si="55"/>
        <v>0.89886226545267189</v>
      </c>
      <c r="AM57" s="31">
        <f t="shared" si="55"/>
        <v>0.96563469131572766</v>
      </c>
      <c r="AN57" s="31">
        <f t="shared" si="55"/>
        <v>0.78808660586388457</v>
      </c>
      <c r="AO57" s="31">
        <f t="shared" si="55"/>
        <v>0.8588301616579932</v>
      </c>
      <c r="AP57" s="31">
        <f t="shared" si="55"/>
        <v>4.2785098303193694</v>
      </c>
      <c r="AQ57" s="31">
        <f t="shared" si="55"/>
        <v>0.36785040176354578</v>
      </c>
      <c r="AR57" s="31">
        <f t="shared" si="55"/>
        <v>0.14376478590265276</v>
      </c>
      <c r="AS57" s="22">
        <f t="shared" si="55"/>
        <v>336.15203506524961</v>
      </c>
      <c r="AT57" s="22">
        <f t="shared" si="55"/>
        <v>253.27505504072454</v>
      </c>
      <c r="AU57" s="22">
        <f t="shared" si="55"/>
        <v>188.09543185352206</v>
      </c>
      <c r="AV57" s="22">
        <f>AVERAGE(AV4:AV21)</f>
        <v>97.714484123992449</v>
      </c>
      <c r="AW57" s="22">
        <f t="shared" ref="AW57:BS57" si="56">AVERAGE(AW4:AW24)</f>
        <v>1321.7937234165861</v>
      </c>
      <c r="AX57" s="22">
        <f t="shared" si="56"/>
        <v>1738.2847134795918</v>
      </c>
      <c r="AY57" s="22">
        <f t="shared" si="56"/>
        <v>1335.4583097777738</v>
      </c>
      <c r="AZ57" s="22">
        <f t="shared" si="56"/>
        <v>1057.3828886793142</v>
      </c>
      <c r="BA57" s="22">
        <f t="shared" si="56"/>
        <v>684.57264860608473</v>
      </c>
      <c r="BB57" s="22">
        <f t="shared" si="56"/>
        <v>2348.8358559988451</v>
      </c>
      <c r="BC57" s="22">
        <f t="shared" si="56"/>
        <v>1711.0969238978089</v>
      </c>
      <c r="BD57" s="22">
        <f t="shared" si="56"/>
        <v>1551.9991293546061</v>
      </c>
      <c r="BE57" s="22">
        <f t="shared" si="56"/>
        <v>1113.3140825725188</v>
      </c>
      <c r="BF57" s="22">
        <f t="shared" si="56"/>
        <v>615.34732217483372</v>
      </c>
      <c r="BG57" s="22">
        <f t="shared" si="56"/>
        <v>2396.9114080194968</v>
      </c>
      <c r="BH57" s="22">
        <f t="shared" si="56"/>
        <v>1156.914978997097</v>
      </c>
      <c r="BI57" s="22">
        <f t="shared" si="56"/>
        <v>1041.4021956814199</v>
      </c>
      <c r="BJ57" s="22">
        <f t="shared" si="56"/>
        <v>868.34896182696821</v>
      </c>
      <c r="BK57" s="22">
        <f t="shared" si="56"/>
        <v>513.17472166689254</v>
      </c>
      <c r="BL57" s="22">
        <f t="shared" si="56"/>
        <v>244.84744525931572</v>
      </c>
      <c r="BM57" s="22">
        <f t="shared" si="56"/>
        <v>90.252187523247528</v>
      </c>
      <c r="BN57" s="22">
        <f t="shared" si="56"/>
        <v>190.20221211672208</v>
      </c>
      <c r="BO57" s="22">
        <f t="shared" si="56"/>
        <v>218.10849541449144</v>
      </c>
      <c r="BP57" s="22">
        <f t="shared" si="56"/>
        <v>228.43260922607851</v>
      </c>
      <c r="BQ57" s="22">
        <f t="shared" si="56"/>
        <v>525.05971628064026</v>
      </c>
      <c r="BR57" s="22">
        <f t="shared" si="56"/>
        <v>21803.467276314652</v>
      </c>
      <c r="BS57" s="22">
        <f t="shared" si="56"/>
        <v>1.3445260320396093</v>
      </c>
    </row>
    <row r="58" spans="1:72" x14ac:dyDescent="0.2">
      <c r="F58" s="20">
        <f t="shared" ref="F58:AM58" si="57">STDEV(F4:F24)</f>
        <v>0.7432794158921987</v>
      </c>
      <c r="G58" s="20">
        <f t="shared" si="57"/>
        <v>19.254397056257044</v>
      </c>
      <c r="H58" s="31">
        <f t="shared" si="57"/>
        <v>2.4777821841538175</v>
      </c>
      <c r="I58" s="20">
        <f t="shared" si="57"/>
        <v>12.981993158911816</v>
      </c>
      <c r="J58" s="20">
        <f t="shared" si="57"/>
        <v>11.384818650052699</v>
      </c>
      <c r="K58" s="20">
        <f t="shared" si="57"/>
        <v>5069.0020635131614</v>
      </c>
      <c r="L58" s="20">
        <f t="shared" si="57"/>
        <v>1268.5754370582401</v>
      </c>
      <c r="M58" s="20">
        <f t="shared" si="57"/>
        <v>1022.0597003333254</v>
      </c>
      <c r="N58" s="20">
        <f t="shared" si="57"/>
        <v>419.50998926089943</v>
      </c>
      <c r="O58" s="20">
        <f t="shared" si="57"/>
        <v>5.0038424067550613</v>
      </c>
      <c r="P58" s="20">
        <f t="shared" si="57"/>
        <v>275.04477751077741</v>
      </c>
      <c r="Q58" s="20">
        <f t="shared" si="57"/>
        <v>43.673973028803232</v>
      </c>
      <c r="R58" s="20">
        <f t="shared" si="57"/>
        <v>35.635179691806151</v>
      </c>
      <c r="S58" s="20">
        <f t="shared" si="57"/>
        <v>109.29842320517277</v>
      </c>
      <c r="T58" s="20">
        <f t="shared" si="57"/>
        <v>30.514757797429425</v>
      </c>
      <c r="U58" s="20">
        <f t="shared" si="57"/>
        <v>0</v>
      </c>
      <c r="V58" s="20">
        <f t="shared" si="57"/>
        <v>0</v>
      </c>
      <c r="W58" s="20">
        <f t="shared" si="57"/>
        <v>1.8646594933713116</v>
      </c>
      <c r="X58" s="20">
        <f t="shared" si="57"/>
        <v>1513.8745837232648</v>
      </c>
      <c r="Y58" s="20">
        <f t="shared" si="57"/>
        <v>209.64891607971748</v>
      </c>
      <c r="Z58" s="20">
        <f t="shared" si="57"/>
        <v>393.94508262806687</v>
      </c>
      <c r="AA58" s="20">
        <f t="shared" si="57"/>
        <v>0</v>
      </c>
      <c r="AB58" s="38">
        <f t="shared" si="57"/>
        <v>8743.7500911701791</v>
      </c>
      <c r="AC58" s="20">
        <f t="shared" si="57"/>
        <v>6640.9703438964216</v>
      </c>
      <c r="AD58" s="20">
        <f t="shared" si="57"/>
        <v>445.38643232159063</v>
      </c>
      <c r="AE58" s="20"/>
      <c r="AF58" s="20"/>
      <c r="AG58" s="31">
        <f t="shared" si="57"/>
        <v>0.14942899773339657</v>
      </c>
      <c r="AH58" s="31">
        <f t="shared" si="57"/>
        <v>15.45636865111908</v>
      </c>
      <c r="AI58" s="31">
        <f t="shared" si="57"/>
        <v>3.4834558454047891E-2</v>
      </c>
      <c r="AJ58" s="31">
        <f t="shared" si="57"/>
        <v>0.11066716985179773</v>
      </c>
      <c r="AK58" s="31">
        <f t="shared" si="57"/>
        <v>7.075083938711367E-2</v>
      </c>
      <c r="AL58" s="31">
        <f t="shared" si="57"/>
        <v>4.3537467462811237E-2</v>
      </c>
      <c r="AM58" s="31">
        <f t="shared" si="57"/>
        <v>1.3622835116223749E-2</v>
      </c>
      <c r="AN58" s="31">
        <f t="shared" ref="AN58:BS58" si="58">STDEV(AN4:AN24)</f>
        <v>7.6741039164358787E-2</v>
      </c>
      <c r="AO58" s="31">
        <f t="shared" si="58"/>
        <v>7.4719234933630696E-2</v>
      </c>
      <c r="AP58" s="31">
        <f t="shared" si="58"/>
        <v>1.1563695557235316</v>
      </c>
      <c r="AQ58" s="31">
        <f t="shared" si="58"/>
        <v>0.12559588822354861</v>
      </c>
      <c r="AR58" s="39">
        <f t="shared" si="58"/>
        <v>4.2577913351227625E-2</v>
      </c>
      <c r="AS58" s="22">
        <f t="shared" si="58"/>
        <v>316.80354563429222</v>
      </c>
      <c r="AT58" s="22">
        <f t="shared" si="58"/>
        <v>249.62614315986013</v>
      </c>
      <c r="AU58" s="22">
        <f t="shared" si="58"/>
        <v>203.19540998677016</v>
      </c>
      <c r="AV58" s="22">
        <f t="shared" si="58"/>
        <v>74.461227614263947</v>
      </c>
      <c r="AW58" s="22">
        <f t="shared" si="58"/>
        <v>1110.0258426965993</v>
      </c>
      <c r="AX58" s="22">
        <f t="shared" si="58"/>
        <v>1397.4357275115929</v>
      </c>
      <c r="AY58" s="22">
        <f t="shared" si="58"/>
        <v>975.79706461289072</v>
      </c>
      <c r="AZ58" s="22">
        <f t="shared" si="58"/>
        <v>978.19560351271309</v>
      </c>
      <c r="BA58" s="22">
        <f t="shared" si="58"/>
        <v>929.34234444292997</v>
      </c>
      <c r="BB58" s="22">
        <f t="shared" si="58"/>
        <v>1586.9708311918901</v>
      </c>
      <c r="BC58" s="22">
        <f t="shared" si="58"/>
        <v>1161.0854423917508</v>
      </c>
      <c r="BD58" s="22">
        <f t="shared" si="58"/>
        <v>1140.1805604294359</v>
      </c>
      <c r="BE58" s="22">
        <f t="shared" si="58"/>
        <v>889.13912549943905</v>
      </c>
      <c r="BF58" s="22">
        <f t="shared" si="58"/>
        <v>851.99451994710103</v>
      </c>
      <c r="BG58" s="22">
        <f t="shared" si="58"/>
        <v>1761.7345254244481</v>
      </c>
      <c r="BH58" s="22">
        <f t="shared" si="58"/>
        <v>719.76285434460101</v>
      </c>
      <c r="BI58" s="22">
        <f t="shared" si="58"/>
        <v>755.45430849290608</v>
      </c>
      <c r="BJ58" s="22">
        <f t="shared" si="58"/>
        <v>621.27167505568536</v>
      </c>
      <c r="BK58" s="22">
        <f t="shared" si="58"/>
        <v>527.70279054323817</v>
      </c>
      <c r="BL58" s="22">
        <f t="shared" si="58"/>
        <v>218.89384273748752</v>
      </c>
      <c r="BM58" s="22">
        <f t="shared" si="58"/>
        <v>77.765561465916193</v>
      </c>
      <c r="BN58" s="22">
        <f t="shared" si="58"/>
        <v>140.31947410743174</v>
      </c>
      <c r="BO58" s="22">
        <f t="shared" si="58"/>
        <v>135.45282123463068</v>
      </c>
      <c r="BP58" s="22">
        <f t="shared" si="58"/>
        <v>173.84398622013913</v>
      </c>
      <c r="BQ58" s="22">
        <f t="shared" si="58"/>
        <v>418.06013007651751</v>
      </c>
      <c r="BR58" s="22">
        <f t="shared" si="58"/>
        <v>14536.951686771112</v>
      </c>
      <c r="BS58" s="22">
        <f t="shared" si="58"/>
        <v>0.292162198570044</v>
      </c>
    </row>
    <row r="59" spans="1:72" x14ac:dyDescent="0.2">
      <c r="A59" s="2" t="s">
        <v>66</v>
      </c>
      <c r="F59" s="21">
        <f>AVERAGE(F25:F56)</f>
        <v>0.19719607141694559</v>
      </c>
      <c r="G59" s="21">
        <f t="shared" ref="G59:BR59" si="59">AVERAGE(G25:G56)</f>
        <v>42.055838709677424</v>
      </c>
      <c r="H59" s="32">
        <f t="shared" si="59"/>
        <v>0.41898326583691692</v>
      </c>
      <c r="I59" s="21">
        <f t="shared" si="59"/>
        <v>90.990262205612694</v>
      </c>
      <c r="J59" s="21">
        <f t="shared" si="59"/>
        <v>90.913043113980336</v>
      </c>
      <c r="K59" s="21">
        <f>AVERAGE(K25:K56)</f>
        <v>0.40996478345843695</v>
      </c>
      <c r="L59" s="21">
        <f>AVERAGE(L25:L56)</f>
        <v>0.65957189455117915</v>
      </c>
      <c r="M59" s="21">
        <f>AVERAGE(M25:M56)</f>
        <v>0.58218000481544308</v>
      </c>
      <c r="N59" s="21">
        <f t="shared" ref="N59:AB59" si="60">AVERAGE(N25:N56)</f>
        <v>0.51417677294835462</v>
      </c>
      <c r="O59" s="21">
        <f t="shared" si="60"/>
        <v>2.3259382578632295E-3</v>
      </c>
      <c r="P59" s="21">
        <f t="shared" si="60"/>
        <v>10.522279737490448</v>
      </c>
      <c r="Q59" s="21">
        <f t="shared" si="60"/>
        <v>0.44531699412673503</v>
      </c>
      <c r="R59" s="21">
        <f t="shared" si="60"/>
        <v>4.9951520829648928</v>
      </c>
      <c r="S59" s="21">
        <f t="shared" si="60"/>
        <v>4.7365132855394938</v>
      </c>
      <c r="T59" s="21">
        <f t="shared" si="60"/>
        <v>4.9956320082076768</v>
      </c>
      <c r="U59" s="21">
        <f t="shared" si="60"/>
        <v>0.40926353311879876</v>
      </c>
      <c r="V59" s="21">
        <f t="shared" si="60"/>
        <v>1.4111111111111112E-3</v>
      </c>
      <c r="W59" s="21">
        <f t="shared" si="60"/>
        <v>0.19320975118352562</v>
      </c>
      <c r="X59" s="21">
        <f t="shared" si="60"/>
        <v>16.797620399045826</v>
      </c>
      <c r="Y59" s="21">
        <f t="shared" si="60"/>
        <v>0.41850524394405464</v>
      </c>
      <c r="Z59" s="21">
        <f t="shared" si="60"/>
        <v>2.4704610672996239</v>
      </c>
      <c r="AA59" s="21">
        <f t="shared" si="60"/>
        <v>0.35767822532158472</v>
      </c>
      <c r="AB59" s="35">
        <f t="shared" si="60"/>
        <v>47.238791467543635</v>
      </c>
      <c r="AC59" s="21">
        <f>AVERAGE(AC25:AC56)</f>
        <v>1.8294351137138898</v>
      </c>
      <c r="AD59" s="35">
        <f>AVERAGE(AD25:AD56)</f>
        <v>22.189594362532887</v>
      </c>
      <c r="AE59" s="35"/>
      <c r="AF59" s="35"/>
      <c r="AG59" s="32">
        <f>AVERAGE(AG25:AG56)</f>
        <v>0.42944563279812203</v>
      </c>
      <c r="AH59" s="32">
        <f t="shared" ref="AH59:AR59" si="61">AVERAGE(AH25:AH56)</f>
        <v>0.78256283669627125</v>
      </c>
      <c r="AI59" s="32">
        <f t="shared" si="61"/>
        <v>0.82685649829542684</v>
      </c>
      <c r="AJ59" s="32">
        <f t="shared" si="61"/>
        <v>0.72851770732496945</v>
      </c>
      <c r="AK59" s="32">
        <f t="shared" si="61"/>
        <v>0.4287600386174874</v>
      </c>
      <c r="AL59" s="32">
        <f t="shared" si="61"/>
        <v>6.6322531082722E-2</v>
      </c>
      <c r="AM59" s="32">
        <f t="shared" si="61"/>
        <v>0.58631037750971027</v>
      </c>
      <c r="AN59" s="32">
        <f t="shared" si="61"/>
        <v>4.8633368924523565E-2</v>
      </c>
      <c r="AO59" s="32">
        <f t="shared" si="61"/>
        <v>0.36599715226785468</v>
      </c>
      <c r="AP59" s="32">
        <f t="shared" si="61"/>
        <v>0.12545238820989657</v>
      </c>
      <c r="AQ59" s="32">
        <f t="shared" si="61"/>
        <v>0.94240746428541222</v>
      </c>
      <c r="AR59" s="57">
        <f t="shared" si="61"/>
        <v>5.0316420255485092E-2</v>
      </c>
      <c r="AS59" s="23">
        <f>AVERAGE(AS25:AS56)</f>
        <v>5.6475275765559291E-3</v>
      </c>
      <c r="AT59" s="23">
        <f t="shared" si="59"/>
        <v>3.9949191796250895E-3</v>
      </c>
      <c r="AU59" s="23">
        <f t="shared" si="59"/>
        <v>2.9582737176080489E-3</v>
      </c>
      <c r="AV59" s="23">
        <f t="shared" si="59"/>
        <v>4.8134695569285457E-3</v>
      </c>
      <c r="AW59" s="23">
        <f t="shared" si="59"/>
        <v>1.6897775414102513E-2</v>
      </c>
      <c r="AX59" s="23">
        <f t="shared" si="59"/>
        <v>3.1923488542708871E-2</v>
      </c>
      <c r="AY59" s="23">
        <f t="shared" si="59"/>
        <v>2.127071309693037E-2</v>
      </c>
      <c r="AZ59" s="23">
        <f t="shared" si="59"/>
        <v>1.7433400348622445E-2</v>
      </c>
      <c r="BA59" s="23">
        <f t="shared" si="59"/>
        <v>2.5153403726936249E-2</v>
      </c>
      <c r="BB59" s="23">
        <f t="shared" si="59"/>
        <v>3.8262297097394364E-2</v>
      </c>
      <c r="BC59" s="23">
        <f t="shared" si="59"/>
        <v>3.0263661612831779E-2</v>
      </c>
      <c r="BD59" s="23">
        <f t="shared" si="59"/>
        <v>2.0453195500877795E-2</v>
      </c>
      <c r="BE59" s="23">
        <f t="shared" si="59"/>
        <v>7.5905227235847136E-3</v>
      </c>
      <c r="BF59" s="23">
        <f t="shared" si="59"/>
        <v>4.3655438326470602E-3</v>
      </c>
      <c r="BG59" s="23">
        <f t="shared" si="59"/>
        <v>3.3879218916890483E-2</v>
      </c>
      <c r="BH59" s="23">
        <f t="shared" si="59"/>
        <v>2.2621775493763093E-2</v>
      </c>
      <c r="BI59" s="40">
        <f t="shared" si="59"/>
        <v>1.8990833399893998E-2</v>
      </c>
      <c r="BJ59" s="40">
        <f t="shared" si="59"/>
        <v>1.5261287124593903E-2</v>
      </c>
      <c r="BK59" s="40">
        <f t="shared" si="59"/>
        <v>1.6797408868263974E-2</v>
      </c>
      <c r="BL59" s="40">
        <f t="shared" si="59"/>
        <v>5.145114296100043E-3</v>
      </c>
      <c r="BM59" s="40">
        <f t="shared" si="59"/>
        <v>6.8673805721767341E-3</v>
      </c>
      <c r="BN59" s="40">
        <f t="shared" si="59"/>
        <v>5.2218862815952638E-3</v>
      </c>
      <c r="BO59" s="40">
        <f t="shared" si="59"/>
        <v>3.2691608357614177E-3</v>
      </c>
      <c r="BP59" s="40">
        <f t="shared" si="59"/>
        <v>1.8145125010451308E-3</v>
      </c>
      <c r="BQ59" s="40">
        <f t="shared" si="59"/>
        <v>5.5566897267253969E-3</v>
      </c>
      <c r="BR59" s="23">
        <f t="shared" si="59"/>
        <v>0.36645345994416323</v>
      </c>
      <c r="BS59" s="23">
        <f t="shared" ref="BS59" si="62">AVERAGE(BS25:BS56)</f>
        <v>2.212626031650136</v>
      </c>
    </row>
    <row r="60" spans="1:72" x14ac:dyDescent="0.2">
      <c r="A60" s="2" t="s">
        <v>66</v>
      </c>
      <c r="F60" s="21">
        <f>STDEV(F25:F56)</f>
        <v>0.34066669112238673</v>
      </c>
      <c r="G60" s="21">
        <f t="shared" ref="G60:BR60" si="63">STDEV(G25:G56)</f>
        <v>13.126149402615553</v>
      </c>
      <c r="H60" s="32">
        <f t="shared" si="63"/>
        <v>0.6179882785968499</v>
      </c>
      <c r="I60" s="21">
        <f t="shared" si="63"/>
        <v>21.248505242470923</v>
      </c>
      <c r="J60" s="21">
        <f t="shared" si="63"/>
        <v>26.973149523075929</v>
      </c>
      <c r="K60" s="21">
        <f t="shared" ref="K60:AA60" si="64">STDEV(K25:K56)</f>
        <v>0.51425422496649476</v>
      </c>
      <c r="L60" s="21">
        <f t="shared" si="64"/>
        <v>0.91783426537276203</v>
      </c>
      <c r="M60" s="21">
        <f t="shared" si="64"/>
        <v>0.60844357753009459</v>
      </c>
      <c r="N60" s="21">
        <f t="shared" si="64"/>
        <v>1.4845660221000465</v>
      </c>
      <c r="O60" s="21">
        <f t="shared" si="64"/>
        <v>5.568283690503743E-3</v>
      </c>
      <c r="P60" s="21">
        <f t="shared" si="64"/>
        <v>11.02403680038087</v>
      </c>
      <c r="Q60" s="21">
        <f t="shared" si="64"/>
        <v>1.3470640409635761</v>
      </c>
      <c r="R60" s="21">
        <f t="shared" si="64"/>
        <v>3.9633483090897275</v>
      </c>
      <c r="S60" s="21">
        <f t="shared" si="64"/>
        <v>5.9270355865961566</v>
      </c>
      <c r="T60" s="21">
        <f t="shared" si="64"/>
        <v>4.3574543117813267</v>
      </c>
      <c r="U60" s="21">
        <f t="shared" si="64"/>
        <v>1.0568788773136077</v>
      </c>
      <c r="V60" s="21">
        <f t="shared" si="64"/>
        <v>7.3323484187082476E-3</v>
      </c>
      <c r="W60" s="21">
        <f t="shared" si="64"/>
        <v>0.76022247501548046</v>
      </c>
      <c r="X60" s="21">
        <f t="shared" si="64"/>
        <v>23.341204914941486</v>
      </c>
      <c r="Y60" s="21">
        <f t="shared" si="64"/>
        <v>0.83003053640358582</v>
      </c>
      <c r="Z60" s="21">
        <f t="shared" si="64"/>
        <v>5.1546780504254155</v>
      </c>
      <c r="AA60" s="21">
        <f t="shared" si="64"/>
        <v>1.0611292736050779</v>
      </c>
      <c r="AB60" s="35">
        <f t="shared" ref="AB60:AG60" si="65">STDEV(AB25:AB56)</f>
        <v>47.252565308094695</v>
      </c>
      <c r="AC60" s="21">
        <f t="shared" si="65"/>
        <v>2.7452836624398138</v>
      </c>
      <c r="AD60" s="35">
        <f t="shared" si="65"/>
        <v>23.671620887046437</v>
      </c>
      <c r="AE60" s="35"/>
      <c r="AF60" s="35"/>
      <c r="AG60" s="32">
        <f t="shared" si="65"/>
        <v>0.12957071195601616</v>
      </c>
      <c r="AH60" s="32">
        <f t="shared" ref="AH60:AR60" si="66">STDEV(AH25:AH56)</f>
        <v>0.31783568327245632</v>
      </c>
      <c r="AI60" s="32">
        <f t="shared" si="66"/>
        <v>0.16445060940096073</v>
      </c>
      <c r="AJ60" s="32">
        <f t="shared" si="66"/>
        <v>0.12043834696447066</v>
      </c>
      <c r="AK60" s="32">
        <f t="shared" si="66"/>
        <v>0.10380007027999176</v>
      </c>
      <c r="AL60" s="32">
        <f t="shared" si="66"/>
        <v>6.2164317546579653E-2</v>
      </c>
      <c r="AM60" s="32">
        <f t="shared" si="66"/>
        <v>0.25433378701984188</v>
      </c>
      <c r="AN60" s="32">
        <f t="shared" si="66"/>
        <v>5.3835744152063908E-2</v>
      </c>
      <c r="AO60" s="32">
        <f t="shared" si="66"/>
        <v>0.16215777997148337</v>
      </c>
      <c r="AP60" s="32">
        <f t="shared" si="66"/>
        <v>0.17416730036671629</v>
      </c>
      <c r="AQ60" s="32">
        <f t="shared" si="66"/>
        <v>4.7068553132935252E-2</v>
      </c>
      <c r="AR60" s="57">
        <f t="shared" si="66"/>
        <v>3.6667679244145768E-2</v>
      </c>
      <c r="AS60" s="23">
        <f t="shared" si="63"/>
        <v>9.022727638913916E-3</v>
      </c>
      <c r="AT60" s="23">
        <f t="shared" si="63"/>
        <v>7.9163588668107951E-3</v>
      </c>
      <c r="AU60" s="23">
        <f t="shared" si="63"/>
        <v>5.3860795973016814E-3</v>
      </c>
      <c r="AV60" s="23">
        <f t="shared" si="63"/>
        <v>8.5045162771319044E-3</v>
      </c>
      <c r="AW60" s="23">
        <f t="shared" si="63"/>
        <v>1.9035919374771136E-2</v>
      </c>
      <c r="AX60" s="23">
        <f t="shared" si="63"/>
        <v>3.7358149286366035E-2</v>
      </c>
      <c r="AY60" s="23">
        <f t="shared" si="63"/>
        <v>2.8934135470868792E-2</v>
      </c>
      <c r="AZ60" s="23">
        <f t="shared" si="63"/>
        <v>2.2971961138237341E-2</v>
      </c>
      <c r="BA60" s="23">
        <f t="shared" si="63"/>
        <v>2.935162432907373E-2</v>
      </c>
      <c r="BB60" s="23">
        <f t="shared" si="63"/>
        <v>4.3350117679530606E-2</v>
      </c>
      <c r="BC60" s="23">
        <f t="shared" si="63"/>
        <v>3.5180150970032215E-2</v>
      </c>
      <c r="BD60" s="23">
        <f t="shared" si="63"/>
        <v>2.4536427583031747E-2</v>
      </c>
      <c r="BE60" s="23">
        <f t="shared" si="63"/>
        <v>1.1406700735616499E-2</v>
      </c>
      <c r="BF60" s="23">
        <f t="shared" si="63"/>
        <v>1.0024813799338658E-2</v>
      </c>
      <c r="BG60" s="23">
        <f t="shared" si="63"/>
        <v>3.7350495618469363E-2</v>
      </c>
      <c r="BH60" s="23">
        <f t="shared" si="63"/>
        <v>2.4625382976246106E-2</v>
      </c>
      <c r="BI60" s="40">
        <f t="shared" si="63"/>
        <v>2.1463140853293261E-2</v>
      </c>
      <c r="BJ60" s="40">
        <f t="shared" si="63"/>
        <v>1.7822542724959905E-2</v>
      </c>
      <c r="BK60" s="40">
        <f t="shared" si="63"/>
        <v>2.1093457330688518E-2</v>
      </c>
      <c r="BL60" s="40">
        <f t="shared" si="63"/>
        <v>1.1207705335449847E-2</v>
      </c>
      <c r="BM60" s="40">
        <f t="shared" si="63"/>
        <v>1.2601862077655946E-2</v>
      </c>
      <c r="BN60" s="40">
        <f t="shared" si="63"/>
        <v>8.4370118393957312E-3</v>
      </c>
      <c r="BO60" s="40">
        <f t="shared" si="63"/>
        <v>8.2135356803653154E-3</v>
      </c>
      <c r="BP60" s="40">
        <f t="shared" si="63"/>
        <v>5.2946747273151214E-3</v>
      </c>
      <c r="BQ60" s="40">
        <f t="shared" si="63"/>
        <v>9.5993342540367146E-3</v>
      </c>
      <c r="BR60" s="23">
        <f t="shared" si="63"/>
        <v>0.39807617766103465</v>
      </c>
      <c r="BS60" s="23">
        <f t="shared" ref="BS60" si="67">STDEV(BS25:BS56)</f>
        <v>0.92481769423103632</v>
      </c>
    </row>
    <row r="61" spans="1:72" x14ac:dyDescent="0.2">
      <c r="H61" s="52">
        <f>AVERAGE(H4:H56)</f>
        <v>3.3656803112039548</v>
      </c>
      <c r="AB61" s="24">
        <f>MIN(AB4:AB56)</f>
        <v>1</v>
      </c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6"/>
    </row>
    <row r="62" spans="1:72" x14ac:dyDescent="0.2">
      <c r="H62" s="1">
        <f>STDEV(H3:H56)</f>
        <v>3.3737494043052041</v>
      </c>
      <c r="AB62" s="25">
        <f>MAX(AB4:AB56)</f>
        <v>28191.585503082999</v>
      </c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</row>
    <row r="63" spans="1:72" x14ac:dyDescent="0.2">
      <c r="AB63" s="16">
        <f>+AB57/AB59</f>
        <v>149.44670358029606</v>
      </c>
    </row>
  </sheetData>
  <sortState ref="A5:BQ25">
    <sortCondition ref="B5:B25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61">
        <v>1</v>
      </c>
      <c r="B1" s="61">
        <v>2.8899962627325997E-3</v>
      </c>
      <c r="C1" s="61">
        <v>2</v>
      </c>
      <c r="D1" s="61">
        <v>0.75916621765407455</v>
      </c>
    </row>
    <row r="2" spans="1:4" x14ac:dyDescent="0.25">
      <c r="A2" s="61">
        <v>1.0282628705106545</v>
      </c>
      <c r="B2" s="61">
        <v>6.3764946761011619E-3</v>
      </c>
      <c r="C2" s="61">
        <v>2</v>
      </c>
      <c r="D2" s="61">
        <v>0.81164788032159474</v>
      </c>
    </row>
    <row r="3" spans="1:4" x14ac:dyDescent="0.25">
      <c r="A3" s="61">
        <v>0.97173712948934554</v>
      </c>
      <c r="B3" s="61">
        <v>1.040973545444121E-2</v>
      </c>
      <c r="C3" s="61">
        <v>2</v>
      </c>
      <c r="D3" s="61">
        <v>0.83159573682373578</v>
      </c>
    </row>
    <row r="4" spans="1:4" x14ac:dyDescent="0.25">
      <c r="A4" s="61">
        <v>1.0565257410213089</v>
      </c>
      <c r="B4" s="61">
        <v>1.2484786478251714E-2</v>
      </c>
      <c r="C4" s="61">
        <v>2</v>
      </c>
      <c r="D4" s="61">
        <v>0.84113583472956976</v>
      </c>
    </row>
    <row r="5" spans="1:4" x14ac:dyDescent="0.25">
      <c r="A5" s="61">
        <v>0.94347425897869119</v>
      </c>
      <c r="B5" s="61">
        <v>1.8306575995513177E-2</v>
      </c>
      <c r="C5" s="61">
        <v>2</v>
      </c>
      <c r="D5" s="61">
        <v>0.84974071920608774</v>
      </c>
    </row>
    <row r="6" spans="1:4" x14ac:dyDescent="0.25">
      <c r="A6" s="61">
        <v>0.98586856474467277</v>
      </c>
      <c r="B6" s="61">
        <v>2.4323935194267395E-2</v>
      </c>
      <c r="C6" s="61">
        <v>2</v>
      </c>
      <c r="D6" s="61">
        <v>0.85120574341485433</v>
      </c>
    </row>
    <row r="7" spans="1:4" x14ac:dyDescent="0.25">
      <c r="A7" s="61">
        <v>1.0141314352553272</v>
      </c>
      <c r="B7" s="61">
        <v>2.4917800727056096E-2</v>
      </c>
      <c r="C7" s="61">
        <v>2</v>
      </c>
      <c r="D7" s="61">
        <v>0.85680958944549335</v>
      </c>
    </row>
    <row r="8" spans="1:4" x14ac:dyDescent="0.25">
      <c r="A8" s="61">
        <v>0.95760569423401831</v>
      </c>
      <c r="B8" s="61">
        <v>2.5890481013919973E-2</v>
      </c>
      <c r="C8" s="61">
        <v>2</v>
      </c>
      <c r="D8" s="61">
        <v>0.85837571069379859</v>
      </c>
    </row>
    <row r="9" spans="1:4" x14ac:dyDescent="0.25">
      <c r="A9" s="61">
        <v>1.0423943057659817</v>
      </c>
      <c r="B9" s="61">
        <v>2.7509037137890543E-2</v>
      </c>
      <c r="C9" s="61">
        <v>2</v>
      </c>
      <c r="D9" s="61">
        <v>0.87024907170799293</v>
      </c>
    </row>
    <row r="10" spans="1:4" x14ac:dyDescent="0.25">
      <c r="A10" s="61">
        <v>0.92934282372336396</v>
      </c>
      <c r="B10" s="61">
        <v>3.1172477681928989E-2</v>
      </c>
      <c r="C10" s="61">
        <v>2</v>
      </c>
      <c r="D10" s="61">
        <v>0.88594517686157193</v>
      </c>
    </row>
    <row r="11" spans="1:4" x14ac:dyDescent="0.25">
      <c r="A11" s="61">
        <v>1.0706571762766361</v>
      </c>
      <c r="B11" s="61">
        <v>3.6496643107742477E-2</v>
      </c>
      <c r="C11" s="61">
        <v>2</v>
      </c>
      <c r="D11" s="61">
        <v>0.89021921817095617</v>
      </c>
    </row>
    <row r="12" spans="1:4" x14ac:dyDescent="0.25">
      <c r="A12" s="61">
        <v>1</v>
      </c>
      <c r="B12" s="61">
        <v>4.0555959788177429E-2</v>
      </c>
      <c r="C12" s="61">
        <v>2</v>
      </c>
      <c r="D12" s="61">
        <v>0.90541241692611996</v>
      </c>
    </row>
    <row r="13" spans="1:4" x14ac:dyDescent="0.25">
      <c r="A13" s="61">
        <v>1.0282628705106545</v>
      </c>
      <c r="B13" s="61">
        <v>4.2895039204844006E-2</v>
      </c>
      <c r="C13" s="61">
        <v>2</v>
      </c>
      <c r="D13" s="61">
        <v>0.92538249022863917</v>
      </c>
    </row>
    <row r="14" spans="1:4" x14ac:dyDescent="0.25">
      <c r="A14" s="61">
        <v>0.97173712948934554</v>
      </c>
      <c r="B14" s="61">
        <v>5.2786350719831177E-2</v>
      </c>
      <c r="C14" s="61">
        <v>2</v>
      </c>
      <c r="D14" s="61">
        <v>0.95111429440681317</v>
      </c>
    </row>
    <row r="15" spans="1:4" x14ac:dyDescent="0.25">
      <c r="A15" s="61">
        <v>1.0565257410213089</v>
      </c>
      <c r="B15" s="61">
        <v>5.4202245361942757E-2</v>
      </c>
      <c r="C15" s="61">
        <v>2</v>
      </c>
      <c r="D15" s="61">
        <v>0.95614989127798333</v>
      </c>
    </row>
    <row r="16" spans="1:4" x14ac:dyDescent="0.25">
      <c r="A16" s="61">
        <v>0.94347425897869119</v>
      </c>
      <c r="B16" s="61">
        <v>5.4619014758896481E-2</v>
      </c>
      <c r="C16" s="61">
        <v>1.9858685647446728</v>
      </c>
      <c r="D16" s="61">
        <v>0.95728937833534178</v>
      </c>
    </row>
    <row r="17" spans="1:4" x14ac:dyDescent="0.25">
      <c r="A17" s="61">
        <v>0.98586856474467277</v>
      </c>
      <c r="B17" s="61">
        <v>6.2679421832760027E-2</v>
      </c>
      <c r="C17" s="61">
        <v>2.0141314352553272</v>
      </c>
      <c r="D17" s="61">
        <v>0.95838854909171656</v>
      </c>
    </row>
    <row r="18" spans="1:4" x14ac:dyDescent="0.25">
      <c r="A18" s="61">
        <v>1.0141314352553272</v>
      </c>
      <c r="B18" s="61">
        <v>7.3751190313979947E-2</v>
      </c>
      <c r="C18" s="61">
        <v>1.9858685647446728</v>
      </c>
      <c r="D18" s="61">
        <v>0.96216705516236278</v>
      </c>
    </row>
    <row r="19" spans="1:4" x14ac:dyDescent="0.25">
      <c r="A19" s="61">
        <v>1</v>
      </c>
      <c r="B19" s="61">
        <v>7.5582063524419499E-2</v>
      </c>
      <c r="C19" s="61">
        <v>2.0141314352553272</v>
      </c>
      <c r="D19" s="61">
        <v>0.96432839015581362</v>
      </c>
    </row>
    <row r="20" spans="1:4" x14ac:dyDescent="0.25">
      <c r="A20" s="61">
        <v>1.0282628705106545</v>
      </c>
      <c r="B20" s="61">
        <v>7.6664497827440892E-2</v>
      </c>
    </row>
    <row r="21" spans="1:4" x14ac:dyDescent="0.25">
      <c r="A21" s="61">
        <v>0.97173712948934554</v>
      </c>
      <c r="B21" s="61">
        <v>8.1357795688557291E-2</v>
      </c>
    </row>
    <row r="22" spans="1:4" x14ac:dyDescent="0.25">
      <c r="A22" s="61">
        <v>1</v>
      </c>
      <c r="B22" s="61">
        <v>9.8495082163186712E-2</v>
      </c>
    </row>
    <row r="23" spans="1:4" x14ac:dyDescent="0.25">
      <c r="A23" s="61">
        <v>0.98586856474467277</v>
      </c>
      <c r="B23" s="61">
        <v>0.12044376726707622</v>
      </c>
    </row>
    <row r="24" spans="1:4" x14ac:dyDescent="0.25">
      <c r="A24" s="61">
        <v>1.0141314352553272</v>
      </c>
      <c r="B24" s="61">
        <v>0.12725497577093997</v>
      </c>
    </row>
    <row r="25" spans="1:4" x14ac:dyDescent="0.25">
      <c r="A25" s="61">
        <v>1</v>
      </c>
      <c r="B25" s="61">
        <v>0.15694077203678894</v>
      </c>
    </row>
    <row r="26" spans="1:4" x14ac:dyDescent="0.25">
      <c r="A26" s="61">
        <v>1</v>
      </c>
      <c r="B26" s="61">
        <v>0.16742175757917427</v>
      </c>
    </row>
    <row r="27" spans="1:4" x14ac:dyDescent="0.25">
      <c r="A27" s="61">
        <v>1</v>
      </c>
      <c r="B27" s="61">
        <v>0.28428044166563288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61">
        <v>0.8</v>
      </c>
      <c r="B1" s="61">
        <v>2.8899962627325997E-3</v>
      </c>
      <c r="C1" s="61">
        <v>1.8</v>
      </c>
      <c r="D1" s="61">
        <v>0.75916621765407455</v>
      </c>
    </row>
    <row r="2" spans="1:4" x14ac:dyDescent="0.25">
      <c r="A2" s="61">
        <v>1.2</v>
      </c>
      <c r="B2" s="61">
        <v>2.8899962627325997E-3</v>
      </c>
      <c r="C2" s="61">
        <v>2.2000000000000002</v>
      </c>
      <c r="D2" s="61">
        <v>0.75916621765407455</v>
      </c>
    </row>
    <row r="3" spans="1:4" x14ac:dyDescent="0.25">
      <c r="A3" s="61">
        <v>0.8</v>
      </c>
      <c r="B3" s="61">
        <v>6.3764946761011619E-3</v>
      </c>
      <c r="C3" s="61">
        <v>1.8</v>
      </c>
      <c r="D3" s="61">
        <v>0.81164788032159474</v>
      </c>
    </row>
    <row r="4" spans="1:4" x14ac:dyDescent="0.25">
      <c r="A4" s="61">
        <v>1.2</v>
      </c>
      <c r="B4" s="61">
        <v>6.3764946761011619E-3</v>
      </c>
      <c r="C4" s="61">
        <v>2.2000000000000002</v>
      </c>
      <c r="D4" s="61">
        <v>0.81164788032159474</v>
      </c>
    </row>
    <row r="5" spans="1:4" x14ac:dyDescent="0.25">
      <c r="A5" s="61">
        <v>0.8</v>
      </c>
      <c r="B5" s="61">
        <v>1.040973545444121E-2</v>
      </c>
      <c r="C5" s="61">
        <v>1.8</v>
      </c>
      <c r="D5" s="61">
        <v>0.83159573682373578</v>
      </c>
    </row>
    <row r="6" spans="1:4" x14ac:dyDescent="0.25">
      <c r="A6" s="61">
        <v>1.2</v>
      </c>
      <c r="B6" s="61">
        <v>1.040973545444121E-2</v>
      </c>
      <c r="C6" s="61">
        <v>2.2000000000000002</v>
      </c>
      <c r="D6" s="61">
        <v>0.83159573682373578</v>
      </c>
    </row>
    <row r="7" spans="1:4" x14ac:dyDescent="0.25">
      <c r="A7" s="61">
        <v>0.8</v>
      </c>
      <c r="B7" s="61">
        <v>1.2484786478251714E-2</v>
      </c>
      <c r="C7" s="61">
        <v>1.8</v>
      </c>
      <c r="D7" s="61">
        <v>0.84113583472956976</v>
      </c>
    </row>
    <row r="8" spans="1:4" x14ac:dyDescent="0.25">
      <c r="A8" s="61">
        <v>1.2</v>
      </c>
      <c r="B8" s="61">
        <v>1.2484786478251714E-2</v>
      </c>
      <c r="C8" s="61">
        <v>2.2000000000000002</v>
      </c>
      <c r="D8" s="61">
        <v>0.84113583472956976</v>
      </c>
    </row>
    <row r="9" spans="1:4" x14ac:dyDescent="0.25">
      <c r="A9" s="61">
        <v>0.8</v>
      </c>
      <c r="B9" s="61">
        <v>1.8306575995513177E-2</v>
      </c>
      <c r="C9" s="61">
        <v>1.8</v>
      </c>
      <c r="D9" s="61">
        <v>0.84974071920608774</v>
      </c>
    </row>
    <row r="10" spans="1:4" x14ac:dyDescent="0.25">
      <c r="A10" s="61">
        <v>1.2</v>
      </c>
      <c r="B10" s="61">
        <v>1.8306575995513177E-2</v>
      </c>
      <c r="C10" s="61">
        <v>2.2000000000000002</v>
      </c>
      <c r="D10" s="61">
        <v>0.84974071920608774</v>
      </c>
    </row>
    <row r="11" spans="1:4" x14ac:dyDescent="0.25">
      <c r="A11" s="61">
        <v>0.8</v>
      </c>
      <c r="B11" s="61">
        <v>2.4323935194267395E-2</v>
      </c>
      <c r="C11" s="61">
        <v>1.8</v>
      </c>
      <c r="D11" s="61">
        <v>0.85120574341485433</v>
      </c>
    </row>
    <row r="12" spans="1:4" x14ac:dyDescent="0.25">
      <c r="A12" s="61">
        <v>1.2</v>
      </c>
      <c r="B12" s="61">
        <v>2.4323935194267395E-2</v>
      </c>
      <c r="C12" s="61">
        <v>2.2000000000000002</v>
      </c>
      <c r="D12" s="61">
        <v>0.85120574341485433</v>
      </c>
    </row>
    <row r="13" spans="1:4" x14ac:dyDescent="0.25">
      <c r="A13" s="61">
        <v>0.8</v>
      </c>
      <c r="B13" s="61">
        <v>2.4917800727056096E-2</v>
      </c>
      <c r="C13" s="61">
        <v>1.8</v>
      </c>
      <c r="D13" s="61">
        <v>0.85680958944549335</v>
      </c>
    </row>
    <row r="14" spans="1:4" x14ac:dyDescent="0.25">
      <c r="A14" s="61">
        <v>1.2</v>
      </c>
      <c r="B14" s="61">
        <v>2.4917800727056096E-2</v>
      </c>
      <c r="C14" s="61">
        <v>2.2000000000000002</v>
      </c>
      <c r="D14" s="61">
        <v>0.85680958944549335</v>
      </c>
    </row>
    <row r="15" spans="1:4" x14ac:dyDescent="0.25">
      <c r="A15" s="61">
        <v>0.8</v>
      </c>
      <c r="B15" s="61">
        <v>2.5890481013919973E-2</v>
      </c>
      <c r="C15" s="61">
        <v>1.8</v>
      </c>
      <c r="D15" s="61">
        <v>0.85837571069379859</v>
      </c>
    </row>
    <row r="16" spans="1:4" x14ac:dyDescent="0.25">
      <c r="A16" s="61">
        <v>1.2</v>
      </c>
      <c r="B16" s="61">
        <v>2.5890481013919973E-2</v>
      </c>
      <c r="C16" s="61">
        <v>2.2000000000000002</v>
      </c>
      <c r="D16" s="61">
        <v>0.85837571069379859</v>
      </c>
    </row>
    <row r="17" spans="1:4" x14ac:dyDescent="0.25">
      <c r="A17" s="61">
        <v>0.8</v>
      </c>
      <c r="B17" s="61">
        <v>2.7509037137890543E-2</v>
      </c>
      <c r="C17" s="61">
        <v>1.8</v>
      </c>
      <c r="D17" s="61">
        <v>0.87024907170799293</v>
      </c>
    </row>
    <row r="18" spans="1:4" x14ac:dyDescent="0.25">
      <c r="A18" s="61">
        <v>1.2</v>
      </c>
      <c r="B18" s="61">
        <v>2.7509037137890543E-2</v>
      </c>
      <c r="C18" s="61">
        <v>2.2000000000000002</v>
      </c>
      <c r="D18" s="61">
        <v>0.87024907170799293</v>
      </c>
    </row>
    <row r="19" spans="1:4" x14ac:dyDescent="0.25">
      <c r="A19" s="61">
        <v>0.8</v>
      </c>
      <c r="B19" s="61">
        <v>3.1172477681928989E-2</v>
      </c>
      <c r="C19" s="61">
        <v>1.8</v>
      </c>
      <c r="D19" s="61">
        <v>0.88594517686157193</v>
      </c>
    </row>
    <row r="20" spans="1:4" x14ac:dyDescent="0.25">
      <c r="A20" s="61">
        <v>1.2</v>
      </c>
      <c r="B20" s="61">
        <v>3.1172477681928989E-2</v>
      </c>
      <c r="C20" s="61">
        <v>2.2000000000000002</v>
      </c>
      <c r="D20" s="61">
        <v>0.88594517686157193</v>
      </c>
    </row>
    <row r="21" spans="1:4" x14ac:dyDescent="0.25">
      <c r="A21" s="61">
        <v>0.8</v>
      </c>
      <c r="B21" s="61">
        <v>3.6496643107742477E-2</v>
      </c>
      <c r="C21" s="61">
        <v>1.8</v>
      </c>
      <c r="D21" s="61">
        <v>0.89021921817095617</v>
      </c>
    </row>
    <row r="22" spans="1:4" x14ac:dyDescent="0.25">
      <c r="A22" s="61">
        <v>1.2</v>
      </c>
      <c r="B22" s="61">
        <v>3.6496643107742477E-2</v>
      </c>
      <c r="C22" s="61">
        <v>2.2000000000000002</v>
      </c>
      <c r="D22" s="61">
        <v>0.89021921817095617</v>
      </c>
    </row>
    <row r="23" spans="1:4" x14ac:dyDescent="0.25">
      <c r="A23" s="61">
        <v>0.8</v>
      </c>
      <c r="B23" s="61">
        <v>4.0555959788177429E-2</v>
      </c>
      <c r="C23" s="61">
        <v>1.8</v>
      </c>
      <c r="D23" s="61">
        <v>0.90541241692611996</v>
      </c>
    </row>
    <row r="24" spans="1:4" x14ac:dyDescent="0.25">
      <c r="A24" s="61">
        <v>1.2</v>
      </c>
      <c r="B24" s="61">
        <v>4.0555959788177429E-2</v>
      </c>
      <c r="C24" s="61">
        <v>2.2000000000000002</v>
      </c>
      <c r="D24" s="61">
        <v>0.90541241692611996</v>
      </c>
    </row>
    <row r="25" spans="1:4" x14ac:dyDescent="0.25">
      <c r="A25" s="61">
        <v>0.8</v>
      </c>
      <c r="B25" s="61">
        <v>4.2895039204844006E-2</v>
      </c>
      <c r="C25" s="61">
        <v>1.8</v>
      </c>
      <c r="D25" s="61">
        <v>0.92538249022863917</v>
      </c>
    </row>
    <row r="26" spans="1:4" x14ac:dyDescent="0.25">
      <c r="A26" s="61">
        <v>1.2</v>
      </c>
      <c r="B26" s="61">
        <v>4.2895039204844006E-2</v>
      </c>
      <c r="C26" s="61">
        <v>2.2000000000000002</v>
      </c>
      <c r="D26" s="61">
        <v>0.92538249022863917</v>
      </c>
    </row>
    <row r="27" spans="1:4" x14ac:dyDescent="0.25">
      <c r="A27" s="61">
        <v>0.8</v>
      </c>
      <c r="B27" s="61">
        <v>5.2786350719831177E-2</v>
      </c>
      <c r="C27" s="61">
        <v>1.8</v>
      </c>
      <c r="D27" s="61">
        <v>0.95111429440681317</v>
      </c>
    </row>
    <row r="28" spans="1:4" x14ac:dyDescent="0.25">
      <c r="A28" s="61">
        <v>1.2</v>
      </c>
      <c r="B28" s="61">
        <v>5.2786350719831177E-2</v>
      </c>
      <c r="C28" s="61">
        <v>2.2000000000000002</v>
      </c>
      <c r="D28" s="61">
        <v>0.95111429440681317</v>
      </c>
    </row>
    <row r="29" spans="1:4" x14ac:dyDescent="0.25">
      <c r="A29" s="61">
        <v>0.8</v>
      </c>
      <c r="B29" s="61">
        <v>5.4202245361942757E-2</v>
      </c>
      <c r="C29" s="61">
        <v>1.8</v>
      </c>
      <c r="D29" s="61">
        <v>0.95614989127798333</v>
      </c>
    </row>
    <row r="30" spans="1:4" x14ac:dyDescent="0.25">
      <c r="A30" s="61">
        <v>1.2</v>
      </c>
      <c r="B30" s="61">
        <v>5.4202245361942757E-2</v>
      </c>
      <c r="C30" s="61">
        <v>2.2000000000000002</v>
      </c>
      <c r="D30" s="61">
        <v>0.95614989127798333</v>
      </c>
    </row>
    <row r="31" spans="1:4" x14ac:dyDescent="0.25">
      <c r="A31" s="61">
        <v>0.8</v>
      </c>
      <c r="B31" s="61">
        <v>5.4619014758896481E-2</v>
      </c>
      <c r="C31" s="61">
        <v>1.8</v>
      </c>
      <c r="D31" s="61">
        <v>0.95728937833534178</v>
      </c>
    </row>
    <row r="32" spans="1:4" x14ac:dyDescent="0.25">
      <c r="A32" s="61">
        <v>1.2</v>
      </c>
      <c r="B32" s="61">
        <v>5.4619014758896481E-2</v>
      </c>
      <c r="C32" s="61">
        <v>2.2000000000000002</v>
      </c>
      <c r="D32" s="61">
        <v>0.95728937833534178</v>
      </c>
    </row>
    <row r="33" spans="1:4" x14ac:dyDescent="0.25">
      <c r="A33" s="61">
        <v>0.8</v>
      </c>
      <c r="B33" s="61">
        <v>6.2679421832760027E-2</v>
      </c>
      <c r="C33" s="61">
        <v>1.8</v>
      </c>
      <c r="D33" s="61">
        <v>0.95838854909171656</v>
      </c>
    </row>
    <row r="34" spans="1:4" x14ac:dyDescent="0.25">
      <c r="A34" s="61">
        <v>1.2</v>
      </c>
      <c r="B34" s="61">
        <v>6.2679421832760027E-2</v>
      </c>
      <c r="C34" s="61">
        <v>2.2000000000000002</v>
      </c>
      <c r="D34" s="61">
        <v>0.95838854909171656</v>
      </c>
    </row>
    <row r="35" spans="1:4" x14ac:dyDescent="0.25">
      <c r="A35" s="61">
        <v>0.8</v>
      </c>
      <c r="B35" s="61">
        <v>7.3751190313979947E-2</v>
      </c>
      <c r="C35" s="61">
        <v>1.8</v>
      </c>
      <c r="D35" s="61">
        <v>0.96216705516236278</v>
      </c>
    </row>
    <row r="36" spans="1:4" x14ac:dyDescent="0.25">
      <c r="A36" s="61">
        <v>1.2</v>
      </c>
      <c r="B36" s="61">
        <v>7.3751190313979947E-2</v>
      </c>
      <c r="C36" s="61">
        <v>2.2000000000000002</v>
      </c>
      <c r="D36" s="61">
        <v>0.96216705516236278</v>
      </c>
    </row>
    <row r="37" spans="1:4" x14ac:dyDescent="0.25">
      <c r="A37" s="61">
        <v>0.8</v>
      </c>
      <c r="B37" s="61">
        <v>7.5582063524419499E-2</v>
      </c>
      <c r="C37" s="61">
        <v>1.8</v>
      </c>
      <c r="D37" s="61">
        <v>0.96432839015581362</v>
      </c>
    </row>
    <row r="38" spans="1:4" x14ac:dyDescent="0.25">
      <c r="A38" s="61">
        <v>1.2</v>
      </c>
      <c r="B38" s="61">
        <v>7.5582063524419499E-2</v>
      </c>
      <c r="C38" s="61">
        <v>2.2000000000000002</v>
      </c>
      <c r="D38" s="61">
        <v>0.96432839015581362</v>
      </c>
    </row>
    <row r="39" spans="1:4" x14ac:dyDescent="0.25">
      <c r="A39" s="61">
        <v>0.8</v>
      </c>
      <c r="B39" s="61">
        <v>7.6664497827440892E-2</v>
      </c>
    </row>
    <row r="40" spans="1:4" x14ac:dyDescent="0.25">
      <c r="A40" s="61">
        <v>1.2</v>
      </c>
      <c r="B40" s="61">
        <v>7.6664497827440892E-2</v>
      </c>
    </row>
    <row r="41" spans="1:4" x14ac:dyDescent="0.25">
      <c r="A41" s="61">
        <v>0.8</v>
      </c>
      <c r="B41" s="61">
        <v>8.1357795688557291E-2</v>
      </c>
    </row>
    <row r="42" spans="1:4" x14ac:dyDescent="0.25">
      <c r="A42" s="61">
        <v>1.2</v>
      </c>
      <c r="B42" s="61">
        <v>8.1357795688557291E-2</v>
      </c>
    </row>
    <row r="43" spans="1:4" x14ac:dyDescent="0.25">
      <c r="A43" s="61">
        <v>0.8</v>
      </c>
      <c r="B43" s="61">
        <v>9.8495082163186712E-2</v>
      </c>
    </row>
    <row r="44" spans="1:4" x14ac:dyDescent="0.25">
      <c r="A44" s="61">
        <v>1.2</v>
      </c>
      <c r="B44" s="61">
        <v>9.8495082163186712E-2</v>
      </c>
    </row>
    <row r="45" spans="1:4" x14ac:dyDescent="0.25">
      <c r="A45" s="61">
        <v>0.8</v>
      </c>
      <c r="B45" s="61">
        <v>0.12044376726707622</v>
      </c>
    </row>
    <row r="46" spans="1:4" x14ac:dyDescent="0.25">
      <c r="A46" s="61">
        <v>1.2</v>
      </c>
      <c r="B46" s="61">
        <v>0.12044376726707622</v>
      </c>
    </row>
    <row r="47" spans="1:4" x14ac:dyDescent="0.25">
      <c r="A47" s="61">
        <v>0.8</v>
      </c>
      <c r="B47" s="61">
        <v>0.12725497577093997</v>
      </c>
    </row>
    <row r="48" spans="1:4" x14ac:dyDescent="0.25">
      <c r="A48" s="61">
        <v>1.2</v>
      </c>
      <c r="B48" s="61">
        <v>0.12725497577093997</v>
      </c>
    </row>
    <row r="49" spans="1:2" x14ac:dyDescent="0.25">
      <c r="A49" s="61">
        <v>0.8</v>
      </c>
      <c r="B49" s="61">
        <v>0.15694077203678894</v>
      </c>
    </row>
    <row r="50" spans="1:2" x14ac:dyDescent="0.25">
      <c r="A50" s="61">
        <v>1.2</v>
      </c>
      <c r="B50" s="61">
        <v>0.15694077203678894</v>
      </c>
    </row>
    <row r="51" spans="1:2" x14ac:dyDescent="0.25">
      <c r="A51" s="61">
        <v>0.8</v>
      </c>
      <c r="B51" s="61">
        <v>0.16742175757917427</v>
      </c>
    </row>
    <row r="52" spans="1:2" x14ac:dyDescent="0.25">
      <c r="A52" s="61">
        <v>1.2</v>
      </c>
      <c r="B52" s="61">
        <v>0.16742175757917427</v>
      </c>
    </row>
    <row r="53" spans="1:2" x14ac:dyDescent="0.25">
      <c r="A53" s="61">
        <v>0.8</v>
      </c>
      <c r="B53" s="61">
        <v>0.28428044166563288</v>
      </c>
    </row>
    <row r="54" spans="1:2" x14ac:dyDescent="0.25">
      <c r="A54" s="61">
        <v>1.2</v>
      </c>
      <c r="B54" s="61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M62"/>
  <sheetViews>
    <sheetView workbookViewId="0">
      <pane xSplit="7" ySplit="2" topLeftCell="X33" activePane="bottomRight" state="frozen"/>
      <selection pane="topRight" activeCell="H1" sqref="H1"/>
      <selection pane="bottomLeft" activeCell="A3" sqref="A3"/>
      <selection pane="bottomRight" activeCell="H57" sqref="H57"/>
    </sheetView>
  </sheetViews>
  <sheetFormatPr baseColWidth="10" defaultRowHeight="15" x14ac:dyDescent="0.25"/>
  <cols>
    <col min="1" max="2" width="11.42578125" style="2"/>
    <col min="3" max="7" width="7.7109375" style="1" customWidth="1"/>
    <col min="8" max="24" width="8.5703125" customWidth="1"/>
    <col min="26" max="34" width="8.140625" customWidth="1"/>
    <col min="39" max="39" width="2.42578125" customWidth="1"/>
    <col min="45" max="45" width="2.140625" customWidth="1"/>
    <col min="51" max="51" width="3" customWidth="1"/>
    <col min="56" max="56" width="11.42578125" customWidth="1"/>
    <col min="57" max="57" width="2.42578125" customWidth="1"/>
  </cols>
  <sheetData>
    <row r="1" spans="1:65" s="3" customFormat="1" ht="12.75" x14ac:dyDescent="0.2">
      <c r="A1" s="2"/>
      <c r="B1" s="2"/>
      <c r="C1" s="1"/>
      <c r="D1" s="1"/>
      <c r="E1" s="1"/>
      <c r="F1" s="1"/>
      <c r="G1" s="1"/>
      <c r="H1" s="2" t="s">
        <v>82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 t="s">
        <v>10</v>
      </c>
      <c r="AJ1" s="3" t="s">
        <v>64</v>
      </c>
    </row>
    <row r="2" spans="1:65" s="3" customFormat="1" ht="12.75" x14ac:dyDescent="0.2">
      <c r="A2" s="2" t="s">
        <v>67</v>
      </c>
      <c r="B2" s="2" t="s">
        <v>122</v>
      </c>
      <c r="C2" s="1" t="s">
        <v>121</v>
      </c>
      <c r="D2" s="1" t="s">
        <v>68</v>
      </c>
      <c r="E2" s="1" t="s">
        <v>69</v>
      </c>
      <c r="F2" s="1" t="s">
        <v>70</v>
      </c>
      <c r="G2" s="1" t="s">
        <v>71</v>
      </c>
      <c r="H2" s="2" t="s">
        <v>1</v>
      </c>
      <c r="I2" s="2" t="s">
        <v>2</v>
      </c>
      <c r="J2" s="2" t="s">
        <v>3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4</v>
      </c>
      <c r="P2" s="2" t="s">
        <v>77</v>
      </c>
      <c r="Q2" s="2" t="s">
        <v>5</v>
      </c>
      <c r="R2" s="2" t="s">
        <v>78</v>
      </c>
      <c r="S2" s="2" t="s">
        <v>79</v>
      </c>
      <c r="T2" s="2" t="s">
        <v>6</v>
      </c>
      <c r="U2" s="2" t="s">
        <v>7</v>
      </c>
      <c r="V2" s="2" t="s">
        <v>80</v>
      </c>
      <c r="W2" s="2" t="s">
        <v>81</v>
      </c>
      <c r="X2" s="2" t="s">
        <v>8</v>
      </c>
      <c r="Y2" s="2" t="s">
        <v>9</v>
      </c>
      <c r="Z2" s="28" t="s">
        <v>83</v>
      </c>
      <c r="AA2" s="28" t="s">
        <v>84</v>
      </c>
      <c r="AB2" s="28" t="s">
        <v>85</v>
      </c>
      <c r="AC2" s="28" t="s">
        <v>86</v>
      </c>
      <c r="AD2" s="28" t="s">
        <v>87</v>
      </c>
      <c r="AE2" s="28" t="s">
        <v>88</v>
      </c>
      <c r="AF2" s="28" t="s">
        <v>89</v>
      </c>
      <c r="AG2" s="28" t="s">
        <v>90</v>
      </c>
      <c r="AH2" s="28" t="s">
        <v>91</v>
      </c>
      <c r="AI2" s="3" t="s">
        <v>11</v>
      </c>
      <c r="AJ2" s="3" t="s">
        <v>12</v>
      </c>
      <c r="AK2" s="3" t="s">
        <v>13</v>
      </c>
      <c r="AL2" s="3" t="s">
        <v>14</v>
      </c>
      <c r="AN2" s="3" t="s">
        <v>15</v>
      </c>
      <c r="AO2" s="3" t="s">
        <v>16</v>
      </c>
      <c r="AP2" s="3" t="s">
        <v>17</v>
      </c>
      <c r="AQ2" s="3" t="s">
        <v>18</v>
      </c>
      <c r="AR2" s="3" t="s">
        <v>19</v>
      </c>
      <c r="AT2" s="3" t="s">
        <v>20</v>
      </c>
      <c r="AU2" s="3" t="s">
        <v>21</v>
      </c>
      <c r="AV2" s="3" t="s">
        <v>22</v>
      </c>
      <c r="AW2" s="3" t="s">
        <v>23</v>
      </c>
      <c r="AX2" s="3" t="s">
        <v>24</v>
      </c>
      <c r="AZ2" s="3" t="s">
        <v>25</v>
      </c>
      <c r="BA2" s="3" t="s">
        <v>26</v>
      </c>
      <c r="BB2" s="3" t="s">
        <v>27</v>
      </c>
      <c r="BC2" s="3" t="s">
        <v>28</v>
      </c>
      <c r="BD2" s="3" t="s">
        <v>29</v>
      </c>
      <c r="BF2" s="3" t="s">
        <v>30</v>
      </c>
      <c r="BG2" s="3" t="s">
        <v>31</v>
      </c>
      <c r="BH2" s="3" t="s">
        <v>32</v>
      </c>
      <c r="BI2" s="3" t="s">
        <v>33</v>
      </c>
      <c r="BJ2" s="3" t="s">
        <v>34</v>
      </c>
      <c r="BK2" s="3" t="s">
        <v>35</v>
      </c>
      <c r="BL2" s="3" t="s">
        <v>36</v>
      </c>
      <c r="BM2" s="3" t="s">
        <v>120</v>
      </c>
    </row>
    <row r="3" spans="1:65" x14ac:dyDescent="0.25">
      <c r="A3" s="4" t="s">
        <v>58</v>
      </c>
      <c r="B3" s="4" t="s">
        <v>37</v>
      </c>
      <c r="C3" s="89">
        <f>dw!C4</f>
        <v>17.89</v>
      </c>
      <c r="E3" s="5">
        <v>2.2610000000000001</v>
      </c>
      <c r="F3" s="5">
        <v>29</v>
      </c>
      <c r="G3" s="5">
        <v>7.7965517241379318</v>
      </c>
      <c r="H3" s="18">
        <f>(dw!O4*100)/dw!$AB4</f>
        <v>0</v>
      </c>
      <c r="I3" s="18">
        <f>(dw!K4*100)/dw!$AB4</f>
        <v>67.144933063437037</v>
      </c>
      <c r="J3" s="18">
        <f>(dw!L4*100)/dw!$AB4</f>
        <v>1.7128809454958425</v>
      </c>
      <c r="K3" s="18">
        <f>(dw!Y4*100)/dw!$AB4</f>
        <v>2.0592652393288637</v>
      </c>
      <c r="L3" s="18">
        <f>(dw!N4*100)/dw!$AB4</f>
        <v>4.0783866409084784</v>
      </c>
      <c r="M3" s="18">
        <f>(dw!X4*100)/dw!$AB4</f>
        <v>11.968481618634899</v>
      </c>
      <c r="N3" s="18">
        <f>(dw!Z4*100)/dw!$AB4</f>
        <v>2.5891716461655943</v>
      </c>
      <c r="O3" s="18">
        <f>(dw!W4*100)/dw!$AB4</f>
        <v>0</v>
      </c>
      <c r="P3" s="18">
        <f>(dw!U4*100)/dw!$AB4</f>
        <v>0</v>
      </c>
      <c r="Q3" s="18">
        <f>(dw!T4*100)/dw!$AB4</f>
        <v>0</v>
      </c>
      <c r="R3" s="18">
        <f>(dw!M4*100)/dw!$AB4</f>
        <v>6.370640072569465</v>
      </c>
      <c r="S3" s="18">
        <f>(dw!V4*100)/dw!$AB4</f>
        <v>0</v>
      </c>
      <c r="T3" s="18">
        <f>(dw!AA4*100)/dw!$AB4</f>
        <v>0</v>
      </c>
      <c r="U3" s="18">
        <f>(dw!R4*100)/dw!$AB4</f>
        <v>0</v>
      </c>
      <c r="V3" s="18">
        <f>(dw!Q4*100)/dw!$AB4</f>
        <v>0</v>
      </c>
      <c r="W3" s="18">
        <f>(dw!P4*100)/dw!$AB4</f>
        <v>3.7821448147452252</v>
      </c>
      <c r="X3" s="18">
        <f>(dw!S4*100)/dw!$AB4</f>
        <v>0.29409595871461475</v>
      </c>
      <c r="Y3" s="18">
        <f>(dw!AB4*100)/dw!$AB4</f>
        <v>100</v>
      </c>
      <c r="Z3" s="29">
        <f>SUM(R3,H3:J3,L3)</f>
        <v>79.306840722410826</v>
      </c>
      <c r="AA3" s="29">
        <f>SUM(U3:X3,S3,P3:Q3)</f>
        <v>4.0762407734598396</v>
      </c>
      <c r="AB3" s="15">
        <f>(J3)/(I3+J3)</f>
        <v>2.4875621890547261E-2</v>
      </c>
      <c r="AC3" s="15">
        <f>M3/(Z3+M3)</f>
        <v>0.13112505452366696</v>
      </c>
      <c r="AD3" s="15">
        <f>M3/(AA3+M3)</f>
        <v>0.74594507316198821</v>
      </c>
      <c r="AE3" s="15">
        <f>Z3/(Z3+AA3)</f>
        <v>0.95111429440681305</v>
      </c>
      <c r="AF3" s="15">
        <f>(I3+J3)/(I3+J3+K3)</f>
        <v>0.97096235122543717</v>
      </c>
      <c r="AG3" s="15">
        <f>(I3)/M3</f>
        <v>5.610146316212119</v>
      </c>
      <c r="AH3" s="15">
        <f>(I3+J3)/(K3+M3)</f>
        <v>4.9086866697941058</v>
      </c>
      <c r="AI3" s="18">
        <f>(dw!AS4*100)/dw!$BR4</f>
        <v>1.1620052692839404</v>
      </c>
      <c r="AJ3" s="18">
        <f>(dw!AT4*100)/dw!$BR4</f>
        <v>0.90500161776261334</v>
      </c>
      <c r="AK3" s="18">
        <f>(dw!AU4*100)/dw!$BR4</f>
        <v>0.96220108158986151</v>
      </c>
      <c r="AL3" s="18">
        <f>(dw!AV4*100)/dw!$BR4</f>
        <v>0</v>
      </c>
      <c r="AM3" s="18"/>
      <c r="AN3" s="18">
        <f>(dw!AW4*100)/dw!$BR4</f>
        <v>6.7902959455087126</v>
      </c>
      <c r="AO3" s="18">
        <f>(dw!AX4*100)/dw!$BR4</f>
        <v>8.1708042171079445</v>
      </c>
      <c r="AP3" s="18">
        <f>(dw!AY4*100)/dw!$BR4</f>
        <v>6.1811137770344944</v>
      </c>
      <c r="AQ3" s="18">
        <f>(dw!AZ4*100)/dw!$BR4</f>
        <v>5.0641747519780829</v>
      </c>
      <c r="AR3" s="18">
        <f>(dw!BA4*100)/dw!$BR4</f>
        <v>4.753123122239824</v>
      </c>
      <c r="AS3" s="18"/>
      <c r="AT3" s="18">
        <f>(dw!BB4*100)/dw!$BR4</f>
        <v>9.8248089149224942</v>
      </c>
      <c r="AU3" s="18">
        <f>(dw!BC4*100)/dw!$BR4</f>
        <v>7.6320052272641323</v>
      </c>
      <c r="AV3" s="18">
        <f>(dw!BD4*100)/dw!$BR4</f>
        <v>6.0460726186324232</v>
      </c>
      <c r="AW3" s="18">
        <f>(dw!BE4*100)/dw!$BR4</f>
        <v>5.3286369194438263</v>
      </c>
      <c r="AX3" s="18">
        <f>(dw!BF4*100)/dw!$BR4</f>
        <v>4.6023245357861695</v>
      </c>
      <c r="AY3" s="18"/>
      <c r="AZ3" s="18">
        <f>(dw!BG4*100)/dw!$BR4</f>
        <v>8.8375535227306159</v>
      </c>
      <c r="BA3" s="18">
        <f>(dw!BH4*100)/dw!$BR4</f>
        <v>5.2347226482563878</v>
      </c>
      <c r="BB3" s="18">
        <f>(dw!BI4*100)/dw!$BR4</f>
        <v>3.8928200753835358</v>
      </c>
      <c r="BC3" s="18">
        <f>(dw!BJ4*100)/dw!$BR4</f>
        <v>4.5889307219423241</v>
      </c>
      <c r="BD3" s="18">
        <f>(dw!BK4*100)/dw!$BR4</f>
        <v>5.1017824802611953</v>
      </c>
      <c r="BE3" s="18"/>
      <c r="BF3" s="18">
        <f>(dw!BL4*100)/dw!$BR4</f>
        <v>3.7806271876562612</v>
      </c>
      <c r="BG3" s="18">
        <f>(dw!BM4*100)/dw!$BR4</f>
        <v>0.31514856103167033</v>
      </c>
      <c r="BH3" s="18">
        <f>(dw!BN4*100)/dw!$BR4</f>
        <v>0.45402402692629307</v>
      </c>
      <c r="BI3" s="18">
        <f>(dw!BO4*100)/dw!$BR4</f>
        <v>0.37182277725719909</v>
      </c>
      <c r="BJ3" s="18">
        <f>(dw!BP4*100)/dw!$BR4</f>
        <v>0</v>
      </c>
      <c r="BK3" s="18">
        <f>(dw!BQ4*100)/dw!$BR4</f>
        <v>0</v>
      </c>
      <c r="BL3" s="18">
        <f>(dw!BR4*100)/dw!$BR4</f>
        <v>100</v>
      </c>
      <c r="BM3">
        <f>(AT3+AU3)/(AV3+AW3+AX3)</f>
        <v>1.0926191971227657</v>
      </c>
    </row>
    <row r="4" spans="1:65" x14ac:dyDescent="0.25">
      <c r="A4" s="4" t="s">
        <v>59</v>
      </c>
      <c r="B4" s="4">
        <v>38706</v>
      </c>
      <c r="C4" s="89">
        <f>dw!C5</f>
        <v>20.440000000000001</v>
      </c>
      <c r="D4" s="5" t="s">
        <v>37</v>
      </c>
      <c r="E4" s="5">
        <v>1.62</v>
      </c>
      <c r="F4" s="5">
        <v>19</v>
      </c>
      <c r="G4" s="5">
        <v>8.526315789473685</v>
      </c>
      <c r="H4" s="18">
        <f>(dw!O5*100)/dw!$AB5</f>
        <v>0</v>
      </c>
      <c r="I4" s="18">
        <f>(dw!K5*100)/dw!$AB5</f>
        <v>64.487223716360845</v>
      </c>
      <c r="J4" s="18">
        <f>(dw!L5*100)/dw!$AB5</f>
        <v>1.2897444743272168</v>
      </c>
      <c r="K4" s="18">
        <f>(dw!Y5*100)/dw!$AB5</f>
        <v>2.8202263004535317</v>
      </c>
      <c r="L4" s="18">
        <f>(dw!N5*100)/dw!$AB5</f>
        <v>2.5738739692270629</v>
      </c>
      <c r="M4" s="18">
        <f>(dw!X5*100)/dw!$AB5</f>
        <v>12.215829962889227</v>
      </c>
      <c r="N4" s="18">
        <f>(dw!Z5*100)/dw!$AB5</f>
        <v>2.4061113901038813</v>
      </c>
      <c r="O4" s="18">
        <f>(dw!W5*100)/dw!$AB5</f>
        <v>1.2092144204809752E-2</v>
      </c>
      <c r="P4" s="18">
        <f>(dw!U5*100)/dw!$AB5</f>
        <v>0</v>
      </c>
      <c r="Q4" s="18">
        <f>(dw!T5*100)/dw!$AB5</f>
        <v>0</v>
      </c>
      <c r="R4" s="18">
        <f>(dw!M5*100)/dw!$AB5</f>
        <v>10.771638998855336</v>
      </c>
      <c r="S4" s="18">
        <f>(dw!V5*100)/dw!$AB5</f>
        <v>0</v>
      </c>
      <c r="T4" s="18">
        <f>(dw!AA5*100)/dw!$AB5</f>
        <v>0</v>
      </c>
      <c r="U4" s="18">
        <f>(dw!R5*100)/dw!$AB5</f>
        <v>0.48887790028891082</v>
      </c>
      <c r="V4" s="18">
        <f>(dw!Q5*100)/dw!$AB5</f>
        <v>0.29712186317774381</v>
      </c>
      <c r="W4" s="18">
        <f>(dw!P5*100)/dw!$AB5</f>
        <v>2.4306580646878122</v>
      </c>
      <c r="X4" s="18">
        <f>(dw!S5*100)/dw!$AB5</f>
        <v>0.20660121542362464</v>
      </c>
      <c r="Y4" s="18">
        <f>(dw!AB5*100)/dw!$AB5</f>
        <v>100</v>
      </c>
      <c r="Z4" s="29">
        <f t="shared" ref="Z4:Z23" si="0">SUM(R4,H4:J4,L4)</f>
        <v>79.122481158770469</v>
      </c>
      <c r="AA4" s="29">
        <f t="shared" ref="AA4:AA23" si="1">SUM(U4:X4,S4,P4:Q4)</f>
        <v>3.4232590435780916</v>
      </c>
      <c r="AB4" s="15">
        <f t="shared" ref="AB4:AB23" si="2">(J4)/(I4+J4)</f>
        <v>1.9607843137254898E-2</v>
      </c>
      <c r="AC4" s="15">
        <f t="shared" ref="AC4:AC23" si="3">M4/(Z4+M4)</f>
        <v>0.13374267394344672</v>
      </c>
      <c r="AD4" s="15">
        <f t="shared" ref="AD4:AD23" si="4">M4/(AA4+M4)</f>
        <v>0.78110879462592397</v>
      </c>
      <c r="AE4" s="15">
        <f t="shared" ref="AE4:AE23" si="5">Z4/(Z4+AA4)</f>
        <v>0.9585289436476494</v>
      </c>
      <c r="AF4" s="15">
        <f t="shared" ref="AF4:AF23" si="6">(I4+J4)/(I4+J4+K4)</f>
        <v>0.95888714806233477</v>
      </c>
      <c r="AG4" s="15">
        <f t="shared" ref="AG4:AG23" si="7">(I4)/M4</f>
        <v>5.2789883218961116</v>
      </c>
      <c r="AH4" s="15">
        <f t="shared" ref="AH4:AH23" si="8">(I4+J4)/(K4+M4)</f>
        <v>4.374615726269222</v>
      </c>
      <c r="AI4" s="18">
        <f>(dw!AS5*100)/dw!$BR5</f>
        <v>2.0663653081884954</v>
      </c>
      <c r="AJ4" s="18">
        <f>(dw!AT5*100)/dw!$BR5</f>
        <v>1.624004266166875</v>
      </c>
      <c r="AK4" s="18">
        <f>(dw!AU5*100)/dw!$BR5</f>
        <v>1.2826599863068899</v>
      </c>
      <c r="AL4" s="18">
        <f>(dw!AV5*100)/dw!$BR5</f>
        <v>0</v>
      </c>
      <c r="AM4" s="18"/>
      <c r="AN4" s="18">
        <f>(dw!AW5*100)/dw!$BR5</f>
        <v>7.1153154986881608</v>
      </c>
      <c r="AO4" s="18">
        <f>(dw!AX5*100)/dw!$BR5</f>
        <v>9.2477579222509885</v>
      </c>
      <c r="AP4" s="18">
        <f>(dw!AY5*100)/dw!$BR5</f>
        <v>6.5369453616455404</v>
      </c>
      <c r="AQ4" s="18">
        <f>(dw!AZ5*100)/dw!$BR5</f>
        <v>6.4234859054659079</v>
      </c>
      <c r="AR4" s="18">
        <f>(dw!BA5*100)/dw!$BR5</f>
        <v>5.9406356170667403</v>
      </c>
      <c r="AS4" s="18"/>
      <c r="AT4" s="18">
        <f>(dw!BB5*100)/dw!$BR5</f>
        <v>9.7060301580345083</v>
      </c>
      <c r="AU4" s="18">
        <f>(dw!BC5*100)/dw!$BR5</f>
        <v>7.8267091866684231</v>
      </c>
      <c r="AV4" s="18">
        <f>(dw!BD5*100)/dw!$BR5</f>
        <v>6.1744915289138094</v>
      </c>
      <c r="AW4" s="18">
        <f>(dw!BE5*100)/dw!$BR5</f>
        <v>5.3395665639785852</v>
      </c>
      <c r="AX4" s="18">
        <f>(dw!BF5*100)/dw!$BR5</f>
        <v>5.4160843026326617</v>
      </c>
      <c r="AY4" s="18"/>
      <c r="AZ4" s="18">
        <f>(dw!BG5*100)/dw!$BR5</f>
        <v>7.6152975415186015</v>
      </c>
      <c r="BA4" s="18">
        <f>(dw!BH5*100)/dw!$BR5</f>
        <v>4.7509489859204379</v>
      </c>
      <c r="BB4" s="18">
        <f>(dw!BI5*100)/dw!$BR5</f>
        <v>3.5302390393432366</v>
      </c>
      <c r="BC4" s="18">
        <f>(dw!BJ5*100)/dw!$BR5</f>
        <v>3.6568612325256766</v>
      </c>
      <c r="BD4" s="18">
        <f>(dw!BK5*100)/dw!$BR5</f>
        <v>3.3613801783932837</v>
      </c>
      <c r="BE4" s="18"/>
      <c r="BF4" s="18">
        <f>(dw!BL5*100)/dw!$BR5</f>
        <v>1.0490323807720776</v>
      </c>
      <c r="BG4" s="18">
        <f>(dw!BM5*100)/dw!$BR5</f>
        <v>0</v>
      </c>
      <c r="BH4" s="18">
        <f>(dw!BN5*100)/dw!$BR5</f>
        <v>0.41728247172140942</v>
      </c>
      <c r="BI4" s="18">
        <f>(dw!BO5*100)/dw!$BR5</f>
        <v>0.91890656379769642</v>
      </c>
      <c r="BJ4" s="18">
        <f>(dw!BP5*100)/dw!$BR5</f>
        <v>0</v>
      </c>
      <c r="BK4" s="18">
        <f>(dw!BQ5*100)/dw!$BR5</f>
        <v>0</v>
      </c>
      <c r="BL4" s="18">
        <f>(dw!BR5*100)/dw!$BR5</f>
        <v>100</v>
      </c>
      <c r="BM4">
        <f t="shared" ref="BM4:BM23" si="9">(AT4+AU4)/(AV4+AW4+AX4)</f>
        <v>1.0355931412211365</v>
      </c>
    </row>
    <row r="5" spans="1:65" x14ac:dyDescent="0.25">
      <c r="A5" s="4" t="s">
        <v>60</v>
      </c>
      <c r="B5" s="4">
        <v>38770</v>
      </c>
      <c r="C5" s="89">
        <f>dw!C6</f>
        <v>13.49</v>
      </c>
      <c r="D5" s="5" t="s">
        <v>37</v>
      </c>
      <c r="E5" s="5">
        <v>1.2</v>
      </c>
      <c r="F5" s="5">
        <v>68</v>
      </c>
      <c r="G5" s="5">
        <v>6.2058823529411766</v>
      </c>
      <c r="H5" s="18">
        <f>(dw!O6*100)/dw!$AB6</f>
        <v>0</v>
      </c>
      <c r="I5" s="18">
        <f>(dw!K6*100)/dw!$AB6</f>
        <v>47.46166560556172</v>
      </c>
      <c r="J5" s="18">
        <f>(dw!L6*100)/dw!$AB6</f>
        <v>11.727824240825871</v>
      </c>
      <c r="K5" s="18">
        <f>(dw!Y6*100)/dw!$AB6</f>
        <v>3.4028410989531377</v>
      </c>
      <c r="L5" s="18">
        <f>(dw!N6*100)/dw!$AB6</f>
        <v>4.4211584670463102</v>
      </c>
      <c r="M5" s="18">
        <f>(dw!X6*100)/dw!$AB6</f>
        <v>13.919492734540144</v>
      </c>
      <c r="N5" s="18">
        <f>(dw!Z6*100)/dw!$AB6</f>
        <v>3.9585871066319895</v>
      </c>
      <c r="O5" s="18">
        <f>(dw!W6*100)/dw!$AB6</f>
        <v>0</v>
      </c>
      <c r="P5" s="18">
        <f>(dw!U6*100)/dw!$AB6</f>
        <v>0</v>
      </c>
      <c r="Q5" s="18">
        <f>(dw!T6*100)/dw!$AB6</f>
        <v>0</v>
      </c>
      <c r="R5" s="18">
        <f>(dw!M6*100)/dw!$AB6</f>
        <v>9.2346090954981221</v>
      </c>
      <c r="S5" s="18">
        <f>(dw!V6*100)/dw!$AB6</f>
        <v>0</v>
      </c>
      <c r="T5" s="18">
        <f>(dw!AA6*100)/dw!$AB6</f>
        <v>0</v>
      </c>
      <c r="U5" s="18">
        <f>(dw!R6*100)/dw!$AB6</f>
        <v>1.3469717582281542</v>
      </c>
      <c r="V5" s="18">
        <f>(dw!Q6*100)/dw!$AB6</f>
        <v>0.33582223422253371</v>
      </c>
      <c r="W5" s="18">
        <f>(dw!P6*100)/dw!$AB6</f>
        <v>2.4255559491605427</v>
      </c>
      <c r="X5" s="18">
        <f>(dw!S6*100)/dw!$AB6</f>
        <v>1.7654717093314924</v>
      </c>
      <c r="Y5" s="18">
        <f>(dw!AB6*100)/dw!$AB6</f>
        <v>100</v>
      </c>
      <c r="Z5" s="29">
        <f t="shared" si="0"/>
        <v>72.845257408932028</v>
      </c>
      <c r="AA5" s="29">
        <f t="shared" si="1"/>
        <v>5.8738216509427232</v>
      </c>
      <c r="AB5" s="15">
        <f t="shared" si="2"/>
        <v>0.19814031631735099</v>
      </c>
      <c r="AC5" s="15">
        <f t="shared" si="3"/>
        <v>0.16042797001689274</v>
      </c>
      <c r="AD5" s="15">
        <f t="shared" si="4"/>
        <v>0.70324213840352101</v>
      </c>
      <c r="AE5" s="15">
        <f t="shared" si="5"/>
        <v>0.92538249022863917</v>
      </c>
      <c r="AF5" s="15">
        <f t="shared" si="6"/>
        <v>0.94563485577930151</v>
      </c>
      <c r="AG5" s="15">
        <f t="shared" si="7"/>
        <v>3.4097266696931614</v>
      </c>
      <c r="AH5" s="15">
        <f t="shared" si="8"/>
        <v>3.4169466086574798</v>
      </c>
      <c r="AI5" s="18">
        <f>(dw!AS6*100)/dw!$BR6</f>
        <v>1.4578279501228821</v>
      </c>
      <c r="AJ5" s="18">
        <f>(dw!AT6*100)/dw!$BR6</f>
        <v>1.3421020760928204</v>
      </c>
      <c r="AK5" s="18">
        <f>(dw!AU6*100)/dw!$BR6</f>
        <v>0.63166020143152657</v>
      </c>
      <c r="AL5" s="18">
        <f>(dw!AV6*100)/dw!$BR6</f>
        <v>0.4254088022616701</v>
      </c>
      <c r="AM5" s="18"/>
      <c r="AN5" s="18">
        <f>(dw!AW6*100)/dw!$BR6</f>
        <v>4.0117487451816567</v>
      </c>
      <c r="AO5" s="18">
        <f>(dw!AX6*100)/dw!$BR6</f>
        <v>8.6294680157416543</v>
      </c>
      <c r="AP5" s="18">
        <f>(dw!AY6*100)/dw!$BR6</f>
        <v>6.0159104727022719</v>
      </c>
      <c r="AQ5" s="18">
        <f>(dw!AZ6*100)/dw!$BR6</f>
        <v>3.8338171555656682</v>
      </c>
      <c r="AR5" s="18">
        <f>(dw!BA6*100)/dw!$BR6</f>
        <v>3.5148370112386211</v>
      </c>
      <c r="AS5" s="18"/>
      <c r="AT5" s="18">
        <f>(dw!BB6*100)/dw!$BR6</f>
        <v>12.774925408190603</v>
      </c>
      <c r="AU5" s="18">
        <f>(dw!BC6*100)/dw!$BR6</f>
        <v>8.5680574567954686</v>
      </c>
      <c r="AV5" s="18">
        <f>(dw!BD6*100)/dw!$BR6</f>
        <v>5.6963186694215784</v>
      </c>
      <c r="AW5" s="18">
        <f>(dw!BE6*100)/dw!$BR6</f>
        <v>4.1642964882212832</v>
      </c>
      <c r="AX5" s="18">
        <f>(dw!BF6*100)/dw!$BR6</f>
        <v>3.4216813525981435</v>
      </c>
      <c r="AY5" s="18"/>
      <c r="AZ5" s="18">
        <f>(dw!BG6*100)/dw!$BR6</f>
        <v>9.1999623218084547</v>
      </c>
      <c r="BA5" s="18">
        <f>(dw!BH6*100)/dw!$BR6</f>
        <v>4.4678628269164191</v>
      </c>
      <c r="BB5" s="18">
        <f>(dw!BI6*100)/dw!$BR6</f>
        <v>3.4394806281492794</v>
      </c>
      <c r="BC5" s="18">
        <f>(dw!BJ6*100)/dw!$BR6</f>
        <v>2.9631818009441564</v>
      </c>
      <c r="BD5" s="18">
        <f>(dw!BK6*100)/dw!$BR6</f>
        <v>3.7065309273116731</v>
      </c>
      <c r="BE5" s="18"/>
      <c r="BF5" s="18">
        <f>(dw!BL6*100)/dw!$BR6</f>
        <v>1.7398638936496342</v>
      </c>
      <c r="BG5" s="18">
        <f>(dw!BM6*100)/dw!$BR6</f>
        <v>0</v>
      </c>
      <c r="BH5" s="18">
        <f>(dw!BN6*100)/dw!$BR6</f>
        <v>3.5092709147604313</v>
      </c>
      <c r="BI5" s="18">
        <f>(dw!BO6*100)/dw!$BR6</f>
        <v>1.7580301645729579</v>
      </c>
      <c r="BJ5" s="18">
        <f>(dw!BP6*100)/dw!$BR6</f>
        <v>2.204418868944729</v>
      </c>
      <c r="BK5" s="18">
        <f>(dw!BQ6*100)/dw!$BR6</f>
        <v>2.523337847376411</v>
      </c>
      <c r="BL5" s="18">
        <f>(dw!BR6*100)/dw!$BR6</f>
        <v>100</v>
      </c>
      <c r="BM5">
        <f t="shared" si="9"/>
        <v>1.6068744473916885</v>
      </c>
    </row>
    <row r="6" spans="1:65" x14ac:dyDescent="0.25">
      <c r="A6" s="4" t="s">
        <v>61</v>
      </c>
      <c r="B6" s="4">
        <v>38864</v>
      </c>
      <c r="C6" s="89">
        <f>dw!C7</f>
        <v>7.84</v>
      </c>
      <c r="D6" s="5" t="s">
        <v>37</v>
      </c>
      <c r="E6" s="5">
        <v>2.0510000000000002</v>
      </c>
      <c r="F6" s="5">
        <v>39.200000000000003</v>
      </c>
      <c r="G6" s="5">
        <v>5.2321428571428577</v>
      </c>
      <c r="H6" s="18">
        <f>(dw!O7*100)/dw!$AB7</f>
        <v>0</v>
      </c>
      <c r="I6" s="18">
        <f>(dw!K7*100)/dw!$AB7</f>
        <v>47.434456760277065</v>
      </c>
      <c r="J6" s="18">
        <f>(dw!L7*100)/dw!$AB7</f>
        <v>11.184519552545371</v>
      </c>
      <c r="K6" s="18">
        <f>(dw!Y7*100)/dw!$AB7</f>
        <v>2.075970125504476</v>
      </c>
      <c r="L6" s="18">
        <f>(dw!N7*100)/dw!$AB7</f>
        <v>4.5698995999442582</v>
      </c>
      <c r="M6" s="18">
        <f>(dw!X7*100)/dw!$AB7</f>
        <v>12.775898687454136</v>
      </c>
      <c r="N6" s="18">
        <f>(dw!Z7*100)/dw!$AB7</f>
        <v>3.0341149696284848</v>
      </c>
      <c r="O6" s="18">
        <f>(dw!W7*100)/dw!$AB7</f>
        <v>0</v>
      </c>
      <c r="P6" s="18">
        <f>(dw!U7*100)/dw!$AB7</f>
        <v>0</v>
      </c>
      <c r="Q6" s="18">
        <f>(dw!T7*100)/dw!$AB7</f>
        <v>1.6054728196385284</v>
      </c>
      <c r="R6" s="18">
        <f>(dw!M7*100)/dw!$AB7</f>
        <v>8.2707704746519557</v>
      </c>
      <c r="S6" s="18">
        <f>(dw!V7*100)/dw!$AB7</f>
        <v>0</v>
      </c>
      <c r="T6" s="18">
        <f>(dw!AA7*100)/dw!$AB7</f>
        <v>0</v>
      </c>
      <c r="U6" s="18">
        <f>(dw!R7*100)/dw!$AB7</f>
        <v>2.0103962680382033</v>
      </c>
      <c r="V6" s="18">
        <f>(dw!Q7*100)/dw!$AB7</f>
        <v>0</v>
      </c>
      <c r="W6" s="18">
        <f>(dw!P7*100)/dw!$AB7</f>
        <v>5.2734285391178402</v>
      </c>
      <c r="X6" s="18">
        <f>(dw!S7*100)/dw!$AB7</f>
        <v>1.7650722031996771</v>
      </c>
      <c r="Y6" s="18">
        <f>(dw!AB7*100)/dw!$AB7</f>
        <v>100</v>
      </c>
      <c r="Z6" s="29">
        <f t="shared" si="0"/>
        <v>71.459646387418658</v>
      </c>
      <c r="AA6" s="29">
        <f t="shared" si="1"/>
        <v>10.654369829994248</v>
      </c>
      <c r="AB6" s="15">
        <f t="shared" si="2"/>
        <v>0.19080032194453123</v>
      </c>
      <c r="AC6" s="15">
        <f t="shared" si="3"/>
        <v>0.15166873647102627</v>
      </c>
      <c r="AD6" s="15">
        <f t="shared" si="4"/>
        <v>0.54527325104874491</v>
      </c>
      <c r="AE6" s="15">
        <f t="shared" si="5"/>
        <v>0.87024907170799293</v>
      </c>
      <c r="AF6" s="15">
        <f t="shared" si="6"/>
        <v>0.96579665610852949</v>
      </c>
      <c r="AG6" s="15">
        <f t="shared" si="7"/>
        <v>3.712807836121732</v>
      </c>
      <c r="AH6" s="15">
        <f t="shared" si="8"/>
        <v>3.9469091096250444</v>
      </c>
      <c r="AI6" s="18">
        <f>(dw!AS7*100)/dw!$BR7</f>
        <v>0.32549068149060922</v>
      </c>
      <c r="AJ6" s="18">
        <f>(dw!AT7*100)/dw!$BR7</f>
        <v>0.14371472904442226</v>
      </c>
      <c r="AK6" s="18">
        <f>(dw!AU7*100)/dw!$BR7</f>
        <v>0.11079942013424814</v>
      </c>
      <c r="AL6" s="18">
        <f>(dw!AV7*100)/dw!$BR7</f>
        <v>4.4505206413756569E-2</v>
      </c>
      <c r="AM6" s="18"/>
      <c r="AN6" s="18">
        <f>(dw!AW7*100)/dw!$BR7</f>
        <v>5.6234646283282146</v>
      </c>
      <c r="AO6" s="18">
        <f>(dw!AX7*100)/dw!$BR7</f>
        <v>5.4534640117456679</v>
      </c>
      <c r="AP6" s="18">
        <f>(dw!AY7*100)/dw!$BR7</f>
        <v>4.5860760825775566</v>
      </c>
      <c r="AQ6" s="18">
        <f>(dw!AZ7*100)/dw!$BR7</f>
        <v>3.2363629789003601</v>
      </c>
      <c r="AR6" s="18">
        <f>(dw!BA7*100)/dw!$BR7</f>
        <v>0.73211064550629557</v>
      </c>
      <c r="AS6" s="18"/>
      <c r="AT6" s="18">
        <f>(dw!BB7*100)/dw!$BR7</f>
        <v>12.144543638513882</v>
      </c>
      <c r="AU6" s="18">
        <f>(dw!BC7*100)/dw!$BR7</f>
        <v>7.1476752288193479</v>
      </c>
      <c r="AV6" s="18">
        <f>(dw!BD7*100)/dw!$BR7</f>
        <v>9.2536059648102906</v>
      </c>
      <c r="AW6" s="18">
        <f>(dw!BE7*100)/dw!$BR7</f>
        <v>5.1649682830864947</v>
      </c>
      <c r="AX6" s="18">
        <f>(dw!BF7*100)/dw!$BR7</f>
        <v>0.61037036212866558</v>
      </c>
      <c r="AY6" s="18"/>
      <c r="AZ6" s="18">
        <f>(dw!BG7*100)/dw!$BR7</f>
        <v>16.4483825370842</v>
      </c>
      <c r="BA6" s="18">
        <f>(dw!BH7*100)/dw!$BR7</f>
        <v>7.4903189586152585</v>
      </c>
      <c r="BB6" s="18">
        <f>(dw!BI7*100)/dw!$BR7</f>
        <v>7.7000961034301012</v>
      </c>
      <c r="BC6" s="18">
        <f>(dw!BJ7*100)/dw!$BR7</f>
        <v>5.1478615943712063</v>
      </c>
      <c r="BD6" s="18">
        <f>(dw!BK7*100)/dw!$BR7</f>
        <v>0.94531839998219802</v>
      </c>
      <c r="BE6" s="18"/>
      <c r="BF6" s="18">
        <f>(dw!BL7*100)/dw!$BR7</f>
        <v>0.20022706927189018</v>
      </c>
      <c r="BG6" s="18">
        <f>(dw!BM7*100)/dw!$BR7</f>
        <v>0.1001367144309523</v>
      </c>
      <c r="BH6" s="18">
        <f>(dw!BN7*100)/dw!$BR7</f>
        <v>0.52469783978218432</v>
      </c>
      <c r="BI6" s="18">
        <f>(dw!BO7*100)/dw!$BR7</f>
        <v>0.8363733634485232</v>
      </c>
      <c r="BJ6" s="18">
        <f>(dw!BP7*100)/dw!$BR7</f>
        <v>1.806818661218488</v>
      </c>
      <c r="BK6" s="18">
        <f>(dw!BQ7*100)/dw!$BR7</f>
        <v>4.2226168968652127</v>
      </c>
      <c r="BL6" s="18">
        <f>(dw!BR7*100)/dw!$BR7</f>
        <v>100</v>
      </c>
      <c r="BM6">
        <f t="shared" si="9"/>
        <v>1.2836709009136842</v>
      </c>
    </row>
    <row r="7" spans="1:65" x14ac:dyDescent="0.25">
      <c r="A7" s="4" t="s">
        <v>63</v>
      </c>
      <c r="B7" s="4">
        <v>38980</v>
      </c>
      <c r="C7" s="89">
        <f>dw!C8</f>
        <v>13.6</v>
      </c>
      <c r="D7" s="5" t="s">
        <v>37</v>
      </c>
      <c r="E7" s="5">
        <v>0.84</v>
      </c>
      <c r="F7" s="5">
        <v>29</v>
      </c>
      <c r="G7" s="5">
        <v>2.896551724137931</v>
      </c>
      <c r="H7" s="18">
        <f>(dw!O8*100)/dw!$AB8</f>
        <v>0</v>
      </c>
      <c r="I7" s="18">
        <f>(dw!K8*100)/dw!$AB8</f>
        <v>51.564516655023191</v>
      </c>
      <c r="J7" s="18">
        <f>(dw!L8*100)/dw!$AB8</f>
        <v>4.3779403985984171</v>
      </c>
      <c r="K7" s="18">
        <f>(dw!Y8*100)/dw!$AB8</f>
        <v>0</v>
      </c>
      <c r="L7" s="18">
        <f>(dw!N8*100)/dw!$AB8</f>
        <v>8.5870472003975635</v>
      </c>
      <c r="M7" s="18">
        <f>(dw!X8*100)/dw!$AB8</f>
        <v>16.115690868241959</v>
      </c>
      <c r="N7" s="18">
        <f>(dw!Z8*100)/dw!$AB8</f>
        <v>3.1717332955908697</v>
      </c>
      <c r="O7" s="18">
        <f>(dw!W8*100)/dw!$AB8</f>
        <v>0</v>
      </c>
      <c r="P7" s="18">
        <f>(dw!U8*100)/dw!$AB8</f>
        <v>0</v>
      </c>
      <c r="Q7" s="18">
        <f>(dw!T8*100)/dw!$AB8</f>
        <v>1.701723691170012</v>
      </c>
      <c r="R7" s="18">
        <f>(dw!M8*100)/dw!$AB8</f>
        <v>6.9774130201069955</v>
      </c>
      <c r="S7" s="18">
        <f>(dw!V8*100)/dw!$AB8</f>
        <v>0</v>
      </c>
      <c r="T7" s="18">
        <f>(dw!AA8*100)/dw!$AB8</f>
        <v>0</v>
      </c>
      <c r="U7" s="18">
        <f>(dw!R8*100)/dw!$AB8</f>
        <v>1.5076118638960785</v>
      </c>
      <c r="V7" s="18">
        <f>(dw!Q8*100)/dw!$AB8</f>
        <v>0</v>
      </c>
      <c r="W7" s="18">
        <f>(dw!P8*100)/dw!$AB8</f>
        <v>4.3280443185017141</v>
      </c>
      <c r="X7" s="18">
        <f>(dw!S8*100)/dw!$AB8</f>
        <v>1.6682786884732057</v>
      </c>
      <c r="Y7" s="18">
        <f>(dw!AB8*100)/dw!$AB8</f>
        <v>100</v>
      </c>
      <c r="Z7" s="29">
        <f t="shared" si="0"/>
        <v>71.506917274126167</v>
      </c>
      <c r="AA7" s="29">
        <f t="shared" si="1"/>
        <v>9.2056585620410107</v>
      </c>
      <c r="AB7" s="15">
        <f t="shared" si="2"/>
        <v>7.8257921249367035E-2</v>
      </c>
      <c r="AC7" s="15">
        <f t="shared" si="3"/>
        <v>0.18392160664810828</v>
      </c>
      <c r="AD7" s="15">
        <f t="shared" si="4"/>
        <v>0.63644676254767296</v>
      </c>
      <c r="AE7" s="15">
        <f t="shared" si="5"/>
        <v>0.88594517686157193</v>
      </c>
      <c r="AF7" s="15">
        <f t="shared" si="6"/>
        <v>1</v>
      </c>
      <c r="AG7" s="15">
        <f t="shared" si="7"/>
        <v>3.1996466720913403</v>
      </c>
      <c r="AH7" s="15">
        <f t="shared" si="8"/>
        <v>3.4713036822928527</v>
      </c>
      <c r="AI7" s="18">
        <f>(dw!AS8*100)/dw!$BR8</f>
        <v>0.53963390324748561</v>
      </c>
      <c r="AJ7" s="18">
        <f>(dw!AT8*100)/dw!$BR8</f>
        <v>0.28476723126516384</v>
      </c>
      <c r="AK7" s="18">
        <f>(dw!AU8*100)/dw!$BR8</f>
        <v>0.22781378501213106</v>
      </c>
      <c r="AL7" s="18">
        <f>(dw!AV8*100)/dw!$BR8</f>
        <v>9.6820858630155701E-2</v>
      </c>
      <c r="AM7" s="18"/>
      <c r="AN7" s="18">
        <f>(dw!AW8*100)/dw!$BR8</f>
        <v>8.9402672255698192</v>
      </c>
      <c r="AO7" s="18">
        <f>(dw!AX8*100)/dw!$BR8</f>
        <v>9.0227073390210837</v>
      </c>
      <c r="AP7" s="18">
        <f>(dw!AY8*100)/dw!$BR8</f>
        <v>5.7252451845861199</v>
      </c>
      <c r="AQ7" s="18">
        <f>(dw!AZ8*100)/dw!$BR8</f>
        <v>3.175154628606577</v>
      </c>
      <c r="AR7" s="18">
        <f>(dw!BA8*100)/dw!$BR8</f>
        <v>0.12985385745691472</v>
      </c>
      <c r="AS7" s="18"/>
      <c r="AT7" s="18">
        <f>(dw!BB8*100)/dw!$BR8</f>
        <v>14.72232347279334</v>
      </c>
      <c r="AU7" s="18">
        <f>(dw!BC8*100)/dw!$BR8</f>
        <v>8.523795149844517</v>
      </c>
      <c r="AV7" s="18">
        <f>(dw!BD8*100)/dw!$BR8</f>
        <v>8.0748596097549861</v>
      </c>
      <c r="AW7" s="18">
        <f>(dw!BE8*100)/dw!$BR8</f>
        <v>2.7360435579956945</v>
      </c>
      <c r="AX7" s="18">
        <f>(dw!BF8*100)/dw!$BR8</f>
        <v>0.32876376849563171</v>
      </c>
      <c r="AY7" s="18"/>
      <c r="AZ7" s="18">
        <f>(dw!BG8*100)/dw!$BR8</f>
        <v>12.97029308243442</v>
      </c>
      <c r="BA7" s="18">
        <f>(dw!BH8*100)/dw!$BR8</f>
        <v>7.6373147589160624</v>
      </c>
      <c r="BB7" s="18">
        <f>(dw!BI8*100)/dw!$BR8</f>
        <v>6.3683919763984917</v>
      </c>
      <c r="BC7" s="18">
        <f>(dw!BJ8*100)/dw!$BR8</f>
        <v>4.9004168992265731</v>
      </c>
      <c r="BD7" s="18">
        <f>(dw!BK8*100)/dw!$BR8</f>
        <v>0.64656399858755442</v>
      </c>
      <c r="BE7" s="18"/>
      <c r="BF7" s="18">
        <f>(dw!BL8*100)/dw!$BR8</f>
        <v>0.59801118565684408</v>
      </c>
      <c r="BG7" s="18">
        <f>(dw!BM8*100)/dw!$BR8</f>
        <v>0.4271508468977458</v>
      </c>
      <c r="BH7" s="18">
        <f>(dw!BN8*100)/dw!$BR8</f>
        <v>0.44509118246745111</v>
      </c>
      <c r="BI7" s="18">
        <f>(dw!BO8*100)/dw!$BR8</f>
        <v>0.74124910298322155</v>
      </c>
      <c r="BJ7" s="18">
        <f>(dw!BP8*100)/dw!$BR8</f>
        <v>0.76887152441594231</v>
      </c>
      <c r="BK7" s="18">
        <f>(dw!BQ8*100)/dw!$BR8</f>
        <v>1.9685958697360775</v>
      </c>
      <c r="BL7" s="18">
        <f>(dw!BR8*100)/dw!$BR8</f>
        <v>100</v>
      </c>
      <c r="BM7">
        <f t="shared" si="9"/>
        <v>2.0867875813234149</v>
      </c>
    </row>
    <row r="8" spans="1:65" x14ac:dyDescent="0.25">
      <c r="A8" s="4" t="s">
        <v>136</v>
      </c>
      <c r="B8" s="4">
        <v>39128</v>
      </c>
      <c r="C8" s="89">
        <f>dw!C9</f>
        <v>24.57</v>
      </c>
      <c r="D8" s="5" t="s">
        <v>37</v>
      </c>
      <c r="E8" s="5">
        <v>0.95230999999999999</v>
      </c>
      <c r="F8" s="5">
        <v>26.6</v>
      </c>
      <c r="G8" s="5">
        <v>3.5801127819548868</v>
      </c>
      <c r="H8" s="18">
        <f>(dw!O9*100)/dw!$AB9</f>
        <v>0</v>
      </c>
      <c r="I8" s="18">
        <f>(dw!K9*100)/dw!$AB9</f>
        <v>49.143201471725988</v>
      </c>
      <c r="J8" s="18">
        <f>(dw!L9*100)/dw!$AB9</f>
        <v>2.1631248167874566</v>
      </c>
      <c r="K8" s="18">
        <f>(dw!Y9*100)/dw!$AB9</f>
        <v>2.4297941803790217</v>
      </c>
      <c r="L8" s="18">
        <f>(dw!N9*100)/dw!$AB9</f>
        <v>8.7061914117655395</v>
      </c>
      <c r="M8" s="18">
        <f>(dw!X9*100)/dw!$AB9</f>
        <v>12.609714094176917</v>
      </c>
      <c r="N8" s="18">
        <f>(dw!Z9*100)/dw!$AB9</f>
        <v>2.0323168371082621</v>
      </c>
      <c r="O8" s="18">
        <f>(dw!W9*100)/dw!$AB9</f>
        <v>0</v>
      </c>
      <c r="P8" s="18">
        <f>(dw!U9*100)/dw!$AB9</f>
        <v>0</v>
      </c>
      <c r="Q8" s="18">
        <f>(dw!T9*100)/dw!$AB9</f>
        <v>1.5293894131616581</v>
      </c>
      <c r="R8" s="18">
        <f>(dw!M9*100)/dw!$AB9</f>
        <v>10.454929271783673</v>
      </c>
      <c r="S8" s="18">
        <f>(dw!V9*100)/dw!$AB9</f>
        <v>0</v>
      </c>
      <c r="T8" s="18">
        <f>(dw!AA9*100)/dw!$AB9</f>
        <v>0</v>
      </c>
      <c r="U8" s="18">
        <f>(dw!R9*100)/dw!$AB9</f>
        <v>2.3907630507862248</v>
      </c>
      <c r="V8" s="18">
        <f>(dw!Q9*100)/dw!$AB9</f>
        <v>0</v>
      </c>
      <c r="W8" s="18">
        <f>(dw!P9*100)/dw!$AB9</f>
        <v>6.9474401837513389</v>
      </c>
      <c r="X8" s="18">
        <f>(dw!S9*100)/dw!$AB9</f>
        <v>1.5931352685738864</v>
      </c>
      <c r="Y8" s="18">
        <f>(dw!AB9*100)/dw!$AB9</f>
        <v>100</v>
      </c>
      <c r="Z8" s="29">
        <f t="shared" si="0"/>
        <v>70.46744697206266</v>
      </c>
      <c r="AA8" s="29">
        <f t="shared" si="1"/>
        <v>12.460727916273107</v>
      </c>
      <c r="AB8" s="15">
        <f t="shared" si="2"/>
        <v>4.2160976496805634E-2</v>
      </c>
      <c r="AC8" s="15">
        <f t="shared" si="3"/>
        <v>0.15178316076692683</v>
      </c>
      <c r="AD8" s="15">
        <f t="shared" si="4"/>
        <v>0.50297135123987269</v>
      </c>
      <c r="AE8" s="15">
        <f t="shared" si="5"/>
        <v>0.84974071920608762</v>
      </c>
      <c r="AF8" s="15">
        <f t="shared" si="6"/>
        <v>0.95478285073099733</v>
      </c>
      <c r="AG8" s="15">
        <f t="shared" si="7"/>
        <v>3.8972494621761484</v>
      </c>
      <c r="AH8" s="15">
        <f t="shared" si="8"/>
        <v>3.4114364214496455</v>
      </c>
      <c r="AI8" s="18" t="e">
        <f>(dw!AS9*100)/dw!$BR9</f>
        <v>#DIV/0!</v>
      </c>
      <c r="AJ8" s="18" t="e">
        <f>(dw!AT9*100)/dw!$BR9</f>
        <v>#DIV/0!</v>
      </c>
      <c r="AK8" s="18" t="e">
        <f>(dw!AU9*100)/dw!$BR9</f>
        <v>#DIV/0!</v>
      </c>
      <c r="AL8" s="18" t="e">
        <f>(dw!AV9*100)/dw!$BR9</f>
        <v>#DIV/0!</v>
      </c>
      <c r="AM8" s="18"/>
      <c r="AN8" s="18" t="e">
        <f>(dw!AW9*100)/dw!$BR9</f>
        <v>#DIV/0!</v>
      </c>
      <c r="AO8" s="18" t="e">
        <f>(dw!AX9*100)/dw!$BR9</f>
        <v>#DIV/0!</v>
      </c>
      <c r="AP8" s="18" t="e">
        <f>(dw!AY9*100)/dw!$BR9</f>
        <v>#DIV/0!</v>
      </c>
      <c r="AQ8" s="18" t="e">
        <f>(dw!AZ9*100)/dw!$BR9</f>
        <v>#DIV/0!</v>
      </c>
      <c r="AR8" s="18" t="e">
        <f>(dw!BA9*100)/dw!$BR9</f>
        <v>#DIV/0!</v>
      </c>
      <c r="AS8" s="18"/>
      <c r="AT8" s="18" t="e">
        <f>(dw!BB9*100)/dw!$BR9</f>
        <v>#DIV/0!</v>
      </c>
      <c r="AU8" s="18" t="e">
        <f>(dw!BC9*100)/dw!$BR9</f>
        <v>#DIV/0!</v>
      </c>
      <c r="AV8" s="18" t="e">
        <f>(dw!BD9*100)/dw!$BR9</f>
        <v>#DIV/0!</v>
      </c>
      <c r="AW8" s="18" t="e">
        <f>(dw!BE9*100)/dw!$BR9</f>
        <v>#DIV/0!</v>
      </c>
      <c r="AX8" s="18" t="e">
        <f>(dw!BF9*100)/dw!$BR9</f>
        <v>#DIV/0!</v>
      </c>
      <c r="AY8" s="18"/>
      <c r="AZ8" s="18" t="e">
        <f>(dw!BG9*100)/dw!$BR9</f>
        <v>#DIV/0!</v>
      </c>
      <c r="BA8" s="18" t="e">
        <f>(dw!BH9*100)/dw!$BR9</f>
        <v>#DIV/0!</v>
      </c>
      <c r="BB8" s="18" t="e">
        <f>(dw!BI9*100)/dw!$BR9</f>
        <v>#DIV/0!</v>
      </c>
      <c r="BC8" s="18" t="e">
        <f>(dw!BJ9*100)/dw!$BR9</f>
        <v>#DIV/0!</v>
      </c>
      <c r="BD8" s="18" t="e">
        <f>(dw!BK9*100)/dw!$BR9</f>
        <v>#DIV/0!</v>
      </c>
      <c r="BE8" s="18"/>
      <c r="BF8" s="18" t="e">
        <f>(dw!BL9*100)/dw!$BR9</f>
        <v>#DIV/0!</v>
      </c>
      <c r="BG8" s="18" t="e">
        <f>(dw!BM9*100)/dw!$BR9</f>
        <v>#DIV/0!</v>
      </c>
      <c r="BH8" s="18" t="e">
        <f>(dw!BN9*100)/dw!$BR9</f>
        <v>#DIV/0!</v>
      </c>
      <c r="BI8" s="18" t="e">
        <f>(dw!BO9*100)/dw!$BR9</f>
        <v>#DIV/0!</v>
      </c>
      <c r="BJ8" s="18" t="e">
        <f>(dw!BP9*100)/dw!$BR9</f>
        <v>#DIV/0!</v>
      </c>
      <c r="BK8" s="18" t="e">
        <f>(dw!BQ9*100)/dw!$BR9</f>
        <v>#DIV/0!</v>
      </c>
      <c r="BL8" s="18" t="e">
        <f>(dw!BR9*100)/dw!$BR9</f>
        <v>#DIV/0!</v>
      </c>
      <c r="BM8" t="e">
        <f t="shared" si="9"/>
        <v>#DIV/0!</v>
      </c>
    </row>
    <row r="9" spans="1:65" x14ac:dyDescent="0.25">
      <c r="A9" s="4" t="s">
        <v>57</v>
      </c>
      <c r="B9" s="4">
        <v>39217</v>
      </c>
      <c r="C9" s="89">
        <f>dw!C10</f>
        <v>23.2</v>
      </c>
      <c r="D9" s="5" t="s">
        <v>37</v>
      </c>
      <c r="E9" s="5">
        <v>2.5463</v>
      </c>
      <c r="F9" s="5">
        <v>72</v>
      </c>
      <c r="G9" s="5">
        <v>3.5365277777777777</v>
      </c>
      <c r="H9" s="18">
        <f>(dw!O10*100)/dw!$AB10</f>
        <v>0.25742944423045772</v>
      </c>
      <c r="I9" s="18">
        <f>(dw!K10*100)/dw!$AB10</f>
        <v>36.616464722505967</v>
      </c>
      <c r="J9" s="18">
        <f>(dw!L10*100)/dw!$AB10</f>
        <v>31.780121886400089</v>
      </c>
      <c r="K9" s="18">
        <f>(dw!Y10*100)/dw!$AB10</f>
        <v>0</v>
      </c>
      <c r="L9" s="18">
        <f>(dw!N10*100)/dw!$AB10</f>
        <v>3.8005944600393771</v>
      </c>
      <c r="M9" s="18">
        <f>(dw!X10*100)/dw!$AB10</f>
        <v>10.20623423332662</v>
      </c>
      <c r="N9" s="18">
        <f>(dw!Z10*100)/dw!$AB10</f>
        <v>2.0926095084847125</v>
      </c>
      <c r="O9" s="18">
        <f>(dw!W10*100)/dw!$AB10</f>
        <v>0</v>
      </c>
      <c r="P9" s="18">
        <f>(dw!U10*100)/dw!$AB10</f>
        <v>0</v>
      </c>
      <c r="Q9" s="18">
        <f>(dw!T10*100)/dw!$AB10</f>
        <v>1.4978013273584851</v>
      </c>
      <c r="R9" s="18">
        <f>(dw!M10*100)/dw!$AB10</f>
        <v>6.9511053417660218</v>
      </c>
      <c r="S9" s="18">
        <f>(dw!V10*100)/dw!$AB10</f>
        <v>0</v>
      </c>
      <c r="T9" s="18">
        <f>(dw!AA10*100)/dw!$AB10</f>
        <v>0</v>
      </c>
      <c r="U9" s="18">
        <f>(dw!R10*100)/dw!$AB10</f>
        <v>1.4578184373085494</v>
      </c>
      <c r="V9" s="18">
        <f>(dw!Q10*100)/dw!$AB10</f>
        <v>0</v>
      </c>
      <c r="W9" s="18">
        <f>(dw!P10*100)/dw!$AB10</f>
        <v>3.7609812270558032</v>
      </c>
      <c r="X9" s="18">
        <f>(dw!S10*100)/dw!$AB10</f>
        <v>1.5788394115239206</v>
      </c>
      <c r="Y9" s="18">
        <f>(dw!AB10*100)/dw!$AB10</f>
        <v>100</v>
      </c>
      <c r="Z9" s="29">
        <f t="shared" si="0"/>
        <v>79.405715854941917</v>
      </c>
      <c r="AA9" s="29">
        <f t="shared" si="1"/>
        <v>8.2954404032467579</v>
      </c>
      <c r="AB9" s="15">
        <f t="shared" si="2"/>
        <v>0.46464485235381514</v>
      </c>
      <c r="AC9" s="15">
        <f t="shared" si="3"/>
        <v>0.11389367403871238</v>
      </c>
      <c r="AD9" s="15">
        <f t="shared" si="4"/>
        <v>0.5516384021342231</v>
      </c>
      <c r="AE9" s="15">
        <f t="shared" si="5"/>
        <v>0.90541241692611996</v>
      </c>
      <c r="AF9" s="15">
        <f t="shared" si="6"/>
        <v>1</v>
      </c>
      <c r="AG9" s="15">
        <f t="shared" si="7"/>
        <v>3.5876567091652172</v>
      </c>
      <c r="AH9" s="15">
        <f t="shared" si="8"/>
        <v>6.7014517838096763</v>
      </c>
      <c r="AI9" s="18" t="e">
        <f>(dw!AS10*100)/dw!$BR10</f>
        <v>#DIV/0!</v>
      </c>
      <c r="AJ9" s="18" t="e">
        <f>(dw!AT10*100)/dw!$BR10</f>
        <v>#DIV/0!</v>
      </c>
      <c r="AK9" s="18" t="e">
        <f>(dw!AU10*100)/dw!$BR10</f>
        <v>#DIV/0!</v>
      </c>
      <c r="AL9" s="18" t="e">
        <f>(dw!AV10*100)/dw!$BR10</f>
        <v>#DIV/0!</v>
      </c>
      <c r="AM9" s="18"/>
      <c r="AN9" s="18" t="e">
        <f>(dw!AW10*100)/dw!$BR10</f>
        <v>#DIV/0!</v>
      </c>
      <c r="AO9" s="18" t="e">
        <f>(dw!AX10*100)/dw!$BR10</f>
        <v>#DIV/0!</v>
      </c>
      <c r="AP9" s="18" t="e">
        <f>(dw!AY10*100)/dw!$BR10</f>
        <v>#DIV/0!</v>
      </c>
      <c r="AQ9" s="18" t="e">
        <f>(dw!AZ10*100)/dw!$BR10</f>
        <v>#DIV/0!</v>
      </c>
      <c r="AR9" s="18" t="e">
        <f>(dw!BA10*100)/dw!$BR10</f>
        <v>#DIV/0!</v>
      </c>
      <c r="AS9" s="18"/>
      <c r="AT9" s="18" t="e">
        <f>(dw!BB10*100)/dw!$BR10</f>
        <v>#DIV/0!</v>
      </c>
      <c r="AU9" s="18" t="e">
        <f>(dw!BC10*100)/dw!$BR10</f>
        <v>#DIV/0!</v>
      </c>
      <c r="AV9" s="18" t="e">
        <f>(dw!BD10*100)/dw!$BR10</f>
        <v>#DIV/0!</v>
      </c>
      <c r="AW9" s="18" t="e">
        <f>(dw!BE10*100)/dw!$BR10</f>
        <v>#DIV/0!</v>
      </c>
      <c r="AX9" s="18" t="e">
        <f>(dw!BF10*100)/dw!$BR10</f>
        <v>#DIV/0!</v>
      </c>
      <c r="AY9" s="18"/>
      <c r="AZ9" s="18" t="e">
        <f>(dw!BG10*100)/dw!$BR10</f>
        <v>#DIV/0!</v>
      </c>
      <c r="BA9" s="18" t="e">
        <f>(dw!BH10*100)/dw!$BR10</f>
        <v>#DIV/0!</v>
      </c>
      <c r="BB9" s="18" t="e">
        <f>(dw!BI10*100)/dw!$BR10</f>
        <v>#DIV/0!</v>
      </c>
      <c r="BC9" s="18" t="e">
        <f>(dw!BJ10*100)/dw!$BR10</f>
        <v>#DIV/0!</v>
      </c>
      <c r="BD9" s="18" t="e">
        <f>(dw!BK10*100)/dw!$BR10</f>
        <v>#DIV/0!</v>
      </c>
      <c r="BE9" s="18"/>
      <c r="BF9" s="18" t="e">
        <f>(dw!BL10*100)/dw!$BR10</f>
        <v>#DIV/0!</v>
      </c>
      <c r="BG9" s="18" t="e">
        <f>(dw!BM10*100)/dw!$BR10</f>
        <v>#DIV/0!</v>
      </c>
      <c r="BH9" s="18" t="e">
        <f>(dw!BN10*100)/dw!$BR10</f>
        <v>#DIV/0!</v>
      </c>
      <c r="BI9" s="18" t="e">
        <f>(dw!BO10*100)/dw!$BR10</f>
        <v>#DIV/0!</v>
      </c>
      <c r="BJ9" s="18" t="e">
        <f>(dw!BP10*100)/dw!$BR10</f>
        <v>#DIV/0!</v>
      </c>
      <c r="BK9" s="18" t="e">
        <f>(dw!BQ10*100)/dw!$BR10</f>
        <v>#DIV/0!</v>
      </c>
      <c r="BL9" s="18" t="e">
        <f>(dw!BR10*100)/dw!$BR10</f>
        <v>#DIV/0!</v>
      </c>
      <c r="BM9" t="e">
        <f t="shared" si="9"/>
        <v>#DIV/0!</v>
      </c>
    </row>
    <row r="10" spans="1:65" x14ac:dyDescent="0.25">
      <c r="A10" s="4" t="s">
        <v>127</v>
      </c>
      <c r="B10" s="4">
        <v>39317</v>
      </c>
      <c r="C10" s="89">
        <f>dw!C11</f>
        <v>13.33</v>
      </c>
      <c r="D10" s="5" t="s">
        <v>37</v>
      </c>
      <c r="E10" s="5">
        <v>1.02</v>
      </c>
      <c r="F10" s="5">
        <v>63.9</v>
      </c>
      <c r="G10" s="5">
        <v>1.596244131455399</v>
      </c>
      <c r="H10" s="18">
        <f>(dw!O11*100)/dw!$AB11</f>
        <v>0</v>
      </c>
      <c r="I10" s="18">
        <f>(dw!K11*100)/dw!$AB11</f>
        <v>43.809219082584008</v>
      </c>
      <c r="J10" s="18">
        <f>(dw!L11*100)/dw!$AB11</f>
        <v>20.678626254877116</v>
      </c>
      <c r="K10" s="18">
        <f>(dw!Y11*100)/dw!$AB11</f>
        <v>1.197687332880679</v>
      </c>
      <c r="L10" s="18">
        <f>(dw!N11*100)/dw!$AB11</f>
        <v>4.0082363852405747</v>
      </c>
      <c r="M10" s="18">
        <f>(dw!X11*100)/dw!$AB11</f>
        <v>8.7730800882482729</v>
      </c>
      <c r="N10" s="18">
        <f>(dw!Z11*100)/dw!$AB11</f>
        <v>3.8798941015192838</v>
      </c>
      <c r="O10" s="18">
        <f>(dw!W11*100)/dw!$AB11</f>
        <v>0</v>
      </c>
      <c r="P10" s="18">
        <f>(dw!U11*100)/dw!$AB11</f>
        <v>0</v>
      </c>
      <c r="Q10" s="18">
        <f>(dw!T11*100)/dw!$AB11</f>
        <v>1.572963461173339</v>
      </c>
      <c r="R10" s="18">
        <f>(dw!M11*100)/dw!$AB11</f>
        <v>8.1957150225514983</v>
      </c>
      <c r="S10" s="18">
        <f>(dw!V11*100)/dw!$AB11</f>
        <v>0</v>
      </c>
      <c r="T10" s="18">
        <f>(dw!AA11*100)/dw!$AB11</f>
        <v>0</v>
      </c>
      <c r="U10" s="18">
        <f>(dw!R11*100)/dw!$AB11</f>
        <v>1.8940611410340313</v>
      </c>
      <c r="V10" s="18">
        <f>(dw!Q11*100)/dw!$AB11</f>
        <v>0</v>
      </c>
      <c r="W10" s="18">
        <f>(dw!P11*100)/dw!$AB11</f>
        <v>3.9006677776622971</v>
      </c>
      <c r="X10" s="18">
        <f>(dw!S11*100)/dw!$AB11</f>
        <v>2.0898493522289328</v>
      </c>
      <c r="Y10" s="18">
        <f>(dw!AB11*100)/dw!$AB11</f>
        <v>100</v>
      </c>
      <c r="Z10" s="29">
        <f t="shared" si="0"/>
        <v>76.6917967452532</v>
      </c>
      <c r="AA10" s="29">
        <f t="shared" si="1"/>
        <v>9.4575417320986013</v>
      </c>
      <c r="AB10" s="15">
        <f t="shared" si="2"/>
        <v>0.32065928310470093</v>
      </c>
      <c r="AC10" s="15">
        <f t="shared" si="3"/>
        <v>0.10265129270986445</v>
      </c>
      <c r="AD10" s="15">
        <f t="shared" si="4"/>
        <v>0.48122769342166882</v>
      </c>
      <c r="AE10" s="15">
        <f t="shared" si="5"/>
        <v>0.89021921817095617</v>
      </c>
      <c r="AF10" s="15">
        <f t="shared" si="6"/>
        <v>0.98176634512668792</v>
      </c>
      <c r="AG10" s="15">
        <f t="shared" si="7"/>
        <v>4.9935961648483511</v>
      </c>
      <c r="AH10" s="15">
        <f t="shared" si="8"/>
        <v>6.4676912632427452</v>
      </c>
      <c r="AI10" s="18" t="e">
        <f>(dw!AS11*100)/dw!$BR11</f>
        <v>#DIV/0!</v>
      </c>
      <c r="AJ10" s="18" t="e">
        <f>(dw!AT11*100)/dw!$BR11</f>
        <v>#DIV/0!</v>
      </c>
      <c r="AK10" s="18" t="e">
        <f>(dw!AU11*100)/dw!$BR11</f>
        <v>#DIV/0!</v>
      </c>
      <c r="AL10" s="18" t="e">
        <f>(dw!AV11*100)/dw!$BR11</f>
        <v>#DIV/0!</v>
      </c>
      <c r="AM10" s="18"/>
      <c r="AN10" s="18" t="e">
        <f>(dw!AW11*100)/dw!$BR11</f>
        <v>#DIV/0!</v>
      </c>
      <c r="AO10" s="18" t="e">
        <f>(dw!AX11*100)/dw!$BR11</f>
        <v>#DIV/0!</v>
      </c>
      <c r="AP10" s="18" t="e">
        <f>(dw!AY11*100)/dw!$BR11</f>
        <v>#DIV/0!</v>
      </c>
      <c r="AQ10" s="18" t="e">
        <f>(dw!AZ11*100)/dw!$BR11</f>
        <v>#DIV/0!</v>
      </c>
      <c r="AR10" s="18" t="e">
        <f>(dw!BA11*100)/dw!$BR11</f>
        <v>#DIV/0!</v>
      </c>
      <c r="AS10" s="18"/>
      <c r="AT10" s="18" t="e">
        <f>(dw!BB11*100)/dw!$BR11</f>
        <v>#DIV/0!</v>
      </c>
      <c r="AU10" s="18" t="e">
        <f>(dw!BC11*100)/dw!$BR11</f>
        <v>#DIV/0!</v>
      </c>
      <c r="AV10" s="18" t="e">
        <f>(dw!BD11*100)/dw!$BR11</f>
        <v>#DIV/0!</v>
      </c>
      <c r="AW10" s="18" t="e">
        <f>(dw!BE11*100)/dw!$BR11</f>
        <v>#DIV/0!</v>
      </c>
      <c r="AX10" s="18" t="e">
        <f>(dw!BF11*100)/dw!$BR11</f>
        <v>#DIV/0!</v>
      </c>
      <c r="AY10" s="18"/>
      <c r="AZ10" s="18" t="e">
        <f>(dw!BG11*100)/dw!$BR11</f>
        <v>#DIV/0!</v>
      </c>
      <c r="BA10" s="18" t="e">
        <f>(dw!BH11*100)/dw!$BR11</f>
        <v>#DIV/0!</v>
      </c>
      <c r="BB10" s="18" t="e">
        <f>(dw!BI11*100)/dw!$BR11</f>
        <v>#DIV/0!</v>
      </c>
      <c r="BC10" s="18" t="e">
        <f>(dw!BJ11*100)/dw!$BR11</f>
        <v>#DIV/0!</v>
      </c>
      <c r="BD10" s="18" t="e">
        <f>(dw!BK11*100)/dw!$BR11</f>
        <v>#DIV/0!</v>
      </c>
      <c r="BE10" s="18"/>
      <c r="BF10" s="18" t="e">
        <f>(dw!BL11*100)/dw!$BR11</f>
        <v>#DIV/0!</v>
      </c>
      <c r="BG10" s="18" t="e">
        <f>(dw!BM11*100)/dw!$BR11</f>
        <v>#DIV/0!</v>
      </c>
      <c r="BH10" s="18" t="e">
        <f>(dw!BN11*100)/dw!$BR11</f>
        <v>#DIV/0!</v>
      </c>
      <c r="BI10" s="18" t="e">
        <f>(dw!BO11*100)/dw!$BR11</f>
        <v>#DIV/0!</v>
      </c>
      <c r="BJ10" s="18" t="e">
        <f>(dw!BP11*100)/dw!$BR11</f>
        <v>#DIV/0!</v>
      </c>
      <c r="BK10" s="18" t="e">
        <f>(dw!BQ11*100)/dw!$BR11</f>
        <v>#DIV/0!</v>
      </c>
      <c r="BL10" s="18" t="e">
        <f>(dw!BR11*100)/dw!$BR11</f>
        <v>#DIV/0!</v>
      </c>
      <c r="BM10" t="e">
        <f t="shared" si="9"/>
        <v>#DIV/0!</v>
      </c>
    </row>
    <row r="11" spans="1:65" x14ac:dyDescent="0.25">
      <c r="A11" s="4" t="s">
        <v>135</v>
      </c>
      <c r="B11" s="4">
        <v>39683</v>
      </c>
      <c r="C11" s="89">
        <f>dw!C12</f>
        <v>20.78</v>
      </c>
      <c r="D11" s="5" t="s">
        <v>37</v>
      </c>
      <c r="E11" s="5">
        <v>1.7151000000000001</v>
      </c>
      <c r="F11" s="5">
        <v>38.54</v>
      </c>
      <c r="G11" s="5">
        <v>4.4501816294758703</v>
      </c>
      <c r="H11" s="18">
        <f>(dw!O12*100)/dw!$AB12</f>
        <v>0</v>
      </c>
      <c r="I11" s="18">
        <f>(dw!K12*100)/dw!$AB12</f>
        <v>49.122113612864403</v>
      </c>
      <c r="J11" s="18">
        <f>(dw!L12*100)/dw!$AB12</f>
        <v>8.5281895436422044</v>
      </c>
      <c r="K11" s="18">
        <f>(dw!Y12*100)/dw!$AB12</f>
        <v>3.1206454480690367</v>
      </c>
      <c r="L11" s="18">
        <f>(dw!N12*100)/dw!$AB12</f>
        <v>8.3439071173908879</v>
      </c>
      <c r="M11" s="18">
        <f>(dw!X12*100)/dw!$AB12</f>
        <v>12.958183187164098</v>
      </c>
      <c r="N11" s="18">
        <f>(dw!Z12*100)/dw!$AB12</f>
        <v>2.5849061696453894</v>
      </c>
      <c r="O11" s="18">
        <f>(dw!W12*100)/dw!$AB12</f>
        <v>0</v>
      </c>
      <c r="P11" s="18">
        <f>(dw!U12*100)/dw!$AB12</f>
        <v>0</v>
      </c>
      <c r="Q11" s="18">
        <f>(dw!T12*100)/dw!$AB12</f>
        <v>1.8034507342179724</v>
      </c>
      <c r="R11" s="18">
        <f>(dw!M12*100)/dw!$AB12</f>
        <v>4.624383033868618</v>
      </c>
      <c r="S11" s="18">
        <f>(dw!V12*100)/dw!$AB12</f>
        <v>0</v>
      </c>
      <c r="T11" s="18">
        <f>(dw!AA12*100)/dw!$AB12</f>
        <v>0</v>
      </c>
      <c r="U11" s="18">
        <f>(dw!R12*100)/dw!$AB12</f>
        <v>1.3183158737641252</v>
      </c>
      <c r="V11" s="18">
        <f>(dw!Q12*100)/dw!$AB12</f>
        <v>0</v>
      </c>
      <c r="W11" s="18">
        <f>(dw!P12*100)/dw!$AB12</f>
        <v>5.2783471462576443</v>
      </c>
      <c r="X11" s="18">
        <f>(dw!S12*100)/dw!$AB12</f>
        <v>2.3175581331156128</v>
      </c>
      <c r="Y11" s="18">
        <f>(dw!AB12*100)/dw!$AB12</f>
        <v>100</v>
      </c>
      <c r="Z11" s="29">
        <f t="shared" si="0"/>
        <v>70.618593307766119</v>
      </c>
      <c r="AA11" s="29">
        <f t="shared" si="1"/>
        <v>10.717671887355355</v>
      </c>
      <c r="AB11" s="15">
        <f t="shared" si="2"/>
        <v>0.1479296565100488</v>
      </c>
      <c r="AC11" s="15">
        <f t="shared" si="3"/>
        <v>0.15504526174146169</v>
      </c>
      <c r="AD11" s="15">
        <f t="shared" si="4"/>
        <v>0.54731637553863965</v>
      </c>
      <c r="AE11" s="15">
        <f t="shared" si="5"/>
        <v>0.86823009562039499</v>
      </c>
      <c r="AF11" s="15">
        <f t="shared" si="6"/>
        <v>0.94864905814825362</v>
      </c>
      <c r="AG11" s="15">
        <f t="shared" si="7"/>
        <v>3.790817964475373</v>
      </c>
      <c r="AH11" s="15">
        <f t="shared" si="8"/>
        <v>3.5854790460406392</v>
      </c>
      <c r="AI11" s="18" t="e">
        <f>(dw!AS12*100)/dw!$BR12</f>
        <v>#DIV/0!</v>
      </c>
      <c r="AJ11" s="18" t="e">
        <f>(dw!AT12*100)/dw!$BR12</f>
        <v>#DIV/0!</v>
      </c>
      <c r="AK11" s="18" t="e">
        <f>(dw!AU12*100)/dw!$BR12</f>
        <v>#DIV/0!</v>
      </c>
      <c r="AL11" s="18" t="e">
        <f>(dw!AV12*100)/dw!$BR12</f>
        <v>#DIV/0!</v>
      </c>
      <c r="AM11" s="18"/>
      <c r="AN11" s="18" t="e">
        <f>(dw!AW12*100)/dw!$BR12</f>
        <v>#DIV/0!</v>
      </c>
      <c r="AO11" s="18" t="e">
        <f>(dw!AX12*100)/dw!$BR12</f>
        <v>#DIV/0!</v>
      </c>
      <c r="AP11" s="18" t="e">
        <f>(dw!AY12*100)/dw!$BR12</f>
        <v>#DIV/0!</v>
      </c>
      <c r="AQ11" s="18" t="e">
        <f>(dw!AZ12*100)/dw!$BR12</f>
        <v>#DIV/0!</v>
      </c>
      <c r="AR11" s="18" t="e">
        <f>(dw!BA12*100)/dw!$BR12</f>
        <v>#DIV/0!</v>
      </c>
      <c r="AS11" s="18"/>
      <c r="AT11" s="18" t="e">
        <f>(dw!BB12*100)/dw!$BR12</f>
        <v>#DIV/0!</v>
      </c>
      <c r="AU11" s="18" t="e">
        <f>(dw!BC12*100)/dw!$BR12</f>
        <v>#DIV/0!</v>
      </c>
      <c r="AV11" s="18" t="e">
        <f>(dw!BD12*100)/dw!$BR12</f>
        <v>#DIV/0!</v>
      </c>
      <c r="AW11" s="18" t="e">
        <f>(dw!BE12*100)/dw!$BR12</f>
        <v>#DIV/0!</v>
      </c>
      <c r="AX11" s="18" t="e">
        <f>(dw!BF12*100)/dw!$BR12</f>
        <v>#DIV/0!</v>
      </c>
      <c r="AY11" s="18"/>
      <c r="AZ11" s="18" t="e">
        <f>(dw!BG12*100)/dw!$BR12</f>
        <v>#DIV/0!</v>
      </c>
      <c r="BA11" s="18" t="e">
        <f>(dw!BH12*100)/dw!$BR12</f>
        <v>#DIV/0!</v>
      </c>
      <c r="BB11" s="18" t="e">
        <f>(dw!BI12*100)/dw!$BR12</f>
        <v>#DIV/0!</v>
      </c>
      <c r="BC11" s="18" t="e">
        <f>(dw!BJ12*100)/dw!$BR12</f>
        <v>#DIV/0!</v>
      </c>
      <c r="BD11" s="18" t="e">
        <f>(dw!BK12*100)/dw!$BR12</f>
        <v>#DIV/0!</v>
      </c>
      <c r="BE11" s="18"/>
      <c r="BF11" s="18" t="e">
        <f>(dw!BL12*100)/dw!$BR12</f>
        <v>#DIV/0!</v>
      </c>
      <c r="BG11" s="18" t="e">
        <f>(dw!BM12*100)/dw!$BR12</f>
        <v>#DIV/0!</v>
      </c>
      <c r="BH11" s="18" t="e">
        <f>(dw!BN12*100)/dw!$BR12</f>
        <v>#DIV/0!</v>
      </c>
      <c r="BI11" s="18" t="e">
        <f>(dw!BO12*100)/dw!$BR12</f>
        <v>#DIV/0!</v>
      </c>
      <c r="BJ11" s="18" t="e">
        <f>(dw!BP12*100)/dw!$BR12</f>
        <v>#DIV/0!</v>
      </c>
      <c r="BK11" s="18" t="e">
        <f>(dw!BQ12*100)/dw!$BR12</f>
        <v>#DIV/0!</v>
      </c>
      <c r="BL11" s="18" t="e">
        <f>(dw!BR12*100)/dw!$BR12</f>
        <v>#DIV/0!</v>
      </c>
      <c r="BM11" t="e">
        <f t="shared" si="9"/>
        <v>#DIV/0!</v>
      </c>
    </row>
    <row r="12" spans="1:65" x14ac:dyDescent="0.25">
      <c r="A12" s="4" t="s">
        <v>128</v>
      </c>
      <c r="B12" s="4">
        <v>39775</v>
      </c>
      <c r="C12" s="89">
        <f>dw!C13</f>
        <v>36.25</v>
      </c>
      <c r="D12" s="5" t="s">
        <v>37</v>
      </c>
      <c r="E12" s="5">
        <v>3.96163</v>
      </c>
      <c r="F12" s="5">
        <v>73.400000000000006</v>
      </c>
      <c r="G12" s="5">
        <v>5.3973160762942776</v>
      </c>
      <c r="H12" s="18">
        <f>(dw!O13*100)/dw!$AB13</f>
        <v>0</v>
      </c>
      <c r="I12" s="18">
        <f>(dw!K13*100)/dw!$AB13</f>
        <v>49.64905960809979</v>
      </c>
      <c r="J12" s="18">
        <f>(dw!L13*100)/dw!$AB13</f>
        <v>4.8038024472676737</v>
      </c>
      <c r="K12" s="18">
        <f>(dw!Y13*100)/dw!$AB13</f>
        <v>1.7824898688644908</v>
      </c>
      <c r="L12" s="18">
        <f>(dw!N13*100)/dw!$AB13</f>
        <v>4.7916469024113528</v>
      </c>
      <c r="M12" s="18">
        <f>(dw!X13*100)/dw!$AB13</f>
        <v>15.552121770479912</v>
      </c>
      <c r="N12" s="18">
        <f>(dw!Z13*100)/dw!$AB13</f>
        <v>2.2771847900524049</v>
      </c>
      <c r="O12" s="18">
        <f>(dw!W13*100)/dw!$AB13</f>
        <v>0</v>
      </c>
      <c r="P12" s="18">
        <f>(dw!U13*100)/dw!$AB13</f>
        <v>0</v>
      </c>
      <c r="Q12" s="18">
        <f>(dw!T13*100)/dw!$AB13</f>
        <v>1.6324127561934305</v>
      </c>
      <c r="R12" s="18">
        <f>(dw!M13*100)/dw!$AB13</f>
        <v>9.7587724135354641</v>
      </c>
      <c r="S12" s="18">
        <f>(dw!V13*100)/dw!$AB13</f>
        <v>0</v>
      </c>
      <c r="T12" s="18">
        <f>(dw!AA13*100)/dw!$AB13</f>
        <v>0</v>
      </c>
      <c r="U12" s="18">
        <f>(dw!R13*100)/dw!$AB13</f>
        <v>1.6597779026233945</v>
      </c>
      <c r="V12" s="18">
        <f>(dw!Q13*100)/dw!$AB13</f>
        <v>0</v>
      </c>
      <c r="W12" s="18">
        <f>(dw!P13*100)/dw!$AB13</f>
        <v>5.9522704465434382</v>
      </c>
      <c r="X12" s="18">
        <f>(dw!S13*100)/dw!$AB13</f>
        <v>2.1404610939286544</v>
      </c>
      <c r="Y12" s="18">
        <f>(dw!AB13*100)/dw!$AB13</f>
        <v>100</v>
      </c>
      <c r="Z12" s="29">
        <f t="shared" si="0"/>
        <v>69.003281371314287</v>
      </c>
      <c r="AA12" s="29">
        <f t="shared" si="1"/>
        <v>11.384922199288917</v>
      </c>
      <c r="AB12" s="15">
        <f t="shared" si="2"/>
        <v>8.8219466634888458E-2</v>
      </c>
      <c r="AC12" s="15">
        <f t="shared" si="3"/>
        <v>0.18392818427463425</v>
      </c>
      <c r="AD12" s="15">
        <f t="shared" si="4"/>
        <v>0.57735072147982902</v>
      </c>
      <c r="AE12" s="15">
        <f t="shared" si="5"/>
        <v>0.85837571069379859</v>
      </c>
      <c r="AF12" s="15">
        <f t="shared" si="6"/>
        <v>0.96830303700657716</v>
      </c>
      <c r="AG12" s="15">
        <f t="shared" si="7"/>
        <v>3.1924299681308184</v>
      </c>
      <c r="AH12" s="15">
        <f t="shared" si="8"/>
        <v>3.1412796080055059</v>
      </c>
      <c r="AI12" s="18" t="e">
        <f>(dw!AS13*100)/dw!$BR13</f>
        <v>#DIV/0!</v>
      </c>
      <c r="AJ12" s="18" t="e">
        <f>(dw!AT13*100)/dw!$BR13</f>
        <v>#DIV/0!</v>
      </c>
      <c r="AK12" s="18" t="e">
        <f>(dw!AU13*100)/dw!$BR13</f>
        <v>#DIV/0!</v>
      </c>
      <c r="AL12" s="18" t="e">
        <f>(dw!AV13*100)/dw!$BR13</f>
        <v>#DIV/0!</v>
      </c>
      <c r="AM12" s="18"/>
      <c r="AN12" s="18" t="e">
        <f>(dw!AW13*100)/dw!$BR13</f>
        <v>#DIV/0!</v>
      </c>
      <c r="AO12" s="18" t="e">
        <f>(dw!AX13*100)/dw!$BR13</f>
        <v>#DIV/0!</v>
      </c>
      <c r="AP12" s="18" t="e">
        <f>(dw!AY13*100)/dw!$BR13</f>
        <v>#DIV/0!</v>
      </c>
      <c r="AQ12" s="18" t="e">
        <f>(dw!AZ13*100)/dw!$BR13</f>
        <v>#DIV/0!</v>
      </c>
      <c r="AR12" s="18" t="e">
        <f>(dw!BA13*100)/dw!$BR13</f>
        <v>#DIV/0!</v>
      </c>
      <c r="AS12" s="18"/>
      <c r="AT12" s="18" t="e">
        <f>(dw!BB13*100)/dw!$BR13</f>
        <v>#DIV/0!</v>
      </c>
      <c r="AU12" s="18" t="e">
        <f>(dw!BC13*100)/dw!$BR13</f>
        <v>#DIV/0!</v>
      </c>
      <c r="AV12" s="18" t="e">
        <f>(dw!BD13*100)/dw!$BR13</f>
        <v>#DIV/0!</v>
      </c>
      <c r="AW12" s="18" t="e">
        <f>(dw!BE13*100)/dw!$BR13</f>
        <v>#DIV/0!</v>
      </c>
      <c r="AX12" s="18" t="e">
        <f>(dw!BF13*100)/dw!$BR13</f>
        <v>#DIV/0!</v>
      </c>
      <c r="AY12" s="18"/>
      <c r="AZ12" s="18" t="e">
        <f>(dw!BG13*100)/dw!$BR13</f>
        <v>#DIV/0!</v>
      </c>
      <c r="BA12" s="18" t="e">
        <f>(dw!BH13*100)/dw!$BR13</f>
        <v>#DIV/0!</v>
      </c>
      <c r="BB12" s="18" t="e">
        <f>(dw!BI13*100)/dw!$BR13</f>
        <v>#DIV/0!</v>
      </c>
      <c r="BC12" s="18" t="e">
        <f>(dw!BJ13*100)/dw!$BR13</f>
        <v>#DIV/0!</v>
      </c>
      <c r="BD12" s="18" t="e">
        <f>(dw!BK13*100)/dw!$BR13</f>
        <v>#DIV/0!</v>
      </c>
      <c r="BE12" s="18"/>
      <c r="BF12" s="18" t="e">
        <f>(dw!BL13*100)/dw!$BR13</f>
        <v>#DIV/0!</v>
      </c>
      <c r="BG12" s="18" t="e">
        <f>(dw!BM13*100)/dw!$BR13</f>
        <v>#DIV/0!</v>
      </c>
      <c r="BH12" s="18" t="e">
        <f>(dw!BN13*100)/dw!$BR13</f>
        <v>#DIV/0!</v>
      </c>
      <c r="BI12" s="18" t="e">
        <f>(dw!BO13*100)/dw!$BR13</f>
        <v>#DIV/0!</v>
      </c>
      <c r="BJ12" s="18" t="e">
        <f>(dw!BP13*100)/dw!$BR13</f>
        <v>#DIV/0!</v>
      </c>
      <c r="BK12" s="18" t="e">
        <f>(dw!BQ13*100)/dw!$BR13</f>
        <v>#DIV/0!</v>
      </c>
      <c r="BL12" s="18" t="e">
        <f>(dw!BR13*100)/dw!$BR13</f>
        <v>#DIV/0!</v>
      </c>
      <c r="BM12" t="e">
        <f t="shared" si="9"/>
        <v>#DIV/0!</v>
      </c>
    </row>
    <row r="13" spans="1:65" x14ac:dyDescent="0.25">
      <c r="A13" s="4" t="s">
        <v>129</v>
      </c>
      <c r="B13" s="4">
        <v>40043</v>
      </c>
      <c r="C13" s="89">
        <f>dw!C14</f>
        <v>26.56</v>
      </c>
      <c r="D13" s="5" t="s">
        <v>37</v>
      </c>
      <c r="E13" s="5">
        <v>2.2515000000000001</v>
      </c>
      <c r="F13" s="5">
        <v>42.884</v>
      </c>
      <c r="G13" s="5">
        <v>5.2502098684824174</v>
      </c>
      <c r="H13" s="18">
        <f>(dw!O14*100)/dw!$AB14</f>
        <v>0</v>
      </c>
      <c r="I13" s="18">
        <f>(dw!K14*100)/dw!$AB14</f>
        <v>39.907103736073367</v>
      </c>
      <c r="J13" s="18">
        <f>(dw!L14*100)/dw!$AB14</f>
        <v>15.877935003661291</v>
      </c>
      <c r="K13" s="18">
        <f>(dw!Y14*100)/dw!$AB14</f>
        <v>4.0809419090464907</v>
      </c>
      <c r="L13" s="18">
        <f>(dw!N14*100)/dw!$AB14</f>
        <v>5.8554409282403252</v>
      </c>
      <c r="M13" s="18">
        <f>(dw!X14*100)/dw!$AB14</f>
        <v>12.17263845375779</v>
      </c>
      <c r="N13" s="18">
        <f>(dw!Z14*100)/dw!$AB14</f>
        <v>2.5354790770651632</v>
      </c>
      <c r="O13" s="18">
        <f>(dw!W14*100)/dw!$AB14</f>
        <v>0</v>
      </c>
      <c r="P13" s="18">
        <f>(dw!U14*100)/dw!$AB14</f>
        <v>0</v>
      </c>
      <c r="Q13" s="18">
        <f>(dw!T14*100)/dw!$AB14</f>
        <v>2.0744629347897443</v>
      </c>
      <c r="R13" s="18">
        <f>(dw!M14*100)/dw!$AB14</f>
        <v>8.1850190028024219</v>
      </c>
      <c r="S13" s="18">
        <f>(dw!V14*100)/dw!$AB14</f>
        <v>0</v>
      </c>
      <c r="T13" s="18">
        <f>(dw!AA14*100)/dw!$AB14</f>
        <v>0</v>
      </c>
      <c r="U13" s="18">
        <f>(dw!R14*100)/dw!$AB14</f>
        <v>1.3450128887485959</v>
      </c>
      <c r="V13" s="18">
        <f>(dw!Q14*100)/dw!$AB14</f>
        <v>0</v>
      </c>
      <c r="W13" s="18">
        <f>(dw!P14*100)/dw!$AB14</f>
        <v>5.4823088449989079</v>
      </c>
      <c r="X13" s="18">
        <f>(dw!S14*100)/dw!$AB14</f>
        <v>2.4836572208158914</v>
      </c>
      <c r="Y13" s="18">
        <f>(dw!AB14*100)/dw!$AB14</f>
        <v>100</v>
      </c>
      <c r="Z13" s="29">
        <f t="shared" si="0"/>
        <v>69.825498670777407</v>
      </c>
      <c r="AA13" s="29">
        <f t="shared" si="1"/>
        <v>11.385441889353141</v>
      </c>
      <c r="AB13" s="15">
        <f t="shared" si="2"/>
        <v>0.28462712157895714</v>
      </c>
      <c r="AC13" s="15">
        <f t="shared" si="3"/>
        <v>0.14845018290196663</v>
      </c>
      <c r="AD13" s="15">
        <f t="shared" si="4"/>
        <v>0.51670757024637726</v>
      </c>
      <c r="AE13" s="15">
        <f t="shared" si="5"/>
        <v>0.85980408783810247</v>
      </c>
      <c r="AF13" s="15">
        <f t="shared" si="6"/>
        <v>0.9318320377479764</v>
      </c>
      <c r="AG13" s="15">
        <f t="shared" si="7"/>
        <v>3.2784267673499929</v>
      </c>
      <c r="AH13" s="15">
        <f t="shared" si="8"/>
        <v>3.4321692509914103</v>
      </c>
      <c r="AI13" s="18" t="e">
        <f>(dw!AS14*100)/dw!$BR14</f>
        <v>#DIV/0!</v>
      </c>
      <c r="AJ13" s="18" t="e">
        <f>(dw!AT14*100)/dw!$BR14</f>
        <v>#DIV/0!</v>
      </c>
      <c r="AK13" s="18" t="e">
        <f>(dw!AU14*100)/dw!$BR14</f>
        <v>#DIV/0!</v>
      </c>
      <c r="AL13" s="18" t="e">
        <f>(dw!AV14*100)/dw!$BR14</f>
        <v>#DIV/0!</v>
      </c>
      <c r="AM13" s="18"/>
      <c r="AN13" s="18" t="e">
        <f>(dw!AW14*100)/dw!$BR14</f>
        <v>#DIV/0!</v>
      </c>
      <c r="AO13" s="18" t="e">
        <f>(dw!AX14*100)/dw!$BR14</f>
        <v>#DIV/0!</v>
      </c>
      <c r="AP13" s="18" t="e">
        <f>(dw!AY14*100)/dw!$BR14</f>
        <v>#DIV/0!</v>
      </c>
      <c r="AQ13" s="18" t="e">
        <f>(dw!AZ14*100)/dw!$BR14</f>
        <v>#DIV/0!</v>
      </c>
      <c r="AR13" s="18" t="e">
        <f>(dw!BA14*100)/dw!$BR14</f>
        <v>#DIV/0!</v>
      </c>
      <c r="AS13" s="18"/>
      <c r="AT13" s="18" t="e">
        <f>(dw!BB14*100)/dw!$BR14</f>
        <v>#DIV/0!</v>
      </c>
      <c r="AU13" s="18" t="e">
        <f>(dw!BC14*100)/dw!$BR14</f>
        <v>#DIV/0!</v>
      </c>
      <c r="AV13" s="18" t="e">
        <f>(dw!BD14*100)/dw!$BR14</f>
        <v>#DIV/0!</v>
      </c>
      <c r="AW13" s="18" t="e">
        <f>(dw!BE14*100)/dw!$BR14</f>
        <v>#DIV/0!</v>
      </c>
      <c r="AX13" s="18" t="e">
        <f>(dw!BF14*100)/dw!$BR14</f>
        <v>#DIV/0!</v>
      </c>
      <c r="AY13" s="18"/>
      <c r="AZ13" s="18" t="e">
        <f>(dw!BG14*100)/dw!$BR14</f>
        <v>#DIV/0!</v>
      </c>
      <c r="BA13" s="18" t="e">
        <f>(dw!BH14*100)/dw!$BR14</f>
        <v>#DIV/0!</v>
      </c>
      <c r="BB13" s="18" t="e">
        <f>(dw!BI14*100)/dw!$BR14</f>
        <v>#DIV/0!</v>
      </c>
      <c r="BC13" s="18" t="e">
        <f>(dw!BJ14*100)/dw!$BR14</f>
        <v>#DIV/0!</v>
      </c>
      <c r="BD13" s="18" t="e">
        <f>(dw!BK14*100)/dw!$BR14</f>
        <v>#DIV/0!</v>
      </c>
      <c r="BE13" s="18"/>
      <c r="BF13" s="18" t="e">
        <f>(dw!BL14*100)/dw!$BR14</f>
        <v>#DIV/0!</v>
      </c>
      <c r="BG13" s="18" t="e">
        <f>(dw!BM14*100)/dw!$BR14</f>
        <v>#DIV/0!</v>
      </c>
      <c r="BH13" s="18" t="e">
        <f>(dw!BN14*100)/dw!$BR14</f>
        <v>#DIV/0!</v>
      </c>
      <c r="BI13" s="18" t="e">
        <f>(dw!BO14*100)/dw!$BR14</f>
        <v>#DIV/0!</v>
      </c>
      <c r="BJ13" s="18" t="e">
        <f>(dw!BP14*100)/dw!$BR14</f>
        <v>#DIV/0!</v>
      </c>
      <c r="BK13" s="18" t="e">
        <f>(dw!BQ14*100)/dw!$BR14</f>
        <v>#DIV/0!</v>
      </c>
      <c r="BL13" s="18" t="e">
        <f>(dw!BR14*100)/dw!$BR14</f>
        <v>#DIV/0!</v>
      </c>
      <c r="BM13" t="e">
        <f t="shared" si="9"/>
        <v>#DIV/0!</v>
      </c>
    </row>
    <row r="14" spans="1:65" x14ac:dyDescent="0.25">
      <c r="A14" s="4" t="s">
        <v>62</v>
      </c>
      <c r="B14" s="4">
        <v>40241</v>
      </c>
      <c r="C14" s="89">
        <f>dw!C15</f>
        <v>61.82</v>
      </c>
      <c r="D14" s="5" t="s">
        <v>37</v>
      </c>
      <c r="E14" s="5">
        <v>1.52</v>
      </c>
      <c r="F14" s="5">
        <v>16.850000000000001</v>
      </c>
      <c r="G14" s="5">
        <v>9.0207715133531146</v>
      </c>
      <c r="H14" s="18">
        <f>(dw!O15*100)/dw!$AB15</f>
        <v>0</v>
      </c>
      <c r="I14" s="18">
        <f>(dw!K15*100)/dw!$AB15</f>
        <v>68.449247967691136</v>
      </c>
      <c r="J14" s="18">
        <f>(dw!L15*100)/dw!$AB15</f>
        <v>0.52911268679025247</v>
      </c>
      <c r="K14" s="18">
        <f>(dw!Y15*100)/dw!$AB15</f>
        <v>3.2085484647027602</v>
      </c>
      <c r="L14" s="18">
        <f>(dw!N15*100)/dw!$AB15</f>
        <v>3.5665393323555001</v>
      </c>
      <c r="M14" s="18">
        <f>(dw!X15*100)/dw!$AB15</f>
        <v>14.184208850963591</v>
      </c>
      <c r="N14" s="18">
        <f>(dw!Z15*100)/dw!$AB15</f>
        <v>2.7568677522514844</v>
      </c>
      <c r="O14" s="18">
        <f>(dw!W15*100)/dw!$AB15</f>
        <v>3.0671048656305142E-2</v>
      </c>
      <c r="P14" s="18">
        <f>(dw!U15*100)/dw!$AB15</f>
        <v>0</v>
      </c>
      <c r="Q14" s="18">
        <f>(dw!T15*100)/dw!$AB15</f>
        <v>0</v>
      </c>
      <c r="R14" s="18">
        <f>(dw!M15*100)/dw!$AB15</f>
        <v>3.8040273229796773</v>
      </c>
      <c r="S14" s="18">
        <f>(dw!V15*100)/dw!$AB15</f>
        <v>0</v>
      </c>
      <c r="T14" s="18">
        <f>(dw!AA15*100)/dw!$AB15</f>
        <v>0</v>
      </c>
      <c r="U14" s="18">
        <f>(dw!R15*100)/dw!$AB15</f>
        <v>0.18805068862959942</v>
      </c>
      <c r="V14" s="18">
        <f>(dw!Q15*100)/dw!$AB15</f>
        <v>0.33527778888469933</v>
      </c>
      <c r="W14" s="18">
        <f>(dw!P15*100)/dw!$AB15</f>
        <v>2.2862576716533511</v>
      </c>
      <c r="X14" s="18">
        <f>(dw!S15*100)/dw!$AB15</f>
        <v>0.66119042444163811</v>
      </c>
      <c r="Y14" s="18">
        <f>(dw!AB15*100)/dw!$AB15</f>
        <v>99.999999999999986</v>
      </c>
      <c r="Z14" s="29">
        <f t="shared" si="0"/>
        <v>76.348927309816574</v>
      </c>
      <c r="AA14" s="29">
        <f t="shared" si="1"/>
        <v>3.4707765736092884</v>
      </c>
      <c r="AB14" s="15">
        <f t="shared" si="2"/>
        <v>7.6707054468954971E-3</v>
      </c>
      <c r="AC14" s="15">
        <f t="shared" si="3"/>
        <v>0.15667422396340588</v>
      </c>
      <c r="AD14" s="15">
        <f t="shared" si="4"/>
        <v>0.8034109635243013</v>
      </c>
      <c r="AE14" s="15">
        <f t="shared" si="5"/>
        <v>0.95651729579605749</v>
      </c>
      <c r="AF14" s="15">
        <f t="shared" si="6"/>
        <v>0.95555221155950465</v>
      </c>
      <c r="AG14" s="15">
        <f t="shared" si="7"/>
        <v>4.8257360482281042</v>
      </c>
      <c r="AH14" s="15">
        <f t="shared" si="8"/>
        <v>3.9659244018974396</v>
      </c>
      <c r="AI14" s="18">
        <f>(dw!AS15*100)/dw!$BR15</f>
        <v>2.8425231919879308</v>
      </c>
      <c r="AJ14" s="18">
        <f>(dw!AT15*100)/dw!$BR15</f>
        <v>2.2180849356402272</v>
      </c>
      <c r="AK14" s="18">
        <f>(dw!AU15*100)/dw!$BR15</f>
        <v>1.8650892369916221</v>
      </c>
      <c r="AL14" s="18">
        <f>(dw!AV15*100)/dw!$BR15</f>
        <v>1.3961335986903349</v>
      </c>
      <c r="AM14" s="18"/>
      <c r="AN14" s="18">
        <f>(dw!AW15*100)/dw!$BR15</f>
        <v>4.2930255513112705</v>
      </c>
      <c r="AO14" s="18">
        <f>(dw!AX15*100)/dw!$BR15</f>
        <v>8.3189219336821498</v>
      </c>
      <c r="AP14" s="18">
        <f>(dw!AY15*100)/dw!$BR15</f>
        <v>6.7336010978075951</v>
      </c>
      <c r="AQ14" s="18">
        <f>(dw!AZ15*100)/dw!$BR15</f>
        <v>4.7367027252592049</v>
      </c>
      <c r="AR14" s="18">
        <f>(dw!BA15*100)/dw!$BR15</f>
        <v>3.9686185921099093</v>
      </c>
      <c r="AS14" s="18"/>
      <c r="AT14" s="18">
        <f>(dw!BB15*100)/dw!$BR15</f>
        <v>9.0877082463968168</v>
      </c>
      <c r="AU14" s="18">
        <f>(dw!BC15*100)/dw!$BR15</f>
        <v>7.5665866850704591</v>
      </c>
      <c r="AV14" s="18">
        <f>(dw!BD15*100)/dw!$BR15</f>
        <v>5.4618535935543937</v>
      </c>
      <c r="AW14" s="18">
        <f>(dw!BE15*100)/dw!$BR15</f>
        <v>3.8671034892305722</v>
      </c>
      <c r="AX14" s="18">
        <f>(dw!BF15*100)/dw!$BR15</f>
        <v>3.351302442782397</v>
      </c>
      <c r="AY14" s="18"/>
      <c r="AZ14" s="18">
        <f>(dw!BG15*100)/dw!$BR15</f>
        <v>7.2149953455525955</v>
      </c>
      <c r="BA14" s="18">
        <f>(dw!BH15*100)/dw!$BR15</f>
        <v>4.3815001765480055</v>
      </c>
      <c r="BB14" s="18">
        <f>(dw!BI15*100)/dw!$BR15</f>
        <v>3.1415513754694575</v>
      </c>
      <c r="BC14" s="18">
        <f>(dw!BJ15*100)/dw!$BR15</f>
        <v>2.7688946489904662</v>
      </c>
      <c r="BD14" s="18">
        <f>(dw!BK15*100)/dw!$BR15</f>
        <v>3.1529868712483551</v>
      </c>
      <c r="BE14" s="18"/>
      <c r="BF14" s="18">
        <f>(dw!BL15*100)/dw!$BR15</f>
        <v>1.5565314736943472</v>
      </c>
      <c r="BG14" s="18">
        <f>(dw!BM15*100)/dw!$BR15</f>
        <v>0.90330385516643674</v>
      </c>
      <c r="BH14" s="18">
        <f>(dw!BN15*100)/dw!$BR15</f>
        <v>1.4313428883253621</v>
      </c>
      <c r="BI14" s="18">
        <f>(dw!BO15*100)/dw!$BR15</f>
        <v>1.7586588771546883</v>
      </c>
      <c r="BJ14" s="18">
        <f>(dw!BP15*100)/dw!$BR15</f>
        <v>1.8849508875549708</v>
      </c>
      <c r="BK14" s="18">
        <f>(dw!BQ15*100)/dw!$BR15</f>
        <v>6.098028279780439</v>
      </c>
      <c r="BL14" s="18">
        <f>(dw!BR15*100)/dw!$BR15</f>
        <v>100</v>
      </c>
      <c r="BM14">
        <f t="shared" si="9"/>
        <v>1.313403317801739</v>
      </c>
    </row>
    <row r="15" spans="1:65" x14ac:dyDescent="0.25">
      <c r="A15" s="4" t="s">
        <v>123</v>
      </c>
      <c r="B15" s="4">
        <v>40309</v>
      </c>
      <c r="C15" s="89">
        <f>dw!C16</f>
        <v>13.6</v>
      </c>
      <c r="D15" s="5" t="s">
        <v>37</v>
      </c>
      <c r="E15" s="5">
        <v>1.1200000000000001</v>
      </c>
      <c r="F15" s="5">
        <v>14</v>
      </c>
      <c r="G15" s="5">
        <v>8.0000000000000018</v>
      </c>
      <c r="H15" s="18">
        <f>(dw!O16*100)/dw!$AB16</f>
        <v>0</v>
      </c>
      <c r="I15" s="18">
        <f>(dw!K16*100)/dw!$AB16</f>
        <v>21.440914625798452</v>
      </c>
      <c r="J15" s="18">
        <f>(dw!L16*100)/dw!$AB16</f>
        <v>21.233589941414852</v>
      </c>
      <c r="K15" s="18">
        <f>(dw!Y16*100)/dw!$AB16</f>
        <v>0</v>
      </c>
      <c r="L15" s="18">
        <f>(dw!N16*100)/dw!$AB16</f>
        <v>6.1899383835973465</v>
      </c>
      <c r="M15" s="18">
        <f>(dw!X16*100)/dw!$AB16</f>
        <v>22.190811763020058</v>
      </c>
      <c r="N15" s="18">
        <f>(dw!Z16*100)/dw!$AB16</f>
        <v>6.1186286376527592</v>
      </c>
      <c r="O15" s="18">
        <f>(dw!W16*100)/dw!$AB16</f>
        <v>0</v>
      </c>
      <c r="P15" s="18">
        <f>(dw!U16*100)/dw!$AB16</f>
        <v>0</v>
      </c>
      <c r="Q15" s="18">
        <f>(dw!T16*100)/dw!$AB16</f>
        <v>0</v>
      </c>
      <c r="R15" s="18">
        <f>(dw!M16*100)/dw!$AB16</f>
        <v>15.485698168776553</v>
      </c>
      <c r="S15" s="18">
        <f>(dw!V16*100)/dw!$AB16</f>
        <v>0</v>
      </c>
      <c r="T15" s="18">
        <f>(dw!AA16*100)/dw!$AB16</f>
        <v>0</v>
      </c>
      <c r="U15" s="18">
        <f>(dw!R16*100)/dw!$AB16</f>
        <v>0.47601467461035302</v>
      </c>
      <c r="V15" s="18">
        <f>(dw!Q16*100)/dw!$AB16</f>
        <v>0.64323377619243538</v>
      </c>
      <c r="W15" s="18">
        <f>(dw!P16*100)/dw!$AB16</f>
        <v>4.4237636079872678</v>
      </c>
      <c r="X15" s="18">
        <f>(dw!S16*100)/dw!$AB16</f>
        <v>1.7974064209499176</v>
      </c>
      <c r="Y15" s="18">
        <f>(dw!AB16*100)/dw!$AB16</f>
        <v>100</v>
      </c>
      <c r="Z15" s="29">
        <f t="shared" si="0"/>
        <v>64.350141119587207</v>
      </c>
      <c r="AA15" s="29">
        <f t="shared" si="1"/>
        <v>7.3404184797399736</v>
      </c>
      <c r="AB15" s="15">
        <f t="shared" si="2"/>
        <v>0.49757086008981005</v>
      </c>
      <c r="AC15" s="15">
        <f t="shared" si="3"/>
        <v>0.25641977611596073</v>
      </c>
      <c r="AD15" s="15">
        <f t="shared" si="4"/>
        <v>0.7514353984104819</v>
      </c>
      <c r="AE15" s="15">
        <f t="shared" si="5"/>
        <v>0.89760969197667051</v>
      </c>
      <c r="AF15" s="15">
        <f t="shared" si="6"/>
        <v>1</v>
      </c>
      <c r="AG15" s="15">
        <f t="shared" si="7"/>
        <v>0.9662068632175379</v>
      </c>
      <c r="AH15" s="15">
        <f t="shared" si="8"/>
        <v>1.9230709098406376</v>
      </c>
      <c r="AI15" s="18">
        <f>(dw!AS16*100)/dw!$BR16</f>
        <v>2.3159704110602939</v>
      </c>
      <c r="AJ15" s="18">
        <f>(dw!AT16*100)/dw!$BR16</f>
        <v>1.8651557992611871</v>
      </c>
      <c r="AK15" s="18">
        <f>(dw!AU16*100)/dw!$BR16</f>
        <v>1.7229753000845229</v>
      </c>
      <c r="AL15" s="18">
        <f>(dw!AV16*100)/dw!$BR16</f>
        <v>1.2061964589293921</v>
      </c>
      <c r="AM15" s="18"/>
      <c r="AN15" s="18">
        <f>(dw!AW16*100)/dw!$BR16</f>
        <v>6.1599171168441682</v>
      </c>
      <c r="AO15" s="18">
        <f>(dw!AX16*100)/dw!$BR16</f>
        <v>8.7924123952095119</v>
      </c>
      <c r="AP15" s="18">
        <f>(dw!AY16*100)/dw!$BR16</f>
        <v>6.5244378143238322</v>
      </c>
      <c r="AQ15" s="18">
        <f>(dw!AZ16*100)/dw!$BR16</f>
        <v>4.9783791784560663</v>
      </c>
      <c r="AR15" s="18">
        <f>(dw!BA16*100)/dw!$BR16</f>
        <v>3.6403540654113193</v>
      </c>
      <c r="AS15" s="18"/>
      <c r="AT15" s="18">
        <f>(dw!BB16*100)/dw!$BR16</f>
        <v>7.4996521731256545</v>
      </c>
      <c r="AU15" s="18">
        <f>(dw!BC16*100)/dw!$BR16</f>
        <v>7.2679428657958098</v>
      </c>
      <c r="AV15" s="18">
        <f>(dw!BD16*100)/dw!$BR16</f>
        <v>5.4889358885894444</v>
      </c>
      <c r="AW15" s="18">
        <f>(dw!BE16*100)/dw!$BR16</f>
        <v>4.2331601638676313</v>
      </c>
      <c r="AX15" s="18">
        <f>(dw!BF16*100)/dw!$BR16</f>
        <v>2.9831902366966077</v>
      </c>
      <c r="AY15" s="18"/>
      <c r="AZ15" s="18">
        <f>(dw!BG16*100)/dw!$BR16</f>
        <v>6.3667908702640723</v>
      </c>
      <c r="BA15" s="18">
        <f>(dw!BH16*100)/dw!$BR16</f>
        <v>4.7335947646352645</v>
      </c>
      <c r="BB15" s="18">
        <f>(dw!BI16*100)/dw!$BR16</f>
        <v>3.2903039095549853</v>
      </c>
      <c r="BC15" s="18">
        <f>(dw!BJ16*100)/dw!$BR16</f>
        <v>2.6472281821438819</v>
      </c>
      <c r="BD15" s="18">
        <f>(dw!BK16*100)/dw!$BR16</f>
        <v>2.7501806020632626</v>
      </c>
      <c r="BE15" s="18"/>
      <c r="BF15" s="18">
        <f>(dw!BL16*100)/dw!$BR16</f>
        <v>1.2720455582481596</v>
      </c>
      <c r="BG15" s="18">
        <f>(dw!BM16*100)/dw!$BR16</f>
        <v>1.1892942478407644</v>
      </c>
      <c r="BH15" s="18">
        <f>(dw!BN16*100)/dw!$BR16</f>
        <v>1.2615496414237561</v>
      </c>
      <c r="BI15" s="18">
        <f>(dw!BO16*100)/dw!$BR16</f>
        <v>1.919386205603355</v>
      </c>
      <c r="BJ15" s="18">
        <f>(dw!BP16*100)/dw!$BR16</f>
        <v>2.7863202386970132</v>
      </c>
      <c r="BK15" s="18">
        <f>(dw!BQ16*100)/dw!$BR16</f>
        <v>7.1046259118700696</v>
      </c>
      <c r="BL15" s="18">
        <f>(dw!BR16*100)/dw!$BR16</f>
        <v>100</v>
      </c>
      <c r="BM15">
        <f t="shared" si="9"/>
        <v>1.1623189515633616</v>
      </c>
    </row>
    <row r="16" spans="1:65" x14ac:dyDescent="0.25">
      <c r="A16" s="4" t="s">
        <v>124</v>
      </c>
      <c r="B16" s="4">
        <v>40412</v>
      </c>
      <c r="C16" s="89">
        <f>dw!C17</f>
        <v>17.760000000000002</v>
      </c>
      <c r="D16" s="5" t="s">
        <v>37</v>
      </c>
      <c r="E16" s="5">
        <v>1.2</v>
      </c>
      <c r="F16" s="5">
        <v>23.9</v>
      </c>
      <c r="G16" s="5">
        <v>5.0209205020920509</v>
      </c>
      <c r="H16" s="18">
        <f>(dw!O17*100)/dw!$AB17</f>
        <v>0.52826367986644229</v>
      </c>
      <c r="I16" s="18">
        <f>(dw!K17*100)/dw!$AB17</f>
        <v>41.533907318693487</v>
      </c>
      <c r="J16" s="18">
        <f>(dw!L17*100)/dw!$AB17</f>
        <v>22.926119375007701</v>
      </c>
      <c r="K16" s="18">
        <f>(dw!Y17*100)/dw!$AB17</f>
        <v>1.4450567758927197</v>
      </c>
      <c r="L16" s="18">
        <f>(dw!N17*100)/dw!$AB17</f>
        <v>4.7491298068390098</v>
      </c>
      <c r="M16" s="18">
        <f>(dw!X17*100)/dw!$AB17</f>
        <v>13.689545596234044</v>
      </c>
      <c r="N16" s="18">
        <f>(dw!Z17*100)/dw!$AB17</f>
        <v>1.2751734684220226</v>
      </c>
      <c r="O16" s="18">
        <f>(dw!W17*100)/dw!$AB17</f>
        <v>8.389299134355413E-2</v>
      </c>
      <c r="P16" s="18">
        <f>(dw!U17*100)/dw!$AB17</f>
        <v>0</v>
      </c>
      <c r="Q16" s="18">
        <f>(dw!T17*100)/dw!$AB17</f>
        <v>1.9484147239540444</v>
      </c>
      <c r="R16" s="18">
        <f>(dw!M17*100)/dw!$AB17</f>
        <v>3.8968294479080887</v>
      </c>
      <c r="S16" s="18">
        <f>(dw!V17*100)/dw!$AB17</f>
        <v>0</v>
      </c>
      <c r="T16" s="18">
        <f>(dw!AA17*100)/dw!$AB17</f>
        <v>0</v>
      </c>
      <c r="U16" s="18">
        <f>(dw!R17*100)/dw!$AB17</f>
        <v>0.91338494325294561</v>
      </c>
      <c r="V16" s="18">
        <f>(dw!Q17*100)/dw!$AB17</f>
        <v>0.29362546970243941</v>
      </c>
      <c r="W16" s="18">
        <f>(dw!P17*100)/dw!$AB17</f>
        <v>5.2855206202418588</v>
      </c>
      <c r="X16" s="18">
        <f>(dw!S17*100)/dw!$AB17</f>
        <v>1.4311357826416486</v>
      </c>
      <c r="Y16" s="18">
        <f>(dw!AB17*100)/dw!$AB17</f>
        <v>100</v>
      </c>
      <c r="Z16" s="29">
        <f t="shared" si="0"/>
        <v>73.63424962831472</v>
      </c>
      <c r="AA16" s="29">
        <f t="shared" si="1"/>
        <v>9.8720815397929371</v>
      </c>
      <c r="AB16" s="15">
        <f t="shared" si="2"/>
        <v>0.35566413094966898</v>
      </c>
      <c r="AC16" s="15">
        <f t="shared" si="3"/>
        <v>0.1567676434702828</v>
      </c>
      <c r="AD16" s="15">
        <f t="shared" si="4"/>
        <v>0.58101019582395486</v>
      </c>
      <c r="AE16" s="15">
        <f t="shared" si="5"/>
        <v>0.8817804422527038</v>
      </c>
      <c r="AF16" s="15">
        <f t="shared" si="6"/>
        <v>0.97807366746512936</v>
      </c>
      <c r="AG16" s="15">
        <f t="shared" si="7"/>
        <v>3.0339872880893393</v>
      </c>
      <c r="AH16" s="15">
        <f t="shared" si="8"/>
        <v>4.2591159720467147</v>
      </c>
      <c r="AI16" s="18" t="e">
        <f>(dw!AS17*100)/dw!$BR17</f>
        <v>#DIV/0!</v>
      </c>
      <c r="AJ16" s="18" t="e">
        <f>(dw!AT17*100)/dw!$BR17</f>
        <v>#DIV/0!</v>
      </c>
      <c r="AK16" s="18" t="e">
        <f>(dw!AU17*100)/dw!$BR17</f>
        <v>#DIV/0!</v>
      </c>
      <c r="AL16" s="18" t="e">
        <f>(dw!AV17*100)/dw!$BR17</f>
        <v>#DIV/0!</v>
      </c>
      <c r="AM16" s="18"/>
      <c r="AN16" s="18" t="e">
        <f>(dw!AW17*100)/dw!$BR17</f>
        <v>#DIV/0!</v>
      </c>
      <c r="AO16" s="18" t="e">
        <f>(dw!AX17*100)/dw!$BR17</f>
        <v>#DIV/0!</v>
      </c>
      <c r="AP16" s="18" t="e">
        <f>(dw!AY17*100)/dw!$BR17</f>
        <v>#DIV/0!</v>
      </c>
      <c r="AQ16" s="18" t="e">
        <f>(dw!AZ17*100)/dw!$BR17</f>
        <v>#DIV/0!</v>
      </c>
      <c r="AR16" s="18" t="e">
        <f>(dw!BA17*100)/dw!$BR17</f>
        <v>#DIV/0!</v>
      </c>
      <c r="AS16" s="18"/>
      <c r="AT16" s="18" t="e">
        <f>(dw!BB17*100)/dw!$BR17</f>
        <v>#DIV/0!</v>
      </c>
      <c r="AU16" s="18" t="e">
        <f>(dw!BC17*100)/dw!$BR17</f>
        <v>#DIV/0!</v>
      </c>
      <c r="AV16" s="18" t="e">
        <f>(dw!BD17*100)/dw!$BR17</f>
        <v>#DIV/0!</v>
      </c>
      <c r="AW16" s="18" t="e">
        <f>(dw!BE17*100)/dw!$BR17</f>
        <v>#DIV/0!</v>
      </c>
      <c r="AX16" s="18" t="e">
        <f>(dw!BF17*100)/dw!$BR17</f>
        <v>#DIV/0!</v>
      </c>
      <c r="AY16" s="18"/>
      <c r="AZ16" s="18" t="e">
        <f>(dw!BG17*100)/dw!$BR17</f>
        <v>#DIV/0!</v>
      </c>
      <c r="BA16" s="18" t="e">
        <f>(dw!BH17*100)/dw!$BR17</f>
        <v>#DIV/0!</v>
      </c>
      <c r="BB16" s="18" t="e">
        <f>(dw!BI17*100)/dw!$BR17</f>
        <v>#DIV/0!</v>
      </c>
      <c r="BC16" s="18" t="e">
        <f>(dw!BJ17*100)/dw!$BR17</f>
        <v>#DIV/0!</v>
      </c>
      <c r="BD16" s="18" t="e">
        <f>(dw!BK17*100)/dw!$BR17</f>
        <v>#DIV/0!</v>
      </c>
      <c r="BE16" s="18"/>
      <c r="BF16" s="18" t="e">
        <f>(dw!BL17*100)/dw!$BR17</f>
        <v>#DIV/0!</v>
      </c>
      <c r="BG16" s="18" t="e">
        <f>(dw!BM17*100)/dw!$BR17</f>
        <v>#DIV/0!</v>
      </c>
      <c r="BH16" s="18" t="e">
        <f>(dw!BN17*100)/dw!$BR17</f>
        <v>#DIV/0!</v>
      </c>
      <c r="BI16" s="18" t="e">
        <f>(dw!BO17*100)/dw!$BR17</f>
        <v>#DIV/0!</v>
      </c>
      <c r="BJ16" s="18" t="e">
        <f>(dw!BP17*100)/dw!$BR17</f>
        <v>#DIV/0!</v>
      </c>
      <c r="BK16" s="18" t="e">
        <f>(dw!BQ17*100)/dw!$BR17</f>
        <v>#DIV/0!</v>
      </c>
      <c r="BL16" s="18" t="e">
        <f>(dw!BR17*100)/dw!$BR17</f>
        <v>#DIV/0!</v>
      </c>
      <c r="BM16" t="e">
        <f t="shared" si="9"/>
        <v>#DIV/0!</v>
      </c>
    </row>
    <row r="17" spans="1:65" x14ac:dyDescent="0.25">
      <c r="A17" s="4" t="s">
        <v>125</v>
      </c>
      <c r="B17" s="4">
        <v>40464</v>
      </c>
      <c r="C17" s="89">
        <f>dw!C18</f>
        <v>25.72</v>
      </c>
      <c r="D17" s="5" t="s">
        <v>37</v>
      </c>
      <c r="E17" s="5">
        <v>2</v>
      </c>
      <c r="F17" s="5">
        <v>28.9</v>
      </c>
      <c r="G17" s="5">
        <v>6.9204152249134951</v>
      </c>
      <c r="H17" s="18">
        <f>(dw!O18*100)/dw!$AB18</f>
        <v>0.22592443231440121</v>
      </c>
      <c r="I17" s="18">
        <f>(dw!K18*100)/dw!$AB18</f>
        <v>64.592165566609125</v>
      </c>
      <c r="J17" s="18">
        <f>(dw!L18*100)/dw!$AB18</f>
        <v>6.1603296437466151</v>
      </c>
      <c r="K17" s="18">
        <f>(dw!Y18*100)/dw!$AB18</f>
        <v>1.5677674130932135</v>
      </c>
      <c r="L17" s="18">
        <f>(dw!N18*100)/dw!$AB18</f>
        <v>0.52721873672057395</v>
      </c>
      <c r="M17" s="18">
        <f>(dw!X18*100)/dw!$AB18</f>
        <v>12.983247499641532</v>
      </c>
      <c r="N17" s="18">
        <f>(dw!Z18*100)/dw!$AB18</f>
        <v>0.62888473126205446</v>
      </c>
      <c r="O17" s="18">
        <f>(dw!W18*100)/dw!$AB18</f>
        <v>0</v>
      </c>
      <c r="P17" s="18">
        <f>(dw!U18*100)/dw!$AB18</f>
        <v>0</v>
      </c>
      <c r="Q17" s="18">
        <f>(dw!T18*100)/dw!$AB18</f>
        <v>1.5599082057920473</v>
      </c>
      <c r="R17" s="18">
        <f>(dw!M18*100)/dw!$AB18</f>
        <v>3.7806250058680173</v>
      </c>
      <c r="S17" s="18">
        <f>(dw!V18*100)/dw!$AB18</f>
        <v>0</v>
      </c>
      <c r="T17" s="18">
        <f>(dw!AA18*100)/dw!$AB18</f>
        <v>0</v>
      </c>
      <c r="U17" s="18">
        <f>(dw!R18*100)/dw!$AB18</f>
        <v>0.96878989151868022</v>
      </c>
      <c r="V17" s="18">
        <f>(dw!Q18*100)/dw!$AB18</f>
        <v>0</v>
      </c>
      <c r="W17" s="18">
        <f>(dw!P18*100)/dw!$AB18</f>
        <v>5.7118140904142543</v>
      </c>
      <c r="X17" s="18">
        <f>(dw!S18*100)/dw!$AB18</f>
        <v>1.2933247830194903</v>
      </c>
      <c r="Y17" s="18">
        <f>(dw!AB18*100)/dw!$AB18</f>
        <v>100</v>
      </c>
      <c r="Z17" s="29">
        <f t="shared" si="0"/>
        <v>75.286263385258735</v>
      </c>
      <c r="AA17" s="29">
        <f t="shared" si="1"/>
        <v>9.5338369707444723</v>
      </c>
      <c r="AB17" s="15">
        <f t="shared" si="2"/>
        <v>8.7068726345709904E-2</v>
      </c>
      <c r="AC17" s="15">
        <f t="shared" si="3"/>
        <v>0.14708643301050053</v>
      </c>
      <c r="AD17" s="15">
        <f t="shared" si="4"/>
        <v>0.57659540766553619</v>
      </c>
      <c r="AE17" s="15">
        <f t="shared" si="5"/>
        <v>0.8875993198460097</v>
      </c>
      <c r="AF17" s="15">
        <f t="shared" si="6"/>
        <v>0.9783218788729221</v>
      </c>
      <c r="AG17" s="15">
        <f t="shared" si="7"/>
        <v>4.9750392240764505</v>
      </c>
      <c r="AH17" s="15">
        <f t="shared" si="8"/>
        <v>4.8623752799837101</v>
      </c>
      <c r="AI17" s="18" t="e">
        <f>(dw!AS18*100)/dw!$BR18</f>
        <v>#DIV/0!</v>
      </c>
      <c r="AJ17" s="18" t="e">
        <f>(dw!AT18*100)/dw!$BR18</f>
        <v>#DIV/0!</v>
      </c>
      <c r="AK17" s="18" t="e">
        <f>(dw!AU18*100)/dw!$BR18</f>
        <v>#DIV/0!</v>
      </c>
      <c r="AL17" s="18" t="e">
        <f>(dw!AV18*100)/dw!$BR18</f>
        <v>#DIV/0!</v>
      </c>
      <c r="AM17" s="18"/>
      <c r="AN17" s="18" t="e">
        <f>(dw!AW18*100)/dw!$BR18</f>
        <v>#DIV/0!</v>
      </c>
      <c r="AO17" s="18" t="e">
        <f>(dw!AX18*100)/dw!$BR18</f>
        <v>#DIV/0!</v>
      </c>
      <c r="AP17" s="18" t="e">
        <f>(dw!AY18*100)/dw!$BR18</f>
        <v>#DIV/0!</v>
      </c>
      <c r="AQ17" s="18" t="e">
        <f>(dw!AZ18*100)/dw!$BR18</f>
        <v>#DIV/0!</v>
      </c>
      <c r="AR17" s="18" t="e">
        <f>(dw!BA18*100)/dw!$BR18</f>
        <v>#DIV/0!</v>
      </c>
      <c r="AS17" s="18"/>
      <c r="AT17" s="18" t="e">
        <f>(dw!BB18*100)/dw!$BR18</f>
        <v>#DIV/0!</v>
      </c>
      <c r="AU17" s="18" t="e">
        <f>(dw!BC18*100)/dw!$BR18</f>
        <v>#DIV/0!</v>
      </c>
      <c r="AV17" s="18" t="e">
        <f>(dw!BD18*100)/dw!$BR18</f>
        <v>#DIV/0!</v>
      </c>
      <c r="AW17" s="18" t="e">
        <f>(dw!BE18*100)/dw!$BR18</f>
        <v>#DIV/0!</v>
      </c>
      <c r="AX17" s="18" t="e">
        <f>(dw!BF18*100)/dw!$BR18</f>
        <v>#DIV/0!</v>
      </c>
      <c r="AY17" s="18"/>
      <c r="AZ17" s="18" t="e">
        <f>(dw!BG18*100)/dw!$BR18</f>
        <v>#DIV/0!</v>
      </c>
      <c r="BA17" s="18" t="e">
        <f>(dw!BH18*100)/dw!$BR18</f>
        <v>#DIV/0!</v>
      </c>
      <c r="BB17" s="18" t="e">
        <f>(dw!BI18*100)/dw!$BR18</f>
        <v>#DIV/0!</v>
      </c>
      <c r="BC17" s="18" t="e">
        <f>(dw!BJ18*100)/dw!$BR18</f>
        <v>#DIV/0!</v>
      </c>
      <c r="BD17" s="18" t="e">
        <f>(dw!BK18*100)/dw!$BR18</f>
        <v>#DIV/0!</v>
      </c>
      <c r="BE17" s="18"/>
      <c r="BF17" s="18" t="e">
        <f>(dw!BL18*100)/dw!$BR18</f>
        <v>#DIV/0!</v>
      </c>
      <c r="BG17" s="18" t="e">
        <f>(dw!BM18*100)/dw!$BR18</f>
        <v>#DIV/0!</v>
      </c>
      <c r="BH17" s="18" t="e">
        <f>(dw!BN18*100)/dw!$BR18</f>
        <v>#DIV/0!</v>
      </c>
      <c r="BI17" s="18" t="e">
        <f>(dw!BO18*100)/dw!$BR18</f>
        <v>#DIV/0!</v>
      </c>
      <c r="BJ17" s="18" t="e">
        <f>(dw!BP18*100)/dw!$BR18</f>
        <v>#DIV/0!</v>
      </c>
      <c r="BK17" s="18" t="e">
        <f>(dw!BQ18*100)/dw!$BR18</f>
        <v>#DIV/0!</v>
      </c>
      <c r="BL17" s="18" t="e">
        <f>(dw!BR18*100)/dw!$BR18</f>
        <v>#DIV/0!</v>
      </c>
      <c r="BM17" t="e">
        <f t="shared" si="9"/>
        <v>#DIV/0!</v>
      </c>
    </row>
    <row r="18" spans="1:65" x14ac:dyDescent="0.25">
      <c r="A18" s="4" t="s">
        <v>126</v>
      </c>
      <c r="B18" s="4">
        <v>40695</v>
      </c>
      <c r="C18" s="89">
        <f>dw!C19</f>
        <v>34.97</v>
      </c>
      <c r="D18" s="5" t="s">
        <v>37</v>
      </c>
      <c r="E18" s="5">
        <v>2.4</v>
      </c>
      <c r="F18" s="5">
        <v>30.7</v>
      </c>
      <c r="G18" s="5">
        <v>7.8175895765472312</v>
      </c>
      <c r="H18" s="18">
        <f>(dw!O19*100)/dw!$AB19</f>
        <v>4.5999065298993114E-2</v>
      </c>
      <c r="I18" s="18">
        <f>(dw!K19*100)/dw!$AB19</f>
        <v>64.298693450549067</v>
      </c>
      <c r="J18" s="18">
        <f>(dw!L19*100)/dw!$AB19</f>
        <v>6.4700685282075057</v>
      </c>
      <c r="K18" s="18">
        <f>(dw!Y19*100)/dw!$AB19</f>
        <v>1.8096632276432141</v>
      </c>
      <c r="L18" s="18">
        <f>(dw!N19*100)/dw!$AB19</f>
        <v>1.0881478888348985</v>
      </c>
      <c r="M18" s="18">
        <f>(dw!X19*100)/dw!$AB19</f>
        <v>12.049955144911454</v>
      </c>
      <c r="N18" s="18">
        <f>(dw!Z19*100)/dw!$AB19</f>
        <v>1.1197772461263584</v>
      </c>
      <c r="O18" s="18">
        <f>(dw!W19*100)/dw!$AB19</f>
        <v>0</v>
      </c>
      <c r="P18" s="18">
        <f>(dw!U19*100)/dw!$AB19</f>
        <v>0</v>
      </c>
      <c r="Q18" s="18">
        <f>(dw!T19*100)/dw!$AB19</f>
        <v>1.4930116620030278</v>
      </c>
      <c r="R18" s="18">
        <f>(dw!M19*100)/dw!$AB19</f>
        <v>6.3008919658752518</v>
      </c>
      <c r="S18" s="18">
        <f>(dw!V19*100)/dw!$AB19</f>
        <v>0</v>
      </c>
      <c r="T18" s="18">
        <f>(dw!AA19*100)/dw!$AB19</f>
        <v>0</v>
      </c>
      <c r="U18" s="18">
        <f>(dw!R19*100)/dw!$AB19</f>
        <v>0.42799130321671858</v>
      </c>
      <c r="V18" s="18">
        <f>(dw!Q19*100)/dw!$AB19</f>
        <v>0</v>
      </c>
      <c r="W18" s="18">
        <f>(dw!P19*100)/dw!$AB19</f>
        <v>3.4896290907368757</v>
      </c>
      <c r="X18" s="18">
        <f>(dw!S19*100)/dw!$AB19</f>
        <v>1.4061714265966112</v>
      </c>
      <c r="Y18" s="18">
        <f>(dw!AB19*100)/dw!$AB19</f>
        <v>100</v>
      </c>
      <c r="Z18" s="29">
        <f t="shared" si="0"/>
        <v>78.203800898765721</v>
      </c>
      <c r="AA18" s="29">
        <f t="shared" si="1"/>
        <v>6.8168034825532331</v>
      </c>
      <c r="AB18" s="15">
        <f t="shared" si="2"/>
        <v>9.1425486998765029E-2</v>
      </c>
      <c r="AC18" s="15">
        <f t="shared" si="3"/>
        <v>0.13351195200208654</v>
      </c>
      <c r="AD18" s="15">
        <f t="shared" si="4"/>
        <v>0.63868708890832537</v>
      </c>
      <c r="AE18" s="15">
        <f t="shared" si="5"/>
        <v>0.91982174753804691</v>
      </c>
      <c r="AF18" s="15">
        <f t="shared" si="6"/>
        <v>0.97506609956751111</v>
      </c>
      <c r="AG18" s="15">
        <f t="shared" si="7"/>
        <v>5.3360110205639728</v>
      </c>
      <c r="AH18" s="15">
        <f t="shared" si="8"/>
        <v>5.1061118767090665</v>
      </c>
      <c r="AI18" s="18" t="e">
        <f>(dw!AS19*100)/dw!$BR19</f>
        <v>#DIV/0!</v>
      </c>
      <c r="AJ18" s="18" t="e">
        <f>(dw!AT19*100)/dw!$BR19</f>
        <v>#DIV/0!</v>
      </c>
      <c r="AK18" s="18" t="e">
        <f>(dw!AU19*100)/dw!$BR19</f>
        <v>#DIV/0!</v>
      </c>
      <c r="AL18" s="18" t="e">
        <f>(dw!AV19*100)/dw!$BR19</f>
        <v>#DIV/0!</v>
      </c>
      <c r="AM18" s="18"/>
      <c r="AN18" s="18" t="e">
        <f>(dw!AW19*100)/dw!$BR19</f>
        <v>#DIV/0!</v>
      </c>
      <c r="AO18" s="18" t="e">
        <f>(dw!AX19*100)/dw!$BR19</f>
        <v>#DIV/0!</v>
      </c>
      <c r="AP18" s="18" t="e">
        <f>(dw!AY19*100)/dw!$BR19</f>
        <v>#DIV/0!</v>
      </c>
      <c r="AQ18" s="18" t="e">
        <f>(dw!AZ19*100)/dw!$BR19</f>
        <v>#DIV/0!</v>
      </c>
      <c r="AR18" s="18" t="e">
        <f>(dw!BA19*100)/dw!$BR19</f>
        <v>#DIV/0!</v>
      </c>
      <c r="AS18" s="18"/>
      <c r="AT18" s="18" t="e">
        <f>(dw!BB19*100)/dw!$BR19</f>
        <v>#DIV/0!</v>
      </c>
      <c r="AU18" s="18" t="e">
        <f>(dw!BC19*100)/dw!$BR19</f>
        <v>#DIV/0!</v>
      </c>
      <c r="AV18" s="18" t="e">
        <f>(dw!BD19*100)/dw!$BR19</f>
        <v>#DIV/0!</v>
      </c>
      <c r="AW18" s="18" t="e">
        <f>(dw!BE19*100)/dw!$BR19</f>
        <v>#DIV/0!</v>
      </c>
      <c r="AX18" s="18" t="e">
        <f>(dw!BF19*100)/dw!$BR19</f>
        <v>#DIV/0!</v>
      </c>
      <c r="AY18" s="18"/>
      <c r="AZ18" s="18" t="e">
        <f>(dw!BG19*100)/dw!$BR19</f>
        <v>#DIV/0!</v>
      </c>
      <c r="BA18" s="18" t="e">
        <f>(dw!BH19*100)/dw!$BR19</f>
        <v>#DIV/0!</v>
      </c>
      <c r="BB18" s="18" t="e">
        <f>(dw!BI19*100)/dw!$BR19</f>
        <v>#DIV/0!</v>
      </c>
      <c r="BC18" s="18" t="e">
        <f>(dw!BJ19*100)/dw!$BR19</f>
        <v>#DIV/0!</v>
      </c>
      <c r="BD18" s="18" t="e">
        <f>(dw!BK19*100)/dw!$BR19</f>
        <v>#DIV/0!</v>
      </c>
      <c r="BE18" s="18"/>
      <c r="BF18" s="18" t="e">
        <f>(dw!BL19*100)/dw!$BR19</f>
        <v>#DIV/0!</v>
      </c>
      <c r="BG18" s="18" t="e">
        <f>(dw!BM19*100)/dw!$BR19</f>
        <v>#DIV/0!</v>
      </c>
      <c r="BH18" s="18" t="e">
        <f>(dw!BN19*100)/dw!$BR19</f>
        <v>#DIV/0!</v>
      </c>
      <c r="BI18" s="18" t="e">
        <f>(dw!BO19*100)/dw!$BR19</f>
        <v>#DIV/0!</v>
      </c>
      <c r="BJ18" s="18" t="e">
        <f>(dw!BP19*100)/dw!$BR19</f>
        <v>#DIV/0!</v>
      </c>
      <c r="BK18" s="18" t="e">
        <f>(dw!BQ19*100)/dw!$BR19</f>
        <v>#DIV/0!</v>
      </c>
      <c r="BL18" s="18" t="e">
        <f>(dw!BR19*100)/dw!$BR19</f>
        <v>#DIV/0!</v>
      </c>
      <c r="BM18" t="e">
        <f t="shared" si="9"/>
        <v>#DIV/0!</v>
      </c>
    </row>
    <row r="19" spans="1:65" x14ac:dyDescent="0.25">
      <c r="A19" s="4" t="s">
        <v>130</v>
      </c>
      <c r="B19" s="4">
        <v>40954</v>
      </c>
      <c r="C19" s="89">
        <f>dw!C20</f>
        <v>53.54</v>
      </c>
      <c r="D19" s="5" t="s">
        <v>37</v>
      </c>
      <c r="E19" s="5">
        <v>1.78</v>
      </c>
      <c r="F19" s="5">
        <v>19</v>
      </c>
      <c r="G19" s="5">
        <v>9.3684210526315788</v>
      </c>
      <c r="H19" s="18">
        <f>(dw!O20*100)/dw!$AB20</f>
        <v>0</v>
      </c>
      <c r="I19" s="18">
        <f>(dw!K20*100)/dw!$AB20</f>
        <v>67.078367876793493</v>
      </c>
      <c r="J19" s="18">
        <f>(dw!L20*100)/dw!$AB20</f>
        <v>2.0727215673929194</v>
      </c>
      <c r="K19" s="18">
        <f>(dw!Y20*100)/dw!$AB20</f>
        <v>2.0316901623333776</v>
      </c>
      <c r="L19" s="18">
        <f>(dw!N20*100)/dw!$AB20</f>
        <v>3.5320882254787382</v>
      </c>
      <c r="M19" s="18">
        <f>(dw!X20*100)/dw!$AB20</f>
        <v>11.102897057406896</v>
      </c>
      <c r="N19" s="18">
        <f>(dw!Z20*100)/dw!$AB20</f>
        <v>2.2977720218387114</v>
      </c>
      <c r="O19" s="18">
        <f>(dw!W20*100)/dw!$AB20</f>
        <v>0</v>
      </c>
      <c r="P19" s="18">
        <f>(dw!U20*100)/dw!$AB20</f>
        <v>0</v>
      </c>
      <c r="Q19" s="18">
        <f>(dw!T20*100)/dw!$AB20</f>
        <v>0</v>
      </c>
      <c r="R19" s="18">
        <f>(dw!M20*100)/dw!$AB20</f>
        <v>8.685020200893403</v>
      </c>
      <c r="S19" s="18">
        <f>(dw!V20*100)/dw!$AB20</f>
        <v>0</v>
      </c>
      <c r="T19" s="18">
        <f>(dw!AA20*100)/dw!$AB20</f>
        <v>0</v>
      </c>
      <c r="U19" s="18">
        <f>(dw!R20*100)/dw!$AB20</f>
        <v>0.31725978396690097</v>
      </c>
      <c r="V19" s="18">
        <f>(dw!Q20*100)/dw!$AB20</f>
        <v>0.23114135471773453</v>
      </c>
      <c r="W19" s="18">
        <f>(dw!P20*100)/dw!$AB20</f>
        <v>1.8745265129400754</v>
      </c>
      <c r="X19" s="18">
        <f>(dw!S20*100)/dw!$AB20</f>
        <v>0.77651523623775631</v>
      </c>
      <c r="Y19" s="18">
        <f>(dw!AB20*100)/dw!$AB20</f>
        <v>99.999999999999986</v>
      </c>
      <c r="Z19" s="29">
        <f t="shared" si="0"/>
        <v>81.368197870558561</v>
      </c>
      <c r="AA19" s="29">
        <f t="shared" si="1"/>
        <v>3.1994428878624674</v>
      </c>
      <c r="AB19" s="15">
        <f t="shared" si="2"/>
        <v>2.9973809292850914E-2</v>
      </c>
      <c r="AC19" s="15">
        <f t="shared" si="3"/>
        <v>0.12006883952283684</v>
      </c>
      <c r="AD19" s="15">
        <f t="shared" si="4"/>
        <v>0.77629933982091415</v>
      </c>
      <c r="AE19" s="15">
        <f t="shared" si="5"/>
        <v>0.96216705516236278</v>
      </c>
      <c r="AF19" s="15">
        <f t="shared" si="6"/>
        <v>0.97145812268691889</v>
      </c>
      <c r="AG19" s="15">
        <f t="shared" si="7"/>
        <v>6.0415193917379062</v>
      </c>
      <c r="AH19" s="15">
        <f t="shared" si="8"/>
        <v>5.264808728839049</v>
      </c>
      <c r="AI19" s="18">
        <f>(dw!AS20*100)/dw!$BR20</f>
        <v>2.630197860620541</v>
      </c>
      <c r="AJ19" s="18">
        <f>(dw!AT20*100)/dw!$BR20</f>
        <v>2.0711274892474671</v>
      </c>
      <c r="AK19" s="18">
        <f>(dw!AU20*100)/dw!$BR20</f>
        <v>1.592137092711408</v>
      </c>
      <c r="AL19" s="18">
        <f>(dw!AV20*100)/dw!$BR20</f>
        <v>1.1895468472233541</v>
      </c>
      <c r="AM19" s="18"/>
      <c r="AN19" s="18">
        <f>(dw!AW20*100)/dw!$BR20</f>
        <v>4.254051529799125</v>
      </c>
      <c r="AO19" s="18">
        <f>(dw!AX20*100)/dw!$BR20</f>
        <v>7.0211037894299686</v>
      </c>
      <c r="AP19" s="18">
        <f>(dw!AY20*100)/dw!$BR20</f>
        <v>6.632969994541595</v>
      </c>
      <c r="AQ19" s="18">
        <f>(dw!AZ20*100)/dw!$BR20</f>
        <v>4.7797406425147564</v>
      </c>
      <c r="AR19" s="18">
        <f>(dw!BA20*100)/dw!$BR20</f>
        <v>3.7096128387299703</v>
      </c>
      <c r="AS19" s="18"/>
      <c r="AT19" s="18">
        <f>(dw!BB20*100)/dw!$BR20</f>
        <v>9.4398870118867073</v>
      </c>
      <c r="AU19" s="18">
        <f>(dw!BC20*100)/dw!$BR20</f>
        <v>8.0084355579620432</v>
      </c>
      <c r="AV19" s="18">
        <f>(dw!BD20*100)/dw!$BR20</f>
        <v>5.7003098937319461</v>
      </c>
      <c r="AW19" s="18">
        <f>(dw!BE20*100)/dw!$BR20</f>
        <v>4.1674880559052845</v>
      </c>
      <c r="AX19" s="18">
        <f>(dw!BF20*100)/dw!$BR20</f>
        <v>3.1987306360224959</v>
      </c>
      <c r="AY19" s="18"/>
      <c r="AZ19" s="18">
        <f>(dw!BG20*100)/dw!$BR20</f>
        <v>7.7940420148261849</v>
      </c>
      <c r="BA19" s="18">
        <f>(dw!BH20*100)/dw!$BR20</f>
        <v>4.5309144624960247</v>
      </c>
      <c r="BB19" s="18">
        <f>(dw!BI20*100)/dw!$BR20</f>
        <v>3.2964211961354839</v>
      </c>
      <c r="BC19" s="18">
        <f>(dw!BJ20*100)/dw!$BR20</f>
        <v>2.6921415610688659</v>
      </c>
      <c r="BD19" s="18">
        <f>(dw!BK20*100)/dw!$BR20</f>
        <v>2.8572955573136936</v>
      </c>
      <c r="BE19" s="18"/>
      <c r="BF19" s="18">
        <f>(dw!BL20*100)/dw!$BR20</f>
        <v>1.6174577849738776</v>
      </c>
      <c r="BG19" s="18">
        <f>(dw!BM20*100)/dw!$BR20</f>
        <v>1.6257811959252084</v>
      </c>
      <c r="BH19" s="18">
        <f>(dw!BN20*100)/dw!$BR20</f>
        <v>1.5965178353173717</v>
      </c>
      <c r="BI19" s="18">
        <f>(dw!BO20*100)/dw!$BR20</f>
        <v>1.9397928259206787</v>
      </c>
      <c r="BJ19" s="18">
        <f>(dw!BP20*100)/dw!$BR20</f>
        <v>1.9138588296933743</v>
      </c>
      <c r="BK19" s="18">
        <f>(dw!BQ20*100)/dw!$BR20</f>
        <v>5.7404374960025732</v>
      </c>
      <c r="BL19" s="18">
        <f>(dw!BR20*100)/dw!$BR20</f>
        <v>100</v>
      </c>
      <c r="BM19">
        <f t="shared" si="9"/>
        <v>1.3353449200729535</v>
      </c>
    </row>
    <row r="20" spans="1:65" x14ac:dyDescent="0.25">
      <c r="A20" s="4" t="s">
        <v>131</v>
      </c>
      <c r="B20" s="4">
        <v>41085</v>
      </c>
      <c r="C20" s="89">
        <f>dw!C21</f>
        <v>14.62</v>
      </c>
      <c r="D20" s="5" t="s">
        <v>37</v>
      </c>
      <c r="E20" s="5">
        <v>1.8125</v>
      </c>
      <c r="F20" s="5">
        <v>20.61</v>
      </c>
      <c r="G20" s="5">
        <v>8.7942746239689473</v>
      </c>
      <c r="H20" s="18">
        <f>(dw!O21*100)/dw!$AB21</f>
        <v>0</v>
      </c>
      <c r="I20" s="18">
        <f>(dw!K21*100)/dw!$AB21</f>
        <v>45.844277133921253</v>
      </c>
      <c r="J20" s="18">
        <f>(dw!L21*100)/dw!$AB21</f>
        <v>18.705212319205696</v>
      </c>
      <c r="K20" s="18">
        <f>(dw!Y21*100)/dw!$AB21</f>
        <v>1.5226357888690676</v>
      </c>
      <c r="L20" s="18">
        <f>(dw!N21*100)/dw!$AB21</f>
        <v>3.4175264797461566</v>
      </c>
      <c r="M20" s="18">
        <f>(dw!X21*100)/dw!$AB21</f>
        <v>12.845996384257218</v>
      </c>
      <c r="N20" s="18">
        <f>(dw!Z21*100)/dw!$AB21</f>
        <v>2.4863432126311009</v>
      </c>
      <c r="O20" s="18">
        <f>(dw!W21*100)/dw!$AB21</f>
        <v>0</v>
      </c>
      <c r="P20" s="18">
        <f>(dw!U21*100)/dw!$AB21</f>
        <v>0</v>
      </c>
      <c r="Q20" s="18">
        <f>(dw!T21*100)/dw!$AB21</f>
        <v>1.7220751529815999</v>
      </c>
      <c r="R20" s="18">
        <f>(dw!M21*100)/dw!$AB21</f>
        <v>5.3240563771269755</v>
      </c>
      <c r="S20" s="18">
        <f>(dw!V21*100)/dw!$AB21</f>
        <v>0</v>
      </c>
      <c r="T20" s="18">
        <f>(dw!AA21*100)/dw!$AB21</f>
        <v>0</v>
      </c>
      <c r="U20" s="18">
        <f>(dw!R21*100)/dw!$AB21</f>
        <v>1.7208445318309857</v>
      </c>
      <c r="V20" s="18">
        <f>(dw!Q21*100)/dw!$AB21</f>
        <v>0</v>
      </c>
      <c r="W20" s="18">
        <f>(dw!P21*100)/dw!$AB21</f>
        <v>4.8045576208921439</v>
      </c>
      <c r="X20" s="18">
        <f>(dw!S21*100)/dw!$AB21</f>
        <v>1.6064749985378157</v>
      </c>
      <c r="Y20" s="18">
        <f>(dw!AB21*100)/dw!$AB21</f>
        <v>100</v>
      </c>
      <c r="Z20" s="29">
        <f t="shared" si="0"/>
        <v>73.291072310000089</v>
      </c>
      <c r="AA20" s="29">
        <f t="shared" si="1"/>
        <v>9.8539523042425454</v>
      </c>
      <c r="AB20" s="15">
        <f t="shared" si="2"/>
        <v>0.28978094912413849</v>
      </c>
      <c r="AC20" s="15">
        <f t="shared" si="3"/>
        <v>0.14913435735611061</v>
      </c>
      <c r="AD20" s="15">
        <f t="shared" si="4"/>
        <v>0.5659042035969557</v>
      </c>
      <c r="AE20" s="15">
        <f t="shared" si="5"/>
        <v>0.88148476291924061</v>
      </c>
      <c r="AF20" s="15">
        <f t="shared" si="6"/>
        <v>0.97695494456562049</v>
      </c>
      <c r="AG20" s="15">
        <f t="shared" si="7"/>
        <v>3.5687599281985993</v>
      </c>
      <c r="AH20" s="15">
        <f t="shared" si="8"/>
        <v>4.4923893015964413</v>
      </c>
      <c r="AI20" s="18">
        <f>(dw!AS21*100)/dw!$BR21</f>
        <v>1.3404025387044964</v>
      </c>
      <c r="AJ20" s="18">
        <f>(dw!AT21*100)/dw!$BR21</f>
        <v>0.79110617540465822</v>
      </c>
      <c r="AK20" s="18">
        <f>(dw!AU21*100)/dw!$BR21</f>
        <v>0.21733030026210987</v>
      </c>
      <c r="AL20" s="18">
        <f>(dw!AV21*100)/dw!$BR21</f>
        <v>0.23401816260366479</v>
      </c>
      <c r="AM20" s="18"/>
      <c r="AN20" s="18">
        <f>(dw!AW21*100)/dw!$BR21</f>
        <v>6.8380829556920828</v>
      </c>
      <c r="AO20" s="18">
        <f>(dw!AX21*100)/dw!$BR21</f>
        <v>8.8048923200009543</v>
      </c>
      <c r="AP20" s="18">
        <f>(dw!AY21*100)/dw!$BR21</f>
        <v>6.7575990972433679</v>
      </c>
      <c r="AQ20" s="18">
        <f>(dw!AZ21*100)/dw!$BR21</f>
        <v>5.1795064691587998</v>
      </c>
      <c r="AR20" s="18">
        <f>(dw!BA21*100)/dw!$BR21</f>
        <v>1.0209747622203516</v>
      </c>
      <c r="AS20" s="18"/>
      <c r="AT20" s="18">
        <f>(dw!BB21*100)/dw!$BR21</f>
        <v>12.830846573166871</v>
      </c>
      <c r="AU20" s="18">
        <f>(dw!BC21*100)/dw!$BR21</f>
        <v>8.4991670995360824</v>
      </c>
      <c r="AV20" s="18">
        <f>(dw!BD21*100)/dw!$BR21</f>
        <v>9.3081851128744315</v>
      </c>
      <c r="AW20" s="18">
        <f>(dw!BE21*100)/dw!$BR21</f>
        <v>6.2721285831139131</v>
      </c>
      <c r="AX20" s="18">
        <f>(dw!BF21*100)/dw!$BR21</f>
        <v>0.62691432767916311</v>
      </c>
      <c r="AY20" s="18"/>
      <c r="AZ20" s="18">
        <f>(dw!BG21*100)/dw!$BR21</f>
        <v>14.451867906165852</v>
      </c>
      <c r="BA20" s="18">
        <f>(dw!BH21*100)/dw!$BR21</f>
        <v>3.2987634861213109</v>
      </c>
      <c r="BB20" s="18">
        <f>(dw!BI21*100)/dw!$BR21</f>
        <v>5.8720975359281606</v>
      </c>
      <c r="BC20" s="18">
        <f>(dw!BJ21*100)/dw!$BR21</f>
        <v>4.2092819144172378</v>
      </c>
      <c r="BD20" s="18">
        <f>(dw!BK21*100)/dw!$BR21</f>
        <v>0.53436983168842955</v>
      </c>
      <c r="BE20" s="18"/>
      <c r="BF20" s="18">
        <f>(dw!BL21*100)/dw!$BR21</f>
        <v>0.26867756900535561</v>
      </c>
      <c r="BG20" s="18">
        <f>(dw!BM21*100)/dw!$BR21</f>
        <v>0.22389797417112969</v>
      </c>
      <c r="BH20" s="18">
        <f>(dw!BN21*100)/dw!$BR21</f>
        <v>0.33136900177327194</v>
      </c>
      <c r="BI20" s="18">
        <f>(dw!BO21*100)/dw!$BR21</f>
        <v>0.27464818164991911</v>
      </c>
      <c r="BJ20" s="18">
        <f>(dw!BP21*100)/dw!$BR21</f>
        <v>0.62691432767916311</v>
      </c>
      <c r="BK20" s="18">
        <f>(dw!BQ21*100)/dw!$BR21</f>
        <v>1.1869577937392157</v>
      </c>
      <c r="BL20" s="18">
        <f>(dw!BR21*100)/dw!$BR21</f>
        <v>100</v>
      </c>
      <c r="BM20">
        <f t="shared" si="9"/>
        <v>1.3160803094492539</v>
      </c>
    </row>
    <row r="21" spans="1:65" x14ac:dyDescent="0.25">
      <c r="A21" s="4" t="s">
        <v>134</v>
      </c>
      <c r="B21" s="4">
        <v>41164</v>
      </c>
      <c r="C21" s="89">
        <f>dw!C22</f>
        <v>47.89</v>
      </c>
      <c r="D21" s="5" t="s">
        <v>37</v>
      </c>
      <c r="E21" s="5">
        <v>1.1200000000000001</v>
      </c>
      <c r="F21" s="5">
        <v>12</v>
      </c>
      <c r="G21" s="5">
        <v>9.3333333333333339</v>
      </c>
      <c r="H21" s="18">
        <f>(dw!O22*100)/dw!$AB22</f>
        <v>0</v>
      </c>
      <c r="I21" s="18">
        <f>(dw!K22*100)/dw!$AB22</f>
        <v>66.058513280472582</v>
      </c>
      <c r="J21" s="18">
        <f>(dw!L22*100)/dw!$AB22</f>
        <v>2.0213905063824611</v>
      </c>
      <c r="K21" s="18">
        <f>(dw!Y22*100)/dw!$AB22</f>
        <v>1.579138735310365</v>
      </c>
      <c r="L21" s="18">
        <f>(dw!N22*100)/dw!$AB22</f>
        <v>3.0510575244410241</v>
      </c>
      <c r="M21" s="18">
        <f>(dw!X22*100)/dw!$AB22</f>
        <v>10.212632306469981</v>
      </c>
      <c r="N21" s="18">
        <f>(dw!Z22*100)/dw!$AB22</f>
        <v>2.797568394621019</v>
      </c>
      <c r="O21" s="18">
        <f>(dw!W22*100)/dw!$AB22</f>
        <v>0</v>
      </c>
      <c r="P21" s="18">
        <f>(dw!U22*100)/dw!$AB22</f>
        <v>0</v>
      </c>
      <c r="Q21" s="18">
        <f>(dw!T22*100)/dw!$AB22</f>
        <v>0</v>
      </c>
      <c r="R21" s="18">
        <f>(dw!M22*100)/dw!$AB22</f>
        <v>11.232963492143641</v>
      </c>
      <c r="S21" s="18">
        <f>(dw!V22*100)/dw!$AB22</f>
        <v>0</v>
      </c>
      <c r="T21" s="18">
        <f>(dw!AA22*100)/dw!$AB22</f>
        <v>0</v>
      </c>
      <c r="U21" s="18">
        <f>(dw!R22*100)/dw!$AB22</f>
        <v>0.12571572312481694</v>
      </c>
      <c r="V21" s="18">
        <f>(dw!Q22*100)/dw!$AB22</f>
        <v>0.16987837481802692</v>
      </c>
      <c r="W21" s="18">
        <f>(dw!P22*100)/dw!$AB22</f>
        <v>1.9734439523581917</v>
      </c>
      <c r="X21" s="18">
        <f>(dw!S22*100)/dw!$AB22</f>
        <v>0.77769770985788955</v>
      </c>
      <c r="Y21" s="18">
        <f>(dw!AB22*100)/dw!$AB22</f>
        <v>100.00000000000001</v>
      </c>
      <c r="Z21" s="29">
        <f t="shared" si="0"/>
        <v>82.363924803439701</v>
      </c>
      <c r="AA21" s="29">
        <f t="shared" si="1"/>
        <v>3.0467357601589251</v>
      </c>
      <c r="AB21" s="15">
        <f t="shared" si="2"/>
        <v>2.9691441878517369E-2</v>
      </c>
      <c r="AC21" s="15">
        <f t="shared" si="3"/>
        <v>0.11031553370844452</v>
      </c>
      <c r="AD21" s="15">
        <f t="shared" si="4"/>
        <v>0.77022013833171055</v>
      </c>
      <c r="AE21" s="15">
        <f t="shared" si="5"/>
        <v>0.96432839015581362</v>
      </c>
      <c r="AF21" s="15">
        <f t="shared" si="6"/>
        <v>0.9773304559159296</v>
      </c>
      <c r="AG21" s="15">
        <f t="shared" si="7"/>
        <v>6.4683140739946854</v>
      </c>
      <c r="AH21" s="15">
        <f t="shared" si="8"/>
        <v>5.7735096403785153</v>
      </c>
      <c r="AI21" s="18">
        <f>(dw!AS22*100)/dw!$BR22</f>
        <v>2.4001341601551824</v>
      </c>
      <c r="AJ21" s="18">
        <f>(dw!AT22*100)/dw!$BR22</f>
        <v>1.939482689821272</v>
      </c>
      <c r="AK21" s="18">
        <f>(dw!AU22*100)/dw!$BR22</f>
        <v>1.5354300349550092</v>
      </c>
      <c r="AL21" s="18">
        <f>(dw!AV22*100)/dw!$BR22</f>
        <v>0.91995534982335325</v>
      </c>
      <c r="AM21" s="18"/>
      <c r="AN21" s="18">
        <f>(dw!AW22*100)/dw!$BR22</f>
        <v>4.3783975198339178</v>
      </c>
      <c r="AO21" s="18">
        <f>(dw!AX22*100)/dw!$BR22</f>
        <v>7.7621232641345435</v>
      </c>
      <c r="AP21" s="18">
        <f>(dw!AY22*100)/dw!$BR22</f>
        <v>6.7141467840867488</v>
      </c>
      <c r="AQ21" s="18">
        <f>(dw!AZ22*100)/dw!$BR22</f>
        <v>4.678535947360106</v>
      </c>
      <c r="AR21" s="18">
        <f>(dw!BA22*100)/dw!$BR22</f>
        <v>3.1234909790022884</v>
      </c>
      <c r="AS21" s="18"/>
      <c r="AT21" s="18">
        <f>(dw!BB22*100)/dw!$BR22</f>
        <v>10.461871788709734</v>
      </c>
      <c r="AU21" s="18">
        <f>(dw!BC22*100)/dw!$BR22</f>
        <v>8.7648805847346409</v>
      </c>
      <c r="AV21" s="18">
        <f>(dw!BD22*100)/dw!$BR22</f>
        <v>6.3065005536352388</v>
      </c>
      <c r="AW21" s="18">
        <f>(dw!BE22*100)/dw!$BR22</f>
        <v>4.4780443761665083</v>
      </c>
      <c r="AX21" s="18">
        <f>(dw!BF22*100)/dw!$BR22</f>
        <v>2.9913522100864181</v>
      </c>
      <c r="AY21" s="18"/>
      <c r="AZ21" s="18">
        <f>(dw!BG22*100)/dw!$BR22</f>
        <v>9.1039494144343447</v>
      </c>
      <c r="BA21" s="18">
        <f>(dw!BH22*100)/dw!$BR22</f>
        <v>5.4282456538323611</v>
      </c>
      <c r="BB21" s="18">
        <f>(dw!BI22*100)/dw!$BR22</f>
        <v>3.7466768784106215</v>
      </c>
      <c r="BC21" s="18">
        <f>(dw!BJ22*100)/dw!$BR22</f>
        <v>2.8643792060743407</v>
      </c>
      <c r="BD21" s="18">
        <f>(dw!BK22*100)/dw!$BR22</f>
        <v>2.2839418828988474</v>
      </c>
      <c r="BE21" s="18"/>
      <c r="BF21" s="18">
        <f>(dw!BL22*100)/dw!$BR22</f>
        <v>1.4849702444454926</v>
      </c>
      <c r="BG21" s="18">
        <f>(dw!BM22*100)/dw!$BR22</f>
        <v>1.3836763326363295</v>
      </c>
      <c r="BH21" s="18">
        <f>(dw!BN22*100)/dw!$BR22</f>
        <v>1.3746923936732107</v>
      </c>
      <c r="BI21" s="18">
        <f>(dw!BO22*100)/dw!$BR22</f>
        <v>1.6548415570064616</v>
      </c>
      <c r="BJ21" s="18">
        <f>(dw!BP22*100)/dw!$BR22</f>
        <v>1.2988529755928837</v>
      </c>
      <c r="BK21" s="18">
        <f>(dw!BQ22*100)/dw!$BR22</f>
        <v>2.9214272184901442</v>
      </c>
      <c r="BL21" s="18">
        <f>(dw!BR22*100)/dw!$BR22</f>
        <v>100</v>
      </c>
      <c r="BM21">
        <f t="shared" si="9"/>
        <v>1.3956805991076426</v>
      </c>
    </row>
    <row r="22" spans="1:65" x14ac:dyDescent="0.25">
      <c r="A22" s="4" t="s">
        <v>132</v>
      </c>
      <c r="B22" s="4">
        <v>41326</v>
      </c>
      <c r="C22" s="89">
        <f>dw!C23</f>
        <v>37.03</v>
      </c>
      <c r="D22" s="5" t="s">
        <v>37</v>
      </c>
      <c r="E22" s="5">
        <v>0.75149999999999995</v>
      </c>
      <c r="F22" s="5">
        <v>48</v>
      </c>
      <c r="G22" s="5">
        <v>1.5656249999999998</v>
      </c>
      <c r="H22" s="18">
        <f>(dw!O23*100)/dw!$AB23</f>
        <v>0</v>
      </c>
      <c r="I22" s="18">
        <f>(dw!K23*100)/dw!$AB23</f>
        <v>46.605344617519712</v>
      </c>
      <c r="J22" s="18">
        <f>(dw!L23*100)/dw!$AB23</f>
        <v>3.4814340990452588</v>
      </c>
      <c r="K22" s="18">
        <f>(dw!Y23*100)/dw!$AB23</f>
        <v>1.5392748242391361</v>
      </c>
      <c r="L22" s="18">
        <f>(dw!N23*100)/dw!$AB23</f>
        <v>5.343439175084197</v>
      </c>
      <c r="M22" s="18">
        <f>(dw!X23*100)/dw!$AB23</f>
        <v>13.60883733364618</v>
      </c>
      <c r="N22" s="18">
        <f>(dw!Z23*100)/dw!$AB23</f>
        <v>4.8096677861789257</v>
      </c>
      <c r="O22" s="18">
        <f>(dw!W23*100)/dw!$AB23</f>
        <v>0</v>
      </c>
      <c r="P22" s="18">
        <f>(dw!U23*100)/dw!$AB23</f>
        <v>0</v>
      </c>
      <c r="Q22" s="18">
        <f>(dw!T23*100)/dw!$AB23</f>
        <v>3.2963460822492414</v>
      </c>
      <c r="R22" s="18">
        <f>(dw!M23*100)/dw!$AB23</f>
        <v>9.5358803529857354</v>
      </c>
      <c r="S22" s="18">
        <f>(dw!V23*100)/dw!$AB23</f>
        <v>0</v>
      </c>
      <c r="T22" s="18">
        <f>(dw!AA23*100)/dw!$AB23</f>
        <v>0</v>
      </c>
      <c r="U22" s="18">
        <f>(dw!R23*100)/dw!$AB23</f>
        <v>0.60528025024814525</v>
      </c>
      <c r="V22" s="18">
        <f>(dw!Q23*100)/dw!$AB23</f>
        <v>0</v>
      </c>
      <c r="W22" s="18">
        <f>(dw!P23*100)/dw!$AB23</f>
        <v>7.5832590176798975</v>
      </c>
      <c r="X22" s="18">
        <f>(dw!S23*100)/dw!$AB23</f>
        <v>3.5912364611235761</v>
      </c>
      <c r="Y22" s="18">
        <f>(dw!AB23*100)/dw!$AB23</f>
        <v>99.999999999999986</v>
      </c>
      <c r="Z22" s="29">
        <f t="shared" si="0"/>
        <v>64.966098244634907</v>
      </c>
      <c r="AA22" s="29">
        <f t="shared" si="1"/>
        <v>15.07612181130086</v>
      </c>
      <c r="AB22" s="15">
        <f t="shared" si="2"/>
        <v>6.9508045601141044E-2</v>
      </c>
      <c r="AC22" s="15">
        <f t="shared" si="3"/>
        <v>0.17319565372202228</v>
      </c>
      <c r="AD22" s="15">
        <f t="shared" si="4"/>
        <v>0.47442414907686653</v>
      </c>
      <c r="AE22" s="15">
        <f t="shared" si="5"/>
        <v>0.81164788032159474</v>
      </c>
      <c r="AF22" s="15">
        <f t="shared" si="6"/>
        <v>0.97018414698263689</v>
      </c>
      <c r="AG22" s="15">
        <f t="shared" si="7"/>
        <v>3.424638231386139</v>
      </c>
      <c r="AH22" s="15">
        <f t="shared" si="8"/>
        <v>3.3064700204568007</v>
      </c>
      <c r="AI22" s="18" t="e">
        <f>(dw!AS23*100)/dw!$BR23</f>
        <v>#DIV/0!</v>
      </c>
      <c r="AJ22" s="18" t="e">
        <f>(dw!AT23*100)/dw!$BR23</f>
        <v>#DIV/0!</v>
      </c>
      <c r="AK22" s="18" t="e">
        <f>(dw!AU23*100)/dw!$BR23</f>
        <v>#DIV/0!</v>
      </c>
      <c r="AL22" s="18" t="e">
        <f>(dw!AV23*100)/dw!$BR23</f>
        <v>#DIV/0!</v>
      </c>
      <c r="AM22" s="18"/>
      <c r="AN22" s="18" t="e">
        <f>(dw!AW23*100)/dw!$BR23</f>
        <v>#DIV/0!</v>
      </c>
      <c r="AO22" s="18" t="e">
        <f>(dw!AX23*100)/dw!$BR23</f>
        <v>#DIV/0!</v>
      </c>
      <c r="AP22" s="18" t="e">
        <f>(dw!AY23*100)/dw!$BR23</f>
        <v>#DIV/0!</v>
      </c>
      <c r="AQ22" s="18" t="e">
        <f>(dw!AZ23*100)/dw!$BR23</f>
        <v>#DIV/0!</v>
      </c>
      <c r="AR22" s="18" t="e">
        <f>(dw!BA23*100)/dw!$BR23</f>
        <v>#DIV/0!</v>
      </c>
      <c r="AS22" s="18"/>
      <c r="AT22" s="18" t="e">
        <f>(dw!BB23*100)/dw!$BR23</f>
        <v>#DIV/0!</v>
      </c>
      <c r="AU22" s="18" t="e">
        <f>(dw!BC23*100)/dw!$BR23</f>
        <v>#DIV/0!</v>
      </c>
      <c r="AV22" s="18" t="e">
        <f>(dw!BD23*100)/dw!$BR23</f>
        <v>#DIV/0!</v>
      </c>
      <c r="AW22" s="18" t="e">
        <f>(dw!BE23*100)/dw!$BR23</f>
        <v>#DIV/0!</v>
      </c>
      <c r="AX22" s="18" t="e">
        <f>(dw!BF23*100)/dw!$BR23</f>
        <v>#DIV/0!</v>
      </c>
      <c r="AY22" s="18"/>
      <c r="AZ22" s="18" t="e">
        <f>(dw!BG23*100)/dw!$BR23</f>
        <v>#DIV/0!</v>
      </c>
      <c r="BA22" s="18" t="e">
        <f>(dw!BH23*100)/dw!$BR23</f>
        <v>#DIV/0!</v>
      </c>
      <c r="BB22" s="18" t="e">
        <f>(dw!BI23*100)/dw!$BR23</f>
        <v>#DIV/0!</v>
      </c>
      <c r="BC22" s="18" t="e">
        <f>(dw!BJ23*100)/dw!$BR23</f>
        <v>#DIV/0!</v>
      </c>
      <c r="BD22" s="18" t="e">
        <f>(dw!BK23*100)/dw!$BR23</f>
        <v>#DIV/0!</v>
      </c>
      <c r="BE22" s="18"/>
      <c r="BF22" s="18" t="e">
        <f>(dw!BL23*100)/dw!$BR23</f>
        <v>#DIV/0!</v>
      </c>
      <c r="BG22" s="18" t="e">
        <f>(dw!BM23*100)/dw!$BR23</f>
        <v>#DIV/0!</v>
      </c>
      <c r="BH22" s="18" t="e">
        <f>(dw!BN23*100)/dw!$BR23</f>
        <v>#DIV/0!</v>
      </c>
      <c r="BI22" s="18" t="e">
        <f>(dw!BO23*100)/dw!$BR23</f>
        <v>#DIV/0!</v>
      </c>
      <c r="BJ22" s="18" t="e">
        <f>(dw!BP23*100)/dw!$BR23</f>
        <v>#DIV/0!</v>
      </c>
      <c r="BK22" s="18" t="e">
        <f>(dw!BQ23*100)/dw!$BR23</f>
        <v>#DIV/0!</v>
      </c>
      <c r="BL22" s="18" t="e">
        <f>(dw!BR23*100)/dw!$BR23</f>
        <v>#DIV/0!</v>
      </c>
      <c r="BM22" t="e">
        <f t="shared" si="9"/>
        <v>#DIV/0!</v>
      </c>
    </row>
    <row r="23" spans="1:65" x14ac:dyDescent="0.25">
      <c r="A23" s="4" t="s">
        <v>133</v>
      </c>
      <c r="B23" s="4">
        <v>41404</v>
      </c>
      <c r="C23" s="89">
        <f>dw!C24</f>
        <v>18.63</v>
      </c>
      <c r="D23" s="5" t="s">
        <v>37</v>
      </c>
      <c r="E23" s="5">
        <v>1.78</v>
      </c>
      <c r="F23" s="5">
        <v>28</v>
      </c>
      <c r="G23" s="5">
        <v>6.3571428571428603</v>
      </c>
      <c r="H23" s="18">
        <f>(dw!O24*100)/dw!$AB24</f>
        <v>0</v>
      </c>
      <c r="I23" s="18">
        <f>(dw!K24*100)/dw!$AB24</f>
        <v>45.820199120316659</v>
      </c>
      <c r="J23" s="18">
        <f>(dw!L24*100)/dw!$AB24</f>
        <v>12.715143016488918</v>
      </c>
      <c r="K23" s="18">
        <f>(dw!Y24*100)/dw!$AB24</f>
        <v>1.6943469121442196</v>
      </c>
      <c r="L23" s="18">
        <f>(dw!N24*100)/dw!$AB24</f>
        <v>4.4343648220791652</v>
      </c>
      <c r="M23" s="18">
        <f>(dw!X24*100)/dw!$AB24</f>
        <v>12.805505868825085</v>
      </c>
      <c r="N23" s="18">
        <f>(dw!Z24*100)/dw!$AB24</f>
        <v>2.3713478492459417</v>
      </c>
      <c r="O23" s="18">
        <f>(dw!W24*100)/dw!$AB24</f>
        <v>0</v>
      </c>
      <c r="P23" s="18">
        <f>(dw!U24*100)/dw!$AB24</f>
        <v>0</v>
      </c>
      <c r="Q23" s="18">
        <f>(dw!T24*100)/dw!$AB24</f>
        <v>1.9859684291710724</v>
      </c>
      <c r="R23" s="18">
        <f>(dw!M24*100)/dw!$AB24</f>
        <v>8.4031017804083579</v>
      </c>
      <c r="S23" s="18">
        <f>(dw!V24*100)/dw!$AB24</f>
        <v>0</v>
      </c>
      <c r="T23" s="18">
        <f>(dw!AA24*100)/dw!$AB24</f>
        <v>0</v>
      </c>
      <c r="U23" s="18">
        <f>(dw!R24*100)/dw!$AB24</f>
        <v>2.3566740174916707</v>
      </c>
      <c r="V23" s="18">
        <f>(dw!Q24*100)/dw!$AB24</f>
        <v>0</v>
      </c>
      <c r="W23" s="18">
        <f>(dw!P24*100)/dw!$AB24</f>
        <v>6.2519255994015301</v>
      </c>
      <c r="X23" s="18">
        <f>(dw!S24*100)/dw!$AB24</f>
        <v>1.1614225844274058</v>
      </c>
      <c r="Y23" s="18">
        <f>(dw!AB24*100)/dw!$AB24</f>
        <v>100</v>
      </c>
      <c r="Z23" s="29">
        <f t="shared" si="0"/>
        <v>71.372808739293092</v>
      </c>
      <c r="AA23" s="29">
        <f t="shared" si="1"/>
        <v>11.755990630491679</v>
      </c>
      <c r="AB23" s="15">
        <f t="shared" si="2"/>
        <v>0.2172216399926695</v>
      </c>
      <c r="AC23" s="15">
        <f t="shared" si="3"/>
        <v>0.15212357159251225</v>
      </c>
      <c r="AD23" s="15">
        <f t="shared" si="4"/>
        <v>0.5213650507484876</v>
      </c>
      <c r="AE23" s="15">
        <f t="shared" si="5"/>
        <v>0.8585810126019372</v>
      </c>
      <c r="AF23" s="15">
        <f t="shared" si="6"/>
        <v>0.97186857613083155</v>
      </c>
      <c r="AG23" s="15">
        <f t="shared" si="7"/>
        <v>3.5781639233687454</v>
      </c>
      <c r="AH23" s="15">
        <f t="shared" si="8"/>
        <v>4.0369611347800545</v>
      </c>
      <c r="AI23" s="18">
        <f>(dw!AS24*100)/dw!$BR24</f>
        <v>0.30990771026845854</v>
      </c>
      <c r="AJ23" s="18">
        <f>(dw!AT24*100)/dw!$BR24</f>
        <v>0.13965461374122939</v>
      </c>
      <c r="AK23" s="18">
        <f>(dw!AU24*100)/dw!$BR24</f>
        <v>0.10356409558338363</v>
      </c>
      <c r="AL23" s="18">
        <f>(dw!AV24*100)/dw!$BR24</f>
        <v>4.6290012419845705E-2</v>
      </c>
      <c r="AM23" s="18"/>
      <c r="AN23" s="18">
        <f>(dw!AW24*100)/dw!$BR24</f>
        <v>4.8604513040837993</v>
      </c>
      <c r="AO23" s="18">
        <f>(dw!AX24*100)/dw!$BR24</f>
        <v>4.5913415708633405</v>
      </c>
      <c r="AP23" s="18">
        <f>(dw!AY24*100)/dw!$BR24</f>
        <v>4.560429257484663</v>
      </c>
      <c r="AQ23" s="18">
        <f>(dw!AZ24*100)/dw!$BR24</f>
        <v>3.2403008693891993</v>
      </c>
      <c r="AR23" s="18">
        <f>(dw!BA24*100)/dw!$BR24</f>
        <v>0.6981161534098087</v>
      </c>
      <c r="AS23" s="18"/>
      <c r="AT23" s="18">
        <f>(dw!BB24*100)/dw!$BR24</f>
        <v>10.506812869878775</v>
      </c>
      <c r="AU23" s="18">
        <f>(dw!BC24*100)/dw!$BR24</f>
        <v>6.8664564524746723</v>
      </c>
      <c r="AV23" s="18">
        <f>(dw!BD24*100)/dw!$BR24</f>
        <v>8.2040024384637036</v>
      </c>
      <c r="AW23" s="18">
        <f>(dw!BE24*100)/dw!$BR24</f>
        <v>5.9913398447950801</v>
      </c>
      <c r="AX23" s="18">
        <f>(dw!BF24*100)/dw!$BR24</f>
        <v>0.76339291668660803</v>
      </c>
      <c r="AY23" s="18"/>
      <c r="AZ23" s="18">
        <f>(dw!BG24*100)/dw!$BR24</f>
        <v>18.657385649939236</v>
      </c>
      <c r="BA23" s="18">
        <f>(dw!BH24*100)/dw!$BR24</f>
        <v>9.1119143430780358</v>
      </c>
      <c r="BB23" s="18">
        <f>(dw!BI24*100)/dw!$BR24</f>
        <v>7.3614457547743442</v>
      </c>
      <c r="BC23" s="18">
        <f>(dw!BJ24*100)/dw!$BR24</f>
        <v>6.149981209393264</v>
      </c>
      <c r="BD23" s="18">
        <f>(dw!BK24*100)/dw!$BR24</f>
        <v>0.88594376312694523</v>
      </c>
      <c r="BE23" s="18"/>
      <c r="BF23" s="18">
        <f>(dw!BL24*100)/dw!$BR24</f>
        <v>0.52472475095581028</v>
      </c>
      <c r="BG23" s="18">
        <f>(dw!BM24*100)/dw!$BR24</f>
        <v>0.48573129981570301</v>
      </c>
      <c r="BH23" s="18">
        <f>(dw!BN24*100)/dw!$BR24</f>
        <v>0.71192469948759329</v>
      </c>
      <c r="BI23" s="18">
        <f>(dw!BO24*100)/dw!$BR24</f>
        <v>0.74534765760768507</v>
      </c>
      <c r="BJ23" s="18">
        <f>(dw!BP24*100)/dw!$BR24</f>
        <v>1.3165193362796799</v>
      </c>
      <c r="BK23" s="18">
        <f>(dw!BQ24*100)/dw!$BR24</f>
        <v>3.1670214259991383</v>
      </c>
      <c r="BL23" s="18">
        <f>(dw!BR24*100)/dw!$BR24</f>
        <v>100</v>
      </c>
      <c r="BM23">
        <f t="shared" si="9"/>
        <v>1.1614129864680585</v>
      </c>
    </row>
    <row r="24" spans="1:65" x14ac:dyDescent="0.25">
      <c r="A24" s="9" t="s">
        <v>45</v>
      </c>
      <c r="B24" s="9" t="s">
        <v>39</v>
      </c>
      <c r="E24" s="10">
        <v>9.6310000000000007E-2</v>
      </c>
      <c r="F24" s="10">
        <v>25.09</v>
      </c>
      <c r="G24" s="10">
        <v>0.38385811080111598</v>
      </c>
      <c r="H24" s="19">
        <f>(dw!O25*100)/dw!$AB25</f>
        <v>0</v>
      </c>
      <c r="I24" s="19">
        <f>(dw!K25*100)/dw!$AB25</f>
        <v>1.2464138902791837</v>
      </c>
      <c r="J24" s="19">
        <f>(dw!L25*100)/dw!$AB25</f>
        <v>0.99713111222334694</v>
      </c>
      <c r="K24" s="19">
        <f>(dw!Y25*100)/dw!$AB25</f>
        <v>0</v>
      </c>
      <c r="L24" s="19">
        <f>(dw!N25*100)/dw!$AB25</f>
        <v>0</v>
      </c>
      <c r="M24" s="19">
        <f>(dw!X25*100)/dw!$AB25</f>
        <v>28.195737701018345</v>
      </c>
      <c r="N24" s="19">
        <f>(dw!Z25*100)/dw!$AB25</f>
        <v>2.6412667498160416</v>
      </c>
      <c r="O24" s="19">
        <f>(dw!W25*100)/dw!$AB25</f>
        <v>0</v>
      </c>
      <c r="P24" s="19">
        <f>(dw!U25*100)/dw!$AB25</f>
        <v>0</v>
      </c>
      <c r="Q24" s="19">
        <f>(dw!T25*100)/dw!$AB25</f>
        <v>9.3197252110662454</v>
      </c>
      <c r="R24" s="19">
        <f>(dw!M25*100)/dw!$AB25</f>
        <v>1.5052446522202994</v>
      </c>
      <c r="S24" s="19">
        <f>(dw!V25*100)/dw!$AB25</f>
        <v>0</v>
      </c>
      <c r="T24" s="19">
        <f>(dw!AA25*100)/dw!$AB25</f>
        <v>0</v>
      </c>
      <c r="U24" s="19">
        <f>(dw!R25*100)/dw!$AB25</f>
        <v>8.6848885651065313</v>
      </c>
      <c r="V24" s="19">
        <f>(dw!Q25*100)/dw!$AB25</f>
        <v>0</v>
      </c>
      <c r="W24" s="19">
        <f>(dw!P25*100)/dw!$AB25</f>
        <v>27.137032464735466</v>
      </c>
      <c r="X24" s="19">
        <f>(dw!S25*100)/dw!$AB25</f>
        <v>20.27255965353454</v>
      </c>
      <c r="Y24" s="19">
        <f>(dw!AB25*100)/dw!$AB25</f>
        <v>100</v>
      </c>
      <c r="Z24" s="23">
        <f t="shared" ref="Z24:Z54" si="10">SUM(R24,H24:J24,L24)</f>
        <v>3.7487896547228301</v>
      </c>
      <c r="AA24" s="23">
        <f>SUM(U24:X24,S24,P24:Q24)</f>
        <v>65.414205894442773</v>
      </c>
      <c r="AB24" s="23">
        <f t="shared" ref="AB24:AB55" si="11">(J24)/(I24+J24)</f>
        <v>0.44444444444444442</v>
      </c>
      <c r="AC24" s="23">
        <f t="shared" ref="AC24:AC55" si="12">M24/(Z24+M24)</f>
        <v>0.88264688930984958</v>
      </c>
      <c r="AD24" s="23">
        <f t="shared" ref="AD24:AD55" si="13">M24/(AA24+M24)</f>
        <v>0.30120451543980503</v>
      </c>
      <c r="AE24" s="23">
        <f t="shared" ref="AE24:AE55" si="14">Z24/(Z24+AA24)</f>
        <v>5.4202245361942777E-2</v>
      </c>
      <c r="AF24" s="23">
        <f t="shared" ref="AF24:AF55" si="15">(I24+J24)/(I24+J24+K24)</f>
        <v>1</v>
      </c>
      <c r="AG24" s="23">
        <f t="shared" ref="AG24:AG55" si="16">(I24)/M24</f>
        <v>4.4205755617955228E-2</v>
      </c>
      <c r="AH24" s="23">
        <f t="shared" ref="AH24:AH55" si="17">(I24+J24)/(K24+M24)</f>
        <v>7.957036011231941E-2</v>
      </c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</row>
    <row r="25" spans="1:65" x14ac:dyDescent="0.25">
      <c r="A25" s="9" t="s">
        <v>48</v>
      </c>
      <c r="B25" s="9" t="s">
        <v>39</v>
      </c>
      <c r="E25" s="10">
        <v>8.1560999999999995E-2</v>
      </c>
      <c r="F25" s="10">
        <v>23.84</v>
      </c>
      <c r="G25" s="10">
        <v>0.34211828859060395</v>
      </c>
      <c r="H25" s="19">
        <f>(dw!O26*100)/dw!$AB26</f>
        <v>0</v>
      </c>
      <c r="I25" s="19">
        <f>(dw!K26*100)/dw!$AB26</f>
        <v>1.2290927043276307</v>
      </c>
      <c r="J25" s="19">
        <f>(dw!L26*100)/dw!$AB26</f>
        <v>2.6337700807020661</v>
      </c>
      <c r="K25" s="19">
        <f>(dw!Y26*100)/dw!$AB26</f>
        <v>2.8899156485350463</v>
      </c>
      <c r="L25" s="19">
        <f>(dw!N26*100)/dw!$AB26</f>
        <v>0</v>
      </c>
      <c r="M25" s="19">
        <f>(dw!X26*100)/dw!$AB26</f>
        <v>23.677553698397215</v>
      </c>
      <c r="N25" s="19">
        <f>(dw!Z26*100)/dw!$AB26</f>
        <v>2.3482998275766693</v>
      </c>
      <c r="O25" s="19">
        <f>(dw!W26*100)/dw!$AB26</f>
        <v>0</v>
      </c>
      <c r="P25" s="19">
        <f>(dw!U26*100)/dw!$AB26</f>
        <v>3.5686088907277211</v>
      </c>
      <c r="Q25" s="19">
        <f>(dw!T26*100)/dw!$AB26</f>
        <v>7.5634822984972931</v>
      </c>
      <c r="R25" s="19">
        <f>(dw!M26*100)/dw!$AB26</f>
        <v>1.509830064807069</v>
      </c>
      <c r="S25" s="19">
        <f>(dw!V26*100)/dw!$AB26</f>
        <v>0</v>
      </c>
      <c r="T25" s="19">
        <f>(dw!AA26*100)/dw!$AB26</f>
        <v>0</v>
      </c>
      <c r="U25" s="19">
        <f>(dw!R26*100)/dw!$AB26</f>
        <v>8.5887063745988623</v>
      </c>
      <c r="V25" s="19">
        <f>(dw!Q26*100)/dw!$AB26</f>
        <v>5.877387530761637</v>
      </c>
      <c r="W25" s="19">
        <f>(dw!P26*100)/dw!$AB26</f>
        <v>23.848824783206769</v>
      </c>
      <c r="X25" s="19">
        <f>(dw!S26*100)/dw!$AB26</f>
        <v>16.264528097862037</v>
      </c>
      <c r="Y25" s="19">
        <f>(dw!AB26*100)/dw!$AB26</f>
        <v>100</v>
      </c>
      <c r="Z25" s="23">
        <f t="shared" si="10"/>
        <v>5.3726928498367652</v>
      </c>
      <c r="AA25" s="23">
        <f t="shared" ref="AA25:AA55" si="18">SUM(U25:X25,S25,P25:Q25)</f>
        <v>65.711537975654323</v>
      </c>
      <c r="AB25" s="23">
        <f t="shared" si="11"/>
        <v>0.68181818181818177</v>
      </c>
      <c r="AC25" s="23">
        <f t="shared" si="12"/>
        <v>0.81505517204764033</v>
      </c>
      <c r="AD25" s="23">
        <f t="shared" si="13"/>
        <v>0.26488191405652789</v>
      </c>
      <c r="AE25" s="23">
        <f t="shared" si="14"/>
        <v>7.5582063524419485E-2</v>
      </c>
      <c r="AF25" s="23">
        <f t="shared" si="15"/>
        <v>0.57204050496152881</v>
      </c>
      <c r="AG25" s="23">
        <f t="shared" si="16"/>
        <v>5.1909615325287199E-2</v>
      </c>
      <c r="AH25" s="23">
        <f t="shared" si="17"/>
        <v>0.14539822120753629</v>
      </c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</row>
    <row r="26" spans="1:65" x14ac:dyDescent="0.25">
      <c r="A26" s="42">
        <v>129</v>
      </c>
      <c r="B26" s="9" t="s">
        <v>39</v>
      </c>
      <c r="E26" s="10"/>
      <c r="F26" s="10">
        <v>45.98</v>
      </c>
      <c r="G26" s="10"/>
      <c r="H26" s="19">
        <f>(dw!O27*100)/dw!$AB27</f>
        <v>0</v>
      </c>
      <c r="I26" s="19">
        <f>(dw!K27*100)/dw!$AB27</f>
        <v>0.231040285706612</v>
      </c>
      <c r="J26" s="19">
        <f>(dw!L27*100)/dw!$AB27</f>
        <v>0.28162018182577253</v>
      </c>
      <c r="K26" s="19">
        <f>(dw!Y27*100)/dw!$AB27</f>
        <v>1.2398096521009832</v>
      </c>
      <c r="L26" s="19">
        <f>(dw!N27*100)/dw!$AB27</f>
        <v>0</v>
      </c>
      <c r="M26" s="19">
        <f>(dw!X27*100)/dw!$AB27</f>
        <v>25.586859959214269</v>
      </c>
      <c r="N26" s="19">
        <f>(dw!Z27*100)/dw!$AB27</f>
        <v>0.63860080419665566</v>
      </c>
      <c r="O26" s="19">
        <f>(dw!W27*100)/dw!$AB27</f>
        <v>0</v>
      </c>
      <c r="P26" s="19">
        <f>(dw!U27*100)/dw!$AB27</f>
        <v>0</v>
      </c>
      <c r="Q26" s="19">
        <f>(dw!T27*100)/dw!$AB27</f>
        <v>22.253979273539791</v>
      </c>
      <c r="R26" s="19">
        <f>(dw!M27*100)/dw!$AB27</f>
        <v>3.29444548831085</v>
      </c>
      <c r="S26" s="19">
        <f>(dw!V27*100)/dw!$AB27</f>
        <v>0</v>
      </c>
      <c r="T26" s="19">
        <f>(dw!AA27*100)/dw!$AB27</f>
        <v>0.41180568603885626</v>
      </c>
      <c r="U26" s="19">
        <f>(dw!R27*100)/dw!$AB27</f>
        <v>14.064536863847069</v>
      </c>
      <c r="V26" s="19">
        <f>(dw!Q27*100)/dw!$AB27</f>
        <v>0</v>
      </c>
      <c r="W26" s="19">
        <f>(dw!P27*100)/dw!$AB27</f>
        <v>24.543618887915834</v>
      </c>
      <c r="X26" s="19">
        <f>(dw!S27*100)/dw!$AB27</f>
        <v>7.4536829173032988</v>
      </c>
      <c r="Y26" s="19">
        <f>(dw!AB27*100)/dw!$AB27</f>
        <v>100</v>
      </c>
      <c r="Z26" s="23">
        <f t="shared" ref="Z26:Z38" si="19">SUM(R26,H26:J26,L26)</f>
        <v>3.8071059558432343</v>
      </c>
      <c r="AA26" s="23">
        <f t="shared" ref="AA26:AA38" si="20">SUM(U26:X26,S26,P26:Q26)</f>
        <v>68.315817942605989</v>
      </c>
      <c r="AB26" s="23">
        <f t="shared" ref="AB26:AB38" si="21">(J26)/(I26+J26)</f>
        <v>0.54933079428049081</v>
      </c>
      <c r="AC26" s="23">
        <f t="shared" ref="AC26:AC38" si="22">M26/(Z26+M26)</f>
        <v>0.87048001733263947</v>
      </c>
      <c r="AD26" s="23">
        <f t="shared" ref="AD26:AD38" si="23">M26/(AA26+M26)</f>
        <v>0.27248275055549059</v>
      </c>
      <c r="AE26" s="23">
        <f t="shared" ref="AE26:AE38" si="24">Z26/(Z26+AA26)</f>
        <v>5.278635071983117E-2</v>
      </c>
      <c r="AF26" s="23">
        <f t="shared" ref="AF26:AF38" si="25">(I26+J26)/(I26+J26+K26)</f>
        <v>0.29253592502886017</v>
      </c>
      <c r="AG26" s="23">
        <f t="shared" ref="AG26:AG38" si="26">(I26)/M26</f>
        <v>9.0296459227467811E-3</v>
      </c>
      <c r="AH26" s="23">
        <f t="shared" ref="AH26:AH38" si="27">(I26+J26)/(K26+M26)</f>
        <v>1.9110104793483153E-2</v>
      </c>
      <c r="AI26" s="19">
        <f>(dw!AS27*100)/dw!$BR27</f>
        <v>8.8566264357763398</v>
      </c>
      <c r="AJ26" s="19">
        <f>(dw!AT27*100)/dw!$BR27</f>
        <v>0</v>
      </c>
      <c r="AK26" s="19">
        <f>(dw!AU27*100)/dw!$BR27</f>
        <v>0</v>
      </c>
      <c r="AL26" s="19">
        <f>(dw!AV27*100)/dw!$BR27</f>
        <v>0</v>
      </c>
      <c r="AM26" s="19"/>
      <c r="AN26" s="19">
        <f>(dw!AW27*100)/dw!$BR27</f>
        <v>0</v>
      </c>
      <c r="AO26" s="19">
        <f>(dw!AX27*100)/dw!$BR27</f>
        <v>14.788253357433002</v>
      </c>
      <c r="AP26" s="19">
        <f>(dw!AY27*100)/dw!$BR27</f>
        <v>0</v>
      </c>
      <c r="AQ26" s="19">
        <f>(dw!AZ27*100)/dw!$BR27</f>
        <v>0</v>
      </c>
      <c r="AR26" s="19">
        <f>(dw!BA27*100)/dw!$BR27</f>
        <v>0</v>
      </c>
      <c r="AS26" s="19"/>
      <c r="AT26" s="19">
        <f>(dw!BB27*100)/dw!$BR27</f>
        <v>12.382174022894683</v>
      </c>
      <c r="AU26" s="19">
        <f>(dw!BC27*100)/dw!$BR27</f>
        <v>11.103337026023754</v>
      </c>
      <c r="AV26" s="19">
        <f>(dw!BD27*100)/dw!$BR27</f>
        <v>0</v>
      </c>
      <c r="AW26" s="19">
        <f>(dw!BE27*100)/dw!$BR27</f>
        <v>0</v>
      </c>
      <c r="AX26" s="19">
        <f>(dw!BF27*100)/dw!$BR27</f>
        <v>0</v>
      </c>
      <c r="AY26" s="19"/>
      <c r="AZ26" s="19">
        <f>(dw!BG27*100)/dw!$BR27</f>
        <v>17.520844265640488</v>
      </c>
      <c r="BA26" s="19">
        <f>(dw!BH27*100)/dw!$BR27</f>
        <v>11.340446621188271</v>
      </c>
      <c r="BB26" s="19">
        <f>(dw!BI27*100)/dw!$BR27</f>
        <v>11.719433269197133</v>
      </c>
      <c r="BC26" s="19">
        <f>(dw!BJ27*100)/dw!$BR27</f>
        <v>0</v>
      </c>
      <c r="BD26" s="19">
        <f>(dw!BK27*100)/dw!$BR27</f>
        <v>12.288885001846346</v>
      </c>
      <c r="BE26" s="19"/>
      <c r="BF26" s="19">
        <f>(dw!BL27*100)/dw!$BR27</f>
        <v>0</v>
      </c>
      <c r="BG26" s="19">
        <f>(dw!BM27*100)/dw!$BR27</f>
        <v>0</v>
      </c>
      <c r="BH26" s="19">
        <f>(dw!BN27*100)/dw!$BR27</f>
        <v>0</v>
      </c>
      <c r="BI26" s="19">
        <f>(dw!BO27*100)/dw!$BR27</f>
        <v>0</v>
      </c>
      <c r="BJ26" s="19">
        <f>(dw!BP27*100)/dw!$BR27</f>
        <v>0</v>
      </c>
      <c r="BK26" s="19">
        <f>(dw!BQ27*100)/dw!$BR27</f>
        <v>0</v>
      </c>
      <c r="BL26" s="19">
        <f>(dw!BR27*100)/dw!$BR27</f>
        <v>100</v>
      </c>
    </row>
    <row r="27" spans="1:65" x14ac:dyDescent="0.25">
      <c r="A27" s="42">
        <v>131</v>
      </c>
      <c r="B27" s="9" t="s">
        <v>39</v>
      </c>
      <c r="E27" s="10"/>
      <c r="F27" s="10">
        <v>47.85</v>
      </c>
      <c r="G27" s="10"/>
      <c r="H27" s="19">
        <f>(dw!O28*100)/dw!$AB28</f>
        <v>0</v>
      </c>
      <c r="I27" s="19">
        <f>(dw!K28*100)/dw!$AB28</f>
        <v>1.1885452280119697</v>
      </c>
      <c r="J27" s="19">
        <f>(dw!L28*100)/dw!$AB28</f>
        <v>1.2368143648349468</v>
      </c>
      <c r="K27" s="19">
        <f>(dw!Y28*100)/dw!$AB28</f>
        <v>3.3480014847413497</v>
      </c>
      <c r="L27" s="19">
        <f>(dw!N28*100)/dw!$AB28</f>
        <v>0</v>
      </c>
      <c r="M27" s="19">
        <f>(dw!X28*100)/dw!$AB28</f>
        <v>26.752515655033058</v>
      </c>
      <c r="N27" s="19">
        <f>(dw!Z28*100)/dw!$AB28</f>
        <v>2.2940532498648953</v>
      </c>
      <c r="O27" s="19">
        <f>(dw!W28*100)/dw!$AB28</f>
        <v>0</v>
      </c>
      <c r="P27" s="19">
        <f>(dw!U28*100)/dw!$AB28</f>
        <v>0</v>
      </c>
      <c r="Q27" s="19">
        <f>(dw!T28*100)/dw!$AB28</f>
        <v>16.410002222599132</v>
      </c>
      <c r="R27" s="19">
        <f>(dw!M28*100)/dw!$AB28</f>
        <v>1.2671823648229124</v>
      </c>
      <c r="S27" s="19">
        <f>(dw!V28*100)/dw!$AB28</f>
        <v>0</v>
      </c>
      <c r="T27" s="19">
        <f>(dw!AA28*100)/dw!$AB28</f>
        <v>0</v>
      </c>
      <c r="U27" s="19">
        <f>(dw!R28*100)/dw!$AB28</f>
        <v>17.98105262445333</v>
      </c>
      <c r="V27" s="19">
        <f>(dw!Q28*100)/dw!$AB28</f>
        <v>0</v>
      </c>
      <c r="W27" s="19">
        <f>(dw!P28*100)/dw!$AB28</f>
        <v>18.803715162827011</v>
      </c>
      <c r="X27" s="19">
        <f>(dw!S28*100)/dw!$AB28</f>
        <v>10.718117642811396</v>
      </c>
      <c r="Y27" s="19">
        <f>(dw!AB28*100)/dw!$AB28</f>
        <v>100</v>
      </c>
      <c r="Z27" s="23">
        <f t="shared" si="19"/>
        <v>3.6925419576698291</v>
      </c>
      <c r="AA27" s="23">
        <f t="shared" si="20"/>
        <v>63.91288765269087</v>
      </c>
      <c r="AB27" s="23">
        <f t="shared" si="21"/>
        <v>0.50995092376514728</v>
      </c>
      <c r="AC27" s="23">
        <f t="shared" si="22"/>
        <v>0.87871456823490612</v>
      </c>
      <c r="AD27" s="23">
        <f t="shared" si="23"/>
        <v>0.29506862241855786</v>
      </c>
      <c r="AE27" s="23">
        <f t="shared" si="24"/>
        <v>5.4619014758896495E-2</v>
      </c>
      <c r="AF27" s="23">
        <f t="shared" si="25"/>
        <v>0.42009490836489893</v>
      </c>
      <c r="AG27" s="23">
        <f t="shared" si="26"/>
        <v>4.4427419213129739E-2</v>
      </c>
      <c r="AH27" s="23">
        <f t="shared" si="27"/>
        <v>8.0575346316627897E-2</v>
      </c>
      <c r="AI27" s="19">
        <f>(dw!AS28*100)/dw!$BR28</f>
        <v>27.324787975847009</v>
      </c>
      <c r="AJ27" s="19">
        <f>(dw!AT28*100)/dw!$BR28</f>
        <v>0</v>
      </c>
      <c r="AK27" s="19">
        <f>(dw!AU28*100)/dw!$BR28</f>
        <v>0</v>
      </c>
      <c r="AL27" s="19">
        <f>(dw!AV28*100)/dw!$BR28</f>
        <v>0</v>
      </c>
      <c r="AM27" s="19"/>
      <c r="AN27" s="19">
        <f>(dw!AW28*100)/dw!$BR28</f>
        <v>6.1119869721725442</v>
      </c>
      <c r="AO27" s="19">
        <f>(dw!AX28*100)/dw!$BR28</f>
        <v>4.6696203609655385</v>
      </c>
      <c r="AP27" s="19">
        <f>(dw!AY28*100)/dw!$BR28</f>
        <v>0</v>
      </c>
      <c r="AQ27" s="19">
        <f>(dw!AZ28*100)/dw!$BR28</f>
        <v>0</v>
      </c>
      <c r="AR27" s="19">
        <f>(dw!BA28*100)/dw!$BR28</f>
        <v>0</v>
      </c>
      <c r="AS27" s="19"/>
      <c r="AT27" s="19">
        <f>(dw!BB28*100)/dw!$BR28</f>
        <v>12.805573384347914</v>
      </c>
      <c r="AU27" s="19">
        <f>(dw!BC28*100)/dw!$BR28</f>
        <v>0</v>
      </c>
      <c r="AV27" s="19">
        <f>(dw!BD28*100)/dw!$BR28</f>
        <v>0</v>
      </c>
      <c r="AW27" s="19">
        <f>(dw!BE28*100)/dw!$BR28</f>
        <v>0</v>
      </c>
      <c r="AX27" s="19">
        <f>(dw!BF28*100)/dw!$BR28</f>
        <v>0</v>
      </c>
      <c r="AY27" s="19"/>
      <c r="AZ27" s="19">
        <f>(dw!BG28*100)/dw!$BR28</f>
        <v>24.105219647259943</v>
      </c>
      <c r="BA27" s="19">
        <f>(dw!BH28*100)/dw!$BR28</f>
        <v>0</v>
      </c>
      <c r="BB27" s="19">
        <f>(dw!BI28*100)/dw!$BR28</f>
        <v>0</v>
      </c>
      <c r="BC27" s="19">
        <f>(dw!BJ28*100)/dw!$BR28</f>
        <v>0</v>
      </c>
      <c r="BD27" s="19">
        <f>(dw!BK28*100)/dw!$BR28</f>
        <v>24.982811659407066</v>
      </c>
      <c r="BE27" s="19"/>
      <c r="BF27" s="19">
        <f>(dw!BL28*100)/dw!$BR28</f>
        <v>0</v>
      </c>
      <c r="BG27" s="19">
        <f>(dw!BM28*100)/dw!$BR28</f>
        <v>0</v>
      </c>
      <c r="BH27" s="19">
        <f>(dw!BN28*100)/dw!$BR28</f>
        <v>0</v>
      </c>
      <c r="BI27" s="19">
        <f>(dw!BO28*100)/dw!$BR28</f>
        <v>0</v>
      </c>
      <c r="BJ27" s="19">
        <f>(dw!BP28*100)/dw!$BR28</f>
        <v>0</v>
      </c>
      <c r="BK27" s="19">
        <f>(dw!BQ28*100)/dw!$BR28</f>
        <v>0</v>
      </c>
      <c r="BL27" s="19">
        <f>(dw!BR28*100)/dw!$BR28</f>
        <v>100</v>
      </c>
    </row>
    <row r="28" spans="1:65" x14ac:dyDescent="0.25">
      <c r="A28" s="42">
        <v>134</v>
      </c>
      <c r="B28" s="9" t="s">
        <v>39</v>
      </c>
      <c r="E28" s="10"/>
      <c r="F28" s="10">
        <v>43.26</v>
      </c>
      <c r="G28" s="10"/>
      <c r="H28" s="19">
        <f>(dw!O29*100)/dw!$AB29</f>
        <v>0</v>
      </c>
      <c r="I28" s="19">
        <f>(dw!K29*100)/dw!$AB29</f>
        <v>0.24399999999999999</v>
      </c>
      <c r="J28" s="19">
        <f>(dw!L29*100)/dw!$AB29</f>
        <v>0.36908000000000002</v>
      </c>
      <c r="K28" s="19">
        <f>(dw!Y29*100)/dw!$AB29</f>
        <v>1.1108</v>
      </c>
      <c r="L28" s="19">
        <f>(dw!N29*100)/dw!$AB29</f>
        <v>0</v>
      </c>
      <c r="M28" s="19">
        <f>(dw!X29*100)/dw!$AB29</f>
        <v>22.509270799999999</v>
      </c>
      <c r="N28" s="19">
        <f>(dw!Z29*100)/dw!$AB29</f>
        <v>0.29707999999999996</v>
      </c>
      <c r="O28" s="19">
        <f>(dw!W29*100)/dw!$AB29</f>
        <v>0.70907999999999993</v>
      </c>
      <c r="P28" s="19">
        <f>(dw!U29*100)/dw!$AB29</f>
        <v>0</v>
      </c>
      <c r="Q28" s="19">
        <f>(dw!T29*100)/dw!$AB29</f>
        <v>12.307999999999998</v>
      </c>
      <c r="R28" s="19">
        <f>(dw!M29*100)/dw!$AB29</f>
        <v>0.47320000000000001</v>
      </c>
      <c r="S28" s="19">
        <f>(dw!V29*100)/dw!$AB29</f>
        <v>0</v>
      </c>
      <c r="T28" s="19">
        <f>(dw!AA29*100)/dw!$AB29</f>
        <v>0</v>
      </c>
      <c r="U28" s="19">
        <f>(dw!R29*100)/dw!$AB29</f>
        <v>16.850999999999999</v>
      </c>
      <c r="V28" s="19">
        <f>(dw!Q29*100)/dw!$AB29</f>
        <v>0</v>
      </c>
      <c r="W28" s="19">
        <f>(dw!P29*100)/dw!$AB29</f>
        <v>21.29288</v>
      </c>
      <c r="X28" s="19">
        <f>(dw!S29*100)/dw!$AB29</f>
        <v>7.0909999999999993</v>
      </c>
      <c r="Y28" s="19">
        <f>(dw!AB29*100)/dw!$AB29</f>
        <v>100</v>
      </c>
      <c r="Z28" s="23">
        <f t="shared" si="19"/>
        <v>1.0862800000000001</v>
      </c>
      <c r="AA28" s="23">
        <f t="shared" si="20"/>
        <v>57.542879999999997</v>
      </c>
      <c r="AB28" s="23">
        <f t="shared" si="21"/>
        <v>0.60200952567364774</v>
      </c>
      <c r="AC28" s="23">
        <f t="shared" si="22"/>
        <v>0.95396250720284104</v>
      </c>
      <c r="AD28" s="23">
        <f t="shared" si="23"/>
        <v>0.28118258628973652</v>
      </c>
      <c r="AE28" s="23">
        <f t="shared" si="24"/>
        <v>1.8527981639170681E-2</v>
      </c>
      <c r="AF28" s="23">
        <f t="shared" si="25"/>
        <v>0.35563960368471126</v>
      </c>
      <c r="AG28" s="23">
        <f t="shared" si="26"/>
        <v>1.0839977988091911E-2</v>
      </c>
      <c r="AH28" s="23">
        <f t="shared" si="27"/>
        <v>2.5955891715616707E-2</v>
      </c>
      <c r="AI28" s="19">
        <f>(dw!AS29*100)/dw!$BR29</f>
        <v>6.2039145885136877</v>
      </c>
      <c r="AJ28" s="19">
        <f>(dw!AT29*100)/dw!$BR29</f>
        <v>0</v>
      </c>
      <c r="AK28" s="19">
        <f>(dw!AU29*100)/dw!$BR29</f>
        <v>0</v>
      </c>
      <c r="AL28" s="19">
        <f>(dw!AV29*100)/dw!$BR29</f>
        <v>0</v>
      </c>
      <c r="AM28" s="19"/>
      <c r="AN28" s="19">
        <f>(dw!AW29*100)/dw!$BR29</f>
        <v>3.5144928696449727</v>
      </c>
      <c r="AO28" s="19">
        <f>(dw!AX29*100)/dw!$BR29</f>
        <v>8.4095210846801205</v>
      </c>
      <c r="AP28" s="19">
        <f>(dw!AY29*100)/dw!$BR29</f>
        <v>1.3288299017426028</v>
      </c>
      <c r="AQ28" s="19">
        <f>(dw!AZ29*100)/dw!$BR29</f>
        <v>2.6628303478499631</v>
      </c>
      <c r="AR28" s="19">
        <f>(dw!BA29*100)/dw!$BR29</f>
        <v>5.2806030948070415</v>
      </c>
      <c r="AS28" s="19"/>
      <c r="AT28" s="19">
        <f>(dw!BB29*100)/dw!$BR29</f>
        <v>7.525357998306637</v>
      </c>
      <c r="AU28" s="19">
        <f>(dw!BC29*100)/dw!$BR29</f>
        <v>7.2727399736284983</v>
      </c>
      <c r="AV28" s="19">
        <f>(dw!BD29*100)/dw!$BR29</f>
        <v>2.2114283710302365</v>
      </c>
      <c r="AW28" s="19">
        <f>(dw!BE29*100)/dw!$BR29</f>
        <v>2.0834204655427393</v>
      </c>
      <c r="AX28" s="19">
        <f>(dw!BF29*100)/dw!$BR29</f>
        <v>0.55383916638499398</v>
      </c>
      <c r="AY28" s="19"/>
      <c r="AZ28" s="19">
        <f>(dw!BG29*100)/dw!$BR29</f>
        <v>8.5816263471070382</v>
      </c>
      <c r="BA28" s="19">
        <f>(dw!BH29*100)/dw!$BR29</f>
        <v>7.3303546108357933</v>
      </c>
      <c r="BB28" s="19">
        <f>(dw!BI29*100)/dw!$BR29</f>
        <v>4.4038265003832118</v>
      </c>
      <c r="BC28" s="19">
        <f>(dw!BJ29*100)/dw!$BR29</f>
        <v>5.6432798495350127</v>
      </c>
      <c r="BD28" s="19">
        <f>(dw!BK29*100)/dw!$BR29</f>
        <v>6.3656787622110906</v>
      </c>
      <c r="BE28" s="19"/>
      <c r="BF28" s="19">
        <f>(dw!BL29*100)/dw!$BR29</f>
        <v>4.2073458145224381</v>
      </c>
      <c r="BG28" s="19">
        <f>(dw!BM29*100)/dw!$BR29</f>
        <v>2.9154483725281013</v>
      </c>
      <c r="BH28" s="19">
        <f>(dw!BN29*100)/dw!$BR29</f>
        <v>4.5582041821309636</v>
      </c>
      <c r="BI28" s="19">
        <f>(dw!BO29*100)/dw!$BR29</f>
        <v>4.7037180735391297</v>
      </c>
      <c r="BJ28" s="19">
        <f>(dw!BP29*100)/dw!$BR29</f>
        <v>0</v>
      </c>
      <c r="BK28" s="19">
        <f>(dw!BQ29*100)/dw!$BR29</f>
        <v>4.2435396250757389</v>
      </c>
      <c r="BL28" s="19">
        <f>(dw!BR29*100)/dw!$BR29</f>
        <v>100</v>
      </c>
      <c r="BM28">
        <f t="shared" ref="BM28:BM38" si="28">(AT28+AU28)/(AV28+AW28+AX28)</f>
        <v>3.051979826894919</v>
      </c>
    </row>
    <row r="29" spans="1:65" x14ac:dyDescent="0.25">
      <c r="A29" s="42">
        <v>137</v>
      </c>
      <c r="B29" s="9" t="s">
        <v>39</v>
      </c>
      <c r="E29" s="10"/>
      <c r="F29" s="10">
        <v>41.15</v>
      </c>
      <c r="G29" s="10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23">
        <f t="shared" si="19"/>
        <v>0</v>
      </c>
      <c r="AA29" s="23">
        <f t="shared" si="20"/>
        <v>0</v>
      </c>
      <c r="AB29" s="23" t="e">
        <f t="shared" si="21"/>
        <v>#DIV/0!</v>
      </c>
      <c r="AC29" s="23" t="e">
        <f t="shared" si="22"/>
        <v>#DIV/0!</v>
      </c>
      <c r="AD29" s="23" t="e">
        <f t="shared" si="23"/>
        <v>#DIV/0!</v>
      </c>
      <c r="AE29" s="23" t="e">
        <f t="shared" si="24"/>
        <v>#DIV/0!</v>
      </c>
      <c r="AF29" s="23" t="e">
        <f t="shared" si="25"/>
        <v>#DIV/0!</v>
      </c>
      <c r="AG29" s="23" t="e">
        <f t="shared" si="26"/>
        <v>#DIV/0!</v>
      </c>
      <c r="AH29" s="23" t="e">
        <f t="shared" si="27"/>
        <v>#DIV/0!</v>
      </c>
      <c r="AI29" s="19">
        <f>(dw!AS30*100)/dw!$BR30</f>
        <v>1.3928832148023271</v>
      </c>
      <c r="AJ29" s="19">
        <f>(dw!AT30*100)/dw!$BR30</f>
        <v>1.0819589131883376</v>
      </c>
      <c r="AK29" s="19">
        <f>(dw!AU30*100)/dw!$BR30</f>
        <v>0.87487624137743625</v>
      </c>
      <c r="AL29" s="19">
        <f>(dw!AV30*100)/dw!$BR30</f>
        <v>1.8551556408256764</v>
      </c>
      <c r="AM29" s="19"/>
      <c r="AN29" s="19">
        <f>(dw!AW30*100)/dw!$BR30</f>
        <v>4.9412159680679499</v>
      </c>
      <c r="AO29" s="19">
        <f>(dw!AX30*100)/dw!$BR30</f>
        <v>7.9983880223574824</v>
      </c>
      <c r="AP29" s="19">
        <f>(dw!AY30*100)/dw!$BR30</f>
        <v>7.1173857854682385</v>
      </c>
      <c r="AQ29" s="19">
        <f>(dw!AZ30*100)/dw!$BR30</f>
        <v>5.6328528731069101</v>
      </c>
      <c r="AR29" s="19">
        <f>(dw!BA30*100)/dw!$BR30</f>
        <v>9.4405194363723783</v>
      </c>
      <c r="AS29" s="19"/>
      <c r="AT29" s="19">
        <f>(dw!BB30*100)/dw!$BR30</f>
        <v>13.066267956448979</v>
      </c>
      <c r="AU29" s="19">
        <f>(dw!BC30*100)/dw!$BR30</f>
        <v>11.129252199127286</v>
      </c>
      <c r="AV29" s="19">
        <f>(dw!BD30*100)/dw!$BR30</f>
        <v>8.9150651742860738</v>
      </c>
      <c r="AW29" s="19">
        <f>(dw!BE30*100)/dw!$BR30</f>
        <v>0.72526381569642273</v>
      </c>
      <c r="AX29" s="19">
        <f>(dw!BF30*100)/dw!$BR30</f>
        <v>0.78578504782630798</v>
      </c>
      <c r="AY29" s="19"/>
      <c r="AZ29" s="19">
        <f>(dw!BG30*100)/dw!$BR30</f>
        <v>9.5062237411754893</v>
      </c>
      <c r="BA29" s="19">
        <f>(dw!BH30*100)/dw!$BR30</f>
        <v>5.5342964159022436</v>
      </c>
      <c r="BB29" s="19">
        <f>(dw!BI30*100)/dw!$BR30</f>
        <v>4.1417134949975543</v>
      </c>
      <c r="BC29" s="19">
        <f>(dw!BJ30*100)/dw!$BR30</f>
        <v>3.3964440998405143</v>
      </c>
      <c r="BD29" s="19">
        <f>(dw!BK30*100)/dw!$BR30</f>
        <v>2.4644519591324028</v>
      </c>
      <c r="BE29" s="19"/>
      <c r="BF29" s="19">
        <f>(dw!BL30*100)/dw!$BR30</f>
        <v>0</v>
      </c>
      <c r="BG29" s="19">
        <f>(dw!BM30*100)/dw!$BR30</f>
        <v>0</v>
      </c>
      <c r="BH29" s="19">
        <f>(dw!BN30*100)/dw!$BR30</f>
        <v>0</v>
      </c>
      <c r="BI29" s="19">
        <f>(dw!BO30*100)/dw!$BR30</f>
        <v>0</v>
      </c>
      <c r="BJ29" s="19">
        <f>(dw!BP30*100)/dw!$BR30</f>
        <v>0</v>
      </c>
      <c r="BK29" s="19">
        <f>(dw!BQ30*100)/dw!$BR30</f>
        <v>0</v>
      </c>
      <c r="BL29" s="19">
        <f>(dw!BR30*100)/dw!$BR30</f>
        <v>100</v>
      </c>
      <c r="BM29">
        <f t="shared" si="28"/>
        <v>2.3206652131210812</v>
      </c>
    </row>
    <row r="30" spans="1:65" x14ac:dyDescent="0.25">
      <c r="A30" s="42">
        <v>142</v>
      </c>
      <c r="B30" s="9" t="s">
        <v>39</v>
      </c>
      <c r="E30" s="10"/>
      <c r="F30" s="10">
        <v>45.87</v>
      </c>
      <c r="G30" s="10"/>
      <c r="H30" s="19">
        <f>(dw!O31*100)/dw!$AB31</f>
        <v>0</v>
      </c>
      <c r="I30" s="19">
        <f>(dw!K31*100)/dw!$AB31</f>
        <v>0.24708217720308445</v>
      </c>
      <c r="J30" s="19">
        <f>(dw!L31*100)/dw!$AB31</f>
        <v>0.384891248906231</v>
      </c>
      <c r="K30" s="19">
        <f>(dw!Y31*100)/dw!$AB31</f>
        <v>2.2522958136684443</v>
      </c>
      <c r="L30" s="19">
        <f>(dw!N31*100)/dw!$AB31</f>
        <v>0</v>
      </c>
      <c r="M30" s="19">
        <f>(dw!X31*100)/dw!$AB31</f>
        <v>27.310357593731485</v>
      </c>
      <c r="N30" s="19">
        <f>(dw!Z31*100)/dw!$AB31</f>
        <v>5.9644017365826532</v>
      </c>
      <c r="O30" s="19">
        <f>(dw!W31*100)/dw!$AB31</f>
        <v>0</v>
      </c>
      <c r="P30" s="19">
        <f>(dw!U31*100)/dw!$AB31</f>
        <v>0</v>
      </c>
      <c r="Q30" s="19">
        <f>(dw!T31*100)/dw!$AB31</f>
        <v>15.900345682142754</v>
      </c>
      <c r="R30" s="19">
        <f>(dw!M31*100)/dw!$AB31</f>
        <v>0.17295752404215914</v>
      </c>
      <c r="S30" s="19">
        <f>(dw!V31*100)/dw!$AB31</f>
        <v>0</v>
      </c>
      <c r="T30" s="19">
        <f>(dw!AA31*100)/dw!$AB31</f>
        <v>0</v>
      </c>
      <c r="U30" s="19">
        <f>(dw!R31*100)/dw!$AB31</f>
        <v>16.780120254085539</v>
      </c>
      <c r="V30" s="19">
        <f>(dw!Q31*100)/dw!$AB31</f>
        <v>0</v>
      </c>
      <c r="W30" s="19">
        <f>(dw!P31*100)/dw!$AB31</f>
        <v>22.572577098499817</v>
      </c>
      <c r="X30" s="19">
        <f>(dw!S31*100)/dw!$AB31</f>
        <v>8.4149708711378342</v>
      </c>
      <c r="Y30" s="19">
        <f>(dw!AB31*100)/dw!$AB31</f>
        <v>100</v>
      </c>
      <c r="Z30" s="23">
        <f t="shared" si="19"/>
        <v>0.80493095015147453</v>
      </c>
      <c r="AA30" s="23">
        <f t="shared" si="20"/>
        <v>63.668013905865941</v>
      </c>
      <c r="AB30" s="23">
        <f t="shared" si="21"/>
        <v>0.60903074877020935</v>
      </c>
      <c r="AC30" s="23">
        <f t="shared" si="22"/>
        <v>0.97137034717267356</v>
      </c>
      <c r="AD30" s="23">
        <f t="shared" si="23"/>
        <v>0.30018516646950899</v>
      </c>
      <c r="AE30" s="23">
        <f t="shared" si="24"/>
        <v>1.2484786478251712E-2</v>
      </c>
      <c r="AF30" s="23">
        <f t="shared" si="25"/>
        <v>0.219110413616591</v>
      </c>
      <c r="AG30" s="23">
        <f t="shared" si="26"/>
        <v>9.0471967038541056E-3</v>
      </c>
      <c r="AH30" s="23">
        <f t="shared" si="27"/>
        <v>2.1377425679628748E-2</v>
      </c>
      <c r="AI30" s="19">
        <f>(dw!AS31*100)/dw!$BR31</f>
        <v>2.6216002349600318</v>
      </c>
      <c r="AJ30" s="19">
        <f>(dw!AT31*100)/dw!$BR31</f>
        <v>0</v>
      </c>
      <c r="AK30" s="19">
        <f>(dw!AU31*100)/dw!$BR31</f>
        <v>0</v>
      </c>
      <c r="AL30" s="19">
        <f>(dw!AV31*100)/dw!$BR31</f>
        <v>3.3452093495870088</v>
      </c>
      <c r="AM30" s="19"/>
      <c r="AN30" s="19">
        <f>(dw!AW31*100)/dw!$BR31</f>
        <v>7.2761975062529984</v>
      </c>
      <c r="AO30" s="19">
        <f>(dw!AX31*100)/dw!$BR31</f>
        <v>11.924581116140114</v>
      </c>
      <c r="AP30" s="19">
        <f>(dw!AY31*100)/dw!$BR31</f>
        <v>8.626256666251809</v>
      </c>
      <c r="AQ30" s="19">
        <f>(dw!AZ31*100)/dw!$BR31</f>
        <v>6.8531036523454212</v>
      </c>
      <c r="AR30" s="19">
        <f>(dw!BA31*100)/dw!$BR31</f>
        <v>8.789224058578025</v>
      </c>
      <c r="AS30" s="19"/>
      <c r="AT30" s="19">
        <f>(dw!BB31*100)/dw!$BR31</f>
        <v>12.11861681549559</v>
      </c>
      <c r="AU30" s="19">
        <f>(dw!BC31*100)/dw!$BR31</f>
        <v>9.9926972972296824</v>
      </c>
      <c r="AV30" s="19">
        <f>(dw!BD31*100)/dw!$BR31</f>
        <v>4.3254932992410975</v>
      </c>
      <c r="AW30" s="19">
        <f>(dw!BE31*100)/dw!$BR31</f>
        <v>1.6575730428919855</v>
      </c>
      <c r="AX30" s="19">
        <f>(dw!BF31*100)/dw!$BR31</f>
        <v>5.5276166988152102</v>
      </c>
      <c r="AY30" s="19"/>
      <c r="AZ30" s="19">
        <f>(dw!BG31*100)/dw!$BR31</f>
        <v>6.7471889692911224</v>
      </c>
      <c r="BA30" s="19">
        <f>(dw!BH31*100)/dw!$BR31</f>
        <v>4.3317693173434613</v>
      </c>
      <c r="BB30" s="19">
        <f>(dw!BI31*100)/dw!$BR31</f>
        <v>2.1584000210692262</v>
      </c>
      <c r="BC30" s="19">
        <f>(dw!BJ31*100)/dw!$BR31</f>
        <v>1.4082416258899717</v>
      </c>
      <c r="BD30" s="19">
        <f>(dw!BK31*100)/dw!$BR31</f>
        <v>2.2962303286172223</v>
      </c>
      <c r="BE30" s="19"/>
      <c r="BF30" s="19">
        <f>(dw!BL31*100)/dw!$BR31</f>
        <v>0</v>
      </c>
      <c r="BG30" s="19">
        <f>(dw!BM31*100)/dw!$BR31</f>
        <v>0</v>
      </c>
      <c r="BH30" s="19">
        <f>(dw!BN31*100)/dw!$BR31</f>
        <v>0</v>
      </c>
      <c r="BI30" s="19">
        <f>(dw!BO31*100)/dw!$BR31</f>
        <v>0</v>
      </c>
      <c r="BJ30" s="19">
        <f>(dw!BP31*100)/dw!$BR31</f>
        <v>0</v>
      </c>
      <c r="BK30" s="19">
        <f>(dw!BQ31*100)/dw!$BR31</f>
        <v>0</v>
      </c>
      <c r="BL30" s="19">
        <f>(dw!BR31*100)/dw!$BR31</f>
        <v>100</v>
      </c>
      <c r="BM30">
        <f t="shared" si="28"/>
        <v>1.9209384911448018</v>
      </c>
    </row>
    <row r="31" spans="1:65" x14ac:dyDescent="0.25">
      <c r="A31" s="42">
        <v>146</v>
      </c>
      <c r="B31" s="9" t="s">
        <v>39</v>
      </c>
      <c r="E31" s="10"/>
      <c r="F31" s="10">
        <v>35.260000000000005</v>
      </c>
      <c r="G31" s="10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23">
        <f t="shared" si="19"/>
        <v>0</v>
      </c>
      <c r="AA31" s="23">
        <f t="shared" si="20"/>
        <v>0</v>
      </c>
      <c r="AB31" s="23" t="e">
        <f t="shared" si="21"/>
        <v>#DIV/0!</v>
      </c>
      <c r="AC31" s="23" t="e">
        <f t="shared" si="22"/>
        <v>#DIV/0!</v>
      </c>
      <c r="AD31" s="23" t="e">
        <f t="shared" si="23"/>
        <v>#DIV/0!</v>
      </c>
      <c r="AE31" s="23" t="e">
        <f t="shared" si="24"/>
        <v>#DIV/0!</v>
      </c>
      <c r="AF31" s="23" t="e">
        <f t="shared" si="25"/>
        <v>#DIV/0!</v>
      </c>
      <c r="AG31" s="23" t="e">
        <f t="shared" si="26"/>
        <v>#DIV/0!</v>
      </c>
      <c r="AH31" s="23" t="e">
        <f t="shared" si="27"/>
        <v>#DIV/0!</v>
      </c>
      <c r="AI31" s="19">
        <f>(dw!AS32*100)/dw!$BR32</f>
        <v>2.8277976198104748</v>
      </c>
      <c r="AJ31" s="19">
        <f>(dw!AT32*100)/dw!$BR32</f>
        <v>1.7053358567608692</v>
      </c>
      <c r="AK31" s="19">
        <f>(dw!AU32*100)/dw!$BR32</f>
        <v>1.8937810663154073</v>
      </c>
      <c r="AL31" s="19">
        <f>(dw!AV32*100)/dw!$BR32</f>
        <v>2.4561314243326131</v>
      </c>
      <c r="AM31" s="19"/>
      <c r="AN31" s="19">
        <f>(dw!AW32*100)/dw!$BR32</f>
        <v>5.4048325053226334</v>
      </c>
      <c r="AO31" s="19">
        <f>(dw!AX32*100)/dw!$BR32</f>
        <v>10.603308177212277</v>
      </c>
      <c r="AP31" s="19">
        <f>(dw!AY32*100)/dw!$BR32</f>
        <v>8.866626978664117</v>
      </c>
      <c r="AQ31" s="19">
        <f>(dw!AZ32*100)/dw!$BR32</f>
        <v>6.279889963551132</v>
      </c>
      <c r="AR31" s="19">
        <f>(dw!BA32*100)/dw!$BR32</f>
        <v>7.2807019477595878</v>
      </c>
      <c r="AS31" s="19"/>
      <c r="AT31" s="19">
        <f>(dw!BB32*100)/dw!$BR32</f>
        <v>10.46785152163149</v>
      </c>
      <c r="AU31" s="19">
        <f>(dw!BC32*100)/dw!$BR32</f>
        <v>9.6069740989734314</v>
      </c>
      <c r="AV31" s="19">
        <f>(dw!BD32*100)/dw!$BR32</f>
        <v>8.1352356702940298</v>
      </c>
      <c r="AW31" s="19">
        <f>(dw!BE32*100)/dw!$BR32</f>
        <v>1.3608174365920536</v>
      </c>
      <c r="AX31" s="19">
        <f>(dw!BF32*100)/dw!$BR32</f>
        <v>1.4413824281620067</v>
      </c>
      <c r="AY31" s="19"/>
      <c r="AZ31" s="19">
        <f>(dw!BG32*100)/dw!$BR32</f>
        <v>7.0638966670641707</v>
      </c>
      <c r="BA31" s="19">
        <f>(dw!BH32*100)/dw!$BR32</f>
        <v>4.9551761142073492</v>
      </c>
      <c r="BB31" s="19">
        <f>(dw!BI32*100)/dw!$BR32</f>
        <v>3.7778600030299878</v>
      </c>
      <c r="BC31" s="19">
        <f>(dw!BJ32*100)/dw!$BR32</f>
        <v>2.8457092436889257</v>
      </c>
      <c r="BD31" s="19">
        <f>(dw!BK32*100)/dw!$BR32</f>
        <v>3.0266912766274423</v>
      </c>
      <c r="BE31" s="19"/>
      <c r="BF31" s="19">
        <f>(dw!BL32*100)/dw!$BR32</f>
        <v>0</v>
      </c>
      <c r="BG31" s="19">
        <f>(dw!BM32*100)/dw!$BR32</f>
        <v>0</v>
      </c>
      <c r="BH31" s="19">
        <f>(dw!BN32*100)/dw!$BR32</f>
        <v>0</v>
      </c>
      <c r="BI31" s="19">
        <f>(dw!BO32*100)/dw!$BR32</f>
        <v>0</v>
      </c>
      <c r="BJ31" s="19">
        <f>(dw!BP32*100)/dw!$BR32</f>
        <v>0</v>
      </c>
      <c r="BK31" s="19">
        <f>(dw!BQ32*100)/dw!$BR32</f>
        <v>0</v>
      </c>
      <c r="BL31" s="19">
        <f>(dw!BR32*100)/dw!$BR32</f>
        <v>100</v>
      </c>
      <c r="BM31">
        <f t="shared" si="28"/>
        <v>1.8354234460424323</v>
      </c>
    </row>
    <row r="32" spans="1:65" x14ac:dyDescent="0.25">
      <c r="A32" s="42">
        <v>148</v>
      </c>
      <c r="B32" s="9" t="s">
        <v>39</v>
      </c>
      <c r="E32" s="10"/>
      <c r="F32" s="10">
        <v>44.85</v>
      </c>
      <c r="G32" s="10"/>
      <c r="H32" s="19">
        <f>(dw!O33*100)/dw!$AB33</f>
        <v>0</v>
      </c>
      <c r="I32" s="19">
        <f>(dw!K33*100)/dw!$AB33</f>
        <v>0.52027954620017336</v>
      </c>
      <c r="J32" s="19">
        <f>(dw!L33*100)/dw!$AB33</f>
        <v>0.8490276111068763</v>
      </c>
      <c r="K32" s="19">
        <f>(dw!Y33*100)/dw!$AB33</f>
        <v>1.100591347731136</v>
      </c>
      <c r="L32" s="19">
        <f>(dw!N33*100)/dw!$AB33</f>
        <v>0</v>
      </c>
      <c r="M32" s="19">
        <f>(dw!X33*100)/dw!$AB33</f>
        <v>24.676115619779647</v>
      </c>
      <c r="N32" s="19">
        <f>(dw!Z33*100)/dw!$AB33</f>
        <v>2.5949657036439961</v>
      </c>
      <c r="O32" s="19">
        <f>(dw!W33*100)/dw!$AB33</f>
        <v>0.15722733539016226</v>
      </c>
      <c r="P32" s="19">
        <f>(dw!U33*100)/dw!$AB33</f>
        <v>0</v>
      </c>
      <c r="Q32" s="19">
        <f>(dw!T33*100)/dw!$AB33</f>
        <v>19.496189588380123</v>
      </c>
      <c r="R32" s="19">
        <f>(dw!M33*100)/dw!$AB33</f>
        <v>1.5228953945526358</v>
      </c>
      <c r="S32" s="19">
        <f>(dw!V33*100)/dw!$AB33</f>
        <v>0</v>
      </c>
      <c r="T32" s="19">
        <f>(dw!AA33*100)/dw!$AB33</f>
        <v>0.31445467078032452</v>
      </c>
      <c r="U32" s="19">
        <f>(dw!R33*100)/dw!$AB33</f>
        <v>17.830794771745143</v>
      </c>
      <c r="V32" s="19">
        <f>(dw!Q33*100)/dw!$AB33</f>
        <v>0</v>
      </c>
      <c r="W32" s="19">
        <f>(dw!P33*100)/dw!$AB33</f>
        <v>23.335395250725359</v>
      </c>
      <c r="X32" s="19">
        <f>(dw!S33*100)/dw!$AB33</f>
        <v>7.6020631599644188</v>
      </c>
      <c r="Y32" s="19">
        <f>(dw!AB33*100)/dw!$AB33</f>
        <v>100</v>
      </c>
      <c r="Z32" s="23">
        <f t="shared" si="19"/>
        <v>2.8922025518596852</v>
      </c>
      <c r="AA32" s="23">
        <f t="shared" si="20"/>
        <v>68.264442770815037</v>
      </c>
      <c r="AB32" s="23">
        <f t="shared" si="21"/>
        <v>0.62004175365344472</v>
      </c>
      <c r="AC32" s="23">
        <f t="shared" si="22"/>
        <v>0.89508962665575242</v>
      </c>
      <c r="AD32" s="23">
        <f t="shared" si="23"/>
        <v>0.26550427549698041</v>
      </c>
      <c r="AE32" s="23">
        <f t="shared" si="24"/>
        <v>4.0645572015718091E-2</v>
      </c>
      <c r="AF32" s="23">
        <f t="shared" si="25"/>
        <v>0.55439814814814814</v>
      </c>
      <c r="AG32" s="23">
        <f t="shared" si="26"/>
        <v>2.1084337349397592E-2</v>
      </c>
      <c r="AH32" s="23">
        <f t="shared" si="27"/>
        <v>5.3121880891649112E-2</v>
      </c>
      <c r="AI32" s="19">
        <f>(dw!AS33*100)/dw!$BR33</f>
        <v>0</v>
      </c>
      <c r="AJ32" s="19">
        <f>(dw!AT33*100)/dw!$BR33</f>
        <v>0</v>
      </c>
      <c r="AK32" s="19">
        <f>(dw!AU33*100)/dw!$BR33</f>
        <v>0</v>
      </c>
      <c r="AL32" s="19">
        <f>(dw!AV33*100)/dw!$BR33</f>
        <v>0</v>
      </c>
      <c r="AM32" s="19"/>
      <c r="AN32" s="19">
        <f>(dw!AW33*100)/dw!$BR33</f>
        <v>4.4905633393715867</v>
      </c>
      <c r="AO32" s="19">
        <f>(dw!AX33*100)/dw!$BR33</f>
        <v>7.0184091115815797</v>
      </c>
      <c r="AP32" s="19">
        <f>(dw!AY33*100)/dw!$BR33</f>
        <v>3.8624096839460402</v>
      </c>
      <c r="AQ32" s="19">
        <f>(dw!AZ33*100)/dw!$BR33</f>
        <v>3.2694452383144008</v>
      </c>
      <c r="AR32" s="19">
        <f>(dw!BA33*100)/dw!$BR33</f>
        <v>5.95853112107259</v>
      </c>
      <c r="AS32" s="19"/>
      <c r="AT32" s="19">
        <f>(dw!BB33*100)/dw!$BR33</f>
        <v>9.4611705257824266</v>
      </c>
      <c r="AU32" s="19">
        <f>(dw!BC33*100)/dw!$BR33</f>
        <v>9.7201000844151988</v>
      </c>
      <c r="AV32" s="19">
        <f>(dw!BD33*100)/dw!$BR33</f>
        <v>3.0521513815295394</v>
      </c>
      <c r="AW32" s="19">
        <f>(dw!BE33*100)/dw!$BR33</f>
        <v>0.54432980642394346</v>
      </c>
      <c r="AX32" s="19">
        <f>(dw!BF33*100)/dw!$BR33</f>
        <v>0.74559107796162627</v>
      </c>
      <c r="AY32" s="19"/>
      <c r="AZ32" s="19">
        <f>(dw!BG33*100)/dw!$BR33</f>
        <v>9.8718863774068222</v>
      </c>
      <c r="BA32" s="19">
        <f>(dw!BH33*100)/dw!$BR33</f>
        <v>6.8046477923857616</v>
      </c>
      <c r="BB32" s="19">
        <f>(dw!BI33*100)/dw!$BR33</f>
        <v>5.9527537881213508</v>
      </c>
      <c r="BC32" s="19">
        <f>(dw!BJ33*100)/dw!$BR33</f>
        <v>5.1260699640077991</v>
      </c>
      <c r="BD32" s="19">
        <f>(dw!BK33*100)/dw!$BR33</f>
        <v>7.7148403382490329</v>
      </c>
      <c r="BE32" s="19"/>
      <c r="BF32" s="19">
        <f>(dw!BL33*100)/dw!$BR33</f>
        <v>2.1475922216012182</v>
      </c>
      <c r="BG32" s="19">
        <f>(dw!BM33*100)/dw!$BR33</f>
        <v>3.0998017343825852</v>
      </c>
      <c r="BH32" s="19">
        <f>(dw!BN33*100)/dw!$BR33</f>
        <v>2.3298408156084625</v>
      </c>
      <c r="BI32" s="19">
        <f>(dw!BO33*100)/dw!$BR33</f>
        <v>3.345600990853451</v>
      </c>
      <c r="BJ32" s="19">
        <f>(dw!BP33*100)/dw!$BR33</f>
        <v>2.1412896765635034</v>
      </c>
      <c r="BK32" s="19">
        <f>(dw!BQ33*100)/dw!$BR33</f>
        <v>3.3429749304210699</v>
      </c>
      <c r="BL32" s="19">
        <f>(dw!BR33*100)/dw!$BR33</f>
        <v>100</v>
      </c>
      <c r="BM32">
        <f t="shared" si="28"/>
        <v>4.4175383170770637</v>
      </c>
    </row>
    <row r="33" spans="1:65" x14ac:dyDescent="0.25">
      <c r="A33" s="42">
        <v>152</v>
      </c>
      <c r="B33" s="9" t="s">
        <v>39</v>
      </c>
      <c r="E33" s="10"/>
      <c r="F33" s="43">
        <v>44.65</v>
      </c>
      <c r="G33" s="10"/>
      <c r="H33" s="19">
        <f>(dw!O34*100)/dw!$AB34</f>
        <v>0</v>
      </c>
      <c r="I33" s="19">
        <f>(dw!K34*100)/dw!$AB34</f>
        <v>0.43626357993677584</v>
      </c>
      <c r="J33" s="19">
        <f>(dw!L34*100)/dw!$AB34</f>
        <v>0.82417106816022734</v>
      </c>
      <c r="K33" s="19">
        <f>(dw!Y34*100)/dw!$AB34</f>
        <v>0.96674370765332507</v>
      </c>
      <c r="L33" s="19">
        <f>(dw!N34*100)/dw!$AB34</f>
        <v>0.22534770616958125</v>
      </c>
      <c r="M33" s="19">
        <f>(dw!X34*100)/dw!$AB34</f>
        <v>22.80103477372705</v>
      </c>
      <c r="N33" s="19">
        <f>(dw!Z34*100)/dw!$AB34</f>
        <v>1.5296948280642222</v>
      </c>
      <c r="O33" s="19">
        <f>(dw!W34*100)/dw!$AB34</f>
        <v>3.8568914542622873E-2</v>
      </c>
      <c r="P33" s="19">
        <f>(dw!U34*100)/dw!$AB34</f>
        <v>0.2080641688929239</v>
      </c>
      <c r="Q33" s="19">
        <f>(dw!T34*100)/dw!$AB34</f>
        <v>14.778448464452721</v>
      </c>
      <c r="R33" s="19">
        <f>(dw!M34*100)/dw!$AB34</f>
        <v>1.7185854568256955</v>
      </c>
      <c r="S33" s="19">
        <f>(dw!V34*100)/dw!$AB34</f>
        <v>0.12005519967924276</v>
      </c>
      <c r="T33" s="19">
        <f>(dw!AA34*100)/dw!$AB34</f>
        <v>0</v>
      </c>
      <c r="U33" s="19">
        <f>(dw!R34*100)/dw!$AB34</f>
        <v>16.969874948928489</v>
      </c>
      <c r="V33" s="19">
        <f>(dw!Q34*100)/dw!$AB34</f>
        <v>2.9916117211410258</v>
      </c>
      <c r="W33" s="19">
        <f>(dw!P34*100)/dw!$AB34</f>
        <v>26.04031942648982</v>
      </c>
      <c r="X33" s="19">
        <f>(dw!S34*100)/dw!$AB34</f>
        <v>10.351216035336286</v>
      </c>
      <c r="Y33" s="19">
        <f>(dw!AB34*100)/dw!$AB34</f>
        <v>100</v>
      </c>
      <c r="Z33" s="23">
        <f t="shared" si="19"/>
        <v>3.20436781109228</v>
      </c>
      <c r="AA33" s="23">
        <f t="shared" si="20"/>
        <v>71.459589964920511</v>
      </c>
      <c r="AB33" s="23">
        <f t="shared" si="21"/>
        <v>0.65387846121538784</v>
      </c>
      <c r="AC33" s="23">
        <f t="shared" si="22"/>
        <v>0.8767806881419774</v>
      </c>
      <c r="AD33" s="23">
        <f t="shared" si="23"/>
        <v>0.24189352486201435</v>
      </c>
      <c r="AE33" s="23">
        <f t="shared" si="24"/>
        <v>4.2917197353844853E-2</v>
      </c>
      <c r="AF33" s="23">
        <f t="shared" si="25"/>
        <v>0.56593341294050403</v>
      </c>
      <c r="AG33" s="23">
        <f t="shared" si="26"/>
        <v>1.9133499170812602E-2</v>
      </c>
      <c r="AH33" s="23">
        <f t="shared" si="27"/>
        <v>5.303123508511428E-2</v>
      </c>
      <c r="AI33" s="19">
        <f>(dw!AS34*100)/dw!$BR34</f>
        <v>0</v>
      </c>
      <c r="AJ33" s="19">
        <f>(dw!AT34*100)/dw!$BR34</f>
        <v>0</v>
      </c>
      <c r="AK33" s="19">
        <f>(dw!AU34*100)/dw!$BR34</f>
        <v>0</v>
      </c>
      <c r="AL33" s="19">
        <f>(dw!AV34*100)/dw!$BR34</f>
        <v>0</v>
      </c>
      <c r="AM33" s="19"/>
      <c r="AN33" s="19">
        <f>(dw!AW34*100)/dw!$BR34</f>
        <v>2.7330025772496849</v>
      </c>
      <c r="AO33" s="19">
        <f>(dw!AX34*100)/dw!$BR34</f>
        <v>6.5784213691207549</v>
      </c>
      <c r="AP33" s="19">
        <f>(dw!AY34*100)/dw!$BR34</f>
        <v>0</v>
      </c>
      <c r="AQ33" s="19">
        <f>(dw!AZ34*100)/dw!$BR34</f>
        <v>0</v>
      </c>
      <c r="AR33" s="19">
        <f>(dw!BA34*100)/dw!$BR34</f>
        <v>3.7144061755880382</v>
      </c>
      <c r="AS33" s="19"/>
      <c r="AT33" s="19">
        <f>(dw!BB34*100)/dw!$BR34</f>
        <v>6.9484327581382894</v>
      </c>
      <c r="AU33" s="19">
        <f>(dw!BC34*100)/dw!$BR34</f>
        <v>7.4581909378577258</v>
      </c>
      <c r="AV33" s="19">
        <f>(dw!BD34*100)/dw!$BR34</f>
        <v>5.5587462065106319</v>
      </c>
      <c r="AW33" s="19">
        <f>(dw!BE34*100)/dw!$BR34</f>
        <v>2.8004695542481355</v>
      </c>
      <c r="AX33" s="19">
        <f>(dw!BF34*100)/dw!$BR34</f>
        <v>0.63148081048421789</v>
      </c>
      <c r="AY33" s="19"/>
      <c r="AZ33" s="19">
        <f>(dw!BG34*100)/dw!$BR34</f>
        <v>9.4035297856966924</v>
      </c>
      <c r="BA33" s="19">
        <f>(dw!BH34*100)/dw!$BR34</f>
        <v>8.8937716059772569</v>
      </c>
      <c r="BB33" s="19">
        <f>(dw!BI34*100)/dw!$BR34</f>
        <v>12.326302152592712</v>
      </c>
      <c r="BC33" s="19">
        <f>(dw!BJ34*100)/dw!$BR34</f>
        <v>8.2776153015188747</v>
      </c>
      <c r="BD33" s="19">
        <f>(dw!BK34*100)/dw!$BR34</f>
        <v>6.9881335509513303</v>
      </c>
      <c r="BE33" s="19"/>
      <c r="BF33" s="19">
        <f>(dw!BL34*100)/dw!$BR34</f>
        <v>0</v>
      </c>
      <c r="BG33" s="19">
        <f>(dw!BM34*100)/dw!$BR34</f>
        <v>8.5658430573415476</v>
      </c>
      <c r="BH33" s="19">
        <f>(dw!BN34*100)/dw!$BR34</f>
        <v>5.0896416386317496</v>
      </c>
      <c r="BI33" s="19">
        <f>(dw!BO34*100)/dw!$BR34</f>
        <v>0</v>
      </c>
      <c r="BJ33" s="19">
        <f>(dw!BP34*100)/dw!$BR34</f>
        <v>0</v>
      </c>
      <c r="BK33" s="19">
        <f>(dw!BQ34*100)/dw!$BR34</f>
        <v>4.0320125180923592</v>
      </c>
      <c r="BL33" s="19">
        <f>(dw!BR34*100)/dw!$BR34</f>
        <v>100</v>
      </c>
      <c r="BM33">
        <f t="shared" si="28"/>
        <v>1.6023923821515715</v>
      </c>
    </row>
    <row r="34" spans="1:65" x14ac:dyDescent="0.25">
      <c r="A34" s="42">
        <v>157</v>
      </c>
      <c r="B34" s="9" t="s">
        <v>39</v>
      </c>
      <c r="E34" s="10"/>
      <c r="F34" s="10">
        <v>44.64</v>
      </c>
      <c r="G34" s="10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23">
        <f t="shared" si="19"/>
        <v>0</v>
      </c>
      <c r="AA34" s="23">
        <f t="shared" si="20"/>
        <v>0</v>
      </c>
      <c r="AB34" s="23" t="e">
        <f t="shared" si="21"/>
        <v>#DIV/0!</v>
      </c>
      <c r="AC34" s="23" t="e">
        <f t="shared" si="22"/>
        <v>#DIV/0!</v>
      </c>
      <c r="AD34" s="23" t="e">
        <f t="shared" si="23"/>
        <v>#DIV/0!</v>
      </c>
      <c r="AE34" s="23" t="e">
        <f t="shared" si="24"/>
        <v>#DIV/0!</v>
      </c>
      <c r="AF34" s="23" t="e">
        <f t="shared" si="25"/>
        <v>#DIV/0!</v>
      </c>
      <c r="AG34" s="23" t="e">
        <f t="shared" si="26"/>
        <v>#DIV/0!</v>
      </c>
      <c r="AH34" s="23" t="e">
        <f t="shared" si="27"/>
        <v>#DIV/0!</v>
      </c>
      <c r="AI34" s="19">
        <f>(dw!AS35*100)/dw!$BR35</f>
        <v>1.7448194991584463</v>
      </c>
      <c r="AJ34" s="19">
        <f>(dw!AT35*100)/dw!$BR35</f>
        <v>1.2537748722824611</v>
      </c>
      <c r="AK34" s="19">
        <f>(dw!AU35*100)/dw!$BR35</f>
        <v>1.140866563282777</v>
      </c>
      <c r="AL34" s="19">
        <f>(dw!AV35*100)/dw!$BR35</f>
        <v>2.0589123068592192</v>
      </c>
      <c r="AM34" s="19"/>
      <c r="AN34" s="19">
        <f>(dw!AW35*100)/dw!$BR35</f>
        <v>4.175210794353891</v>
      </c>
      <c r="AO34" s="19">
        <f>(dw!AX35*100)/dw!$BR35</f>
        <v>8.9810704160391559</v>
      </c>
      <c r="AP34" s="19">
        <f>(dw!AY35*100)/dw!$BR35</f>
        <v>6.8621755700238545</v>
      </c>
      <c r="AQ34" s="19">
        <f>(dw!AZ35*100)/dw!$BR35</f>
        <v>5.9272202094156192</v>
      </c>
      <c r="AR34" s="19">
        <f>(dw!BA35*100)/dw!$BR35</f>
        <v>7.3496252389481986</v>
      </c>
      <c r="AS34" s="19"/>
      <c r="AT34" s="19">
        <f>(dw!BB35*100)/dw!$BR35</f>
        <v>10.776485619702179</v>
      </c>
      <c r="AU34" s="19">
        <f>(dw!BC35*100)/dw!$BR35</f>
        <v>10.147101684983419</v>
      </c>
      <c r="AV34" s="19">
        <f>(dw!BD35*100)/dw!$BR35</f>
        <v>8.1280667820692525</v>
      </c>
      <c r="AW34" s="19">
        <f>(dw!BE35*100)/dw!$BR35</f>
        <v>5.8611795003780687</v>
      </c>
      <c r="AX34" s="19">
        <f>(dw!BF35*100)/dw!$BR35</f>
        <v>0.60087724962815603</v>
      </c>
      <c r="AY34" s="19"/>
      <c r="AZ34" s="19">
        <f>(dw!BG35*100)/dw!$BR35</f>
        <v>7.5609954518456028</v>
      </c>
      <c r="BA34" s="19">
        <f>(dw!BH35*100)/dw!$BR35</f>
        <v>4.8145141500873638</v>
      </c>
      <c r="BB34" s="19">
        <f>(dw!BI35*100)/dw!$BR35</f>
        <v>3.920368219559792</v>
      </c>
      <c r="BC34" s="19">
        <f>(dw!BJ35*100)/dw!$BR35</f>
        <v>3.173682138344899</v>
      </c>
      <c r="BD34" s="19">
        <f>(dw!BK35*100)/dw!$BR35</f>
        <v>3.5090784005739146</v>
      </c>
      <c r="BE34" s="19"/>
      <c r="BF34" s="19">
        <f>(dw!BL35*100)/dw!$BR35</f>
        <v>0</v>
      </c>
      <c r="BG34" s="19">
        <f>(dw!BM35*100)/dw!$BR35</f>
        <v>0</v>
      </c>
      <c r="BH34" s="19">
        <f>(dw!BN35*100)/dw!$BR35</f>
        <v>0.61473780973059244</v>
      </c>
      <c r="BI34" s="19">
        <f>(dw!BO35*100)/dw!$BR35</f>
        <v>0.69742184261833284</v>
      </c>
      <c r="BJ34" s="19">
        <f>(dw!BP35*100)/dw!$BR35</f>
        <v>0</v>
      </c>
      <c r="BK34" s="19">
        <f>(dw!BQ35*100)/dw!$BR35</f>
        <v>0.7018156801147829</v>
      </c>
      <c r="BL34" s="19">
        <f>(dw!BR35*100)/dw!$BR35</f>
        <v>100.00000000000001</v>
      </c>
      <c r="BM34">
        <f t="shared" si="28"/>
        <v>1.4340925392911441</v>
      </c>
    </row>
    <row r="35" spans="1:65" x14ac:dyDescent="0.25">
      <c r="A35" s="42">
        <v>164</v>
      </c>
      <c r="B35" s="9" t="s">
        <v>39</v>
      </c>
      <c r="E35" s="10"/>
      <c r="F35" s="10">
        <v>33.540000000000006</v>
      </c>
      <c r="G35" s="10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23">
        <f t="shared" si="19"/>
        <v>0</v>
      </c>
      <c r="AA35" s="23">
        <f t="shared" si="20"/>
        <v>0</v>
      </c>
      <c r="AB35" s="23" t="e">
        <f t="shared" si="21"/>
        <v>#DIV/0!</v>
      </c>
      <c r="AC35" s="23" t="e">
        <f t="shared" si="22"/>
        <v>#DIV/0!</v>
      </c>
      <c r="AD35" s="23" t="e">
        <f t="shared" si="23"/>
        <v>#DIV/0!</v>
      </c>
      <c r="AE35" s="23" t="e">
        <f t="shared" si="24"/>
        <v>#DIV/0!</v>
      </c>
      <c r="AF35" s="23" t="e">
        <f t="shared" si="25"/>
        <v>#DIV/0!</v>
      </c>
      <c r="AG35" s="23" t="e">
        <f t="shared" si="26"/>
        <v>#DIV/0!</v>
      </c>
      <c r="AH35" s="23" t="e">
        <f t="shared" si="27"/>
        <v>#DIV/0!</v>
      </c>
      <c r="AI35" s="19">
        <f>(dw!AS36*100)/dw!$BR36</f>
        <v>0</v>
      </c>
      <c r="AJ35" s="19">
        <f>(dw!AT36*100)/dw!$BR36</f>
        <v>0</v>
      </c>
      <c r="AK35" s="19">
        <f>(dw!AU36*100)/dw!$BR36</f>
        <v>0</v>
      </c>
      <c r="AL35" s="19">
        <f>(dw!AV36*100)/dw!$BR36</f>
        <v>0</v>
      </c>
      <c r="AM35" s="19"/>
      <c r="AN35" s="19">
        <f>(dw!AW36*100)/dw!$BR36</f>
        <v>4.6027803286226279</v>
      </c>
      <c r="AO35" s="19">
        <f>(dw!AX36*100)/dw!$BR36</f>
        <v>7.6836709409279473</v>
      </c>
      <c r="AP35" s="19">
        <f>(dw!AY36*100)/dw!$BR36</f>
        <v>4.6322704624680977</v>
      </c>
      <c r="AQ35" s="19">
        <f>(dw!AZ36*100)/dw!$BR36</f>
        <v>4.9192194052790672</v>
      </c>
      <c r="AR35" s="19">
        <f>(dw!BA36*100)/dw!$BR36</f>
        <v>7.7923536813921501</v>
      </c>
      <c r="AS35" s="19"/>
      <c r="AT35" s="19">
        <f>(dw!BB36*100)/dw!$BR36</f>
        <v>10.416975593638915</v>
      </c>
      <c r="AU35" s="19">
        <f>(dw!BC36*100)/dw!$BR36</f>
        <v>2.5554524408737538</v>
      </c>
      <c r="AV35" s="19">
        <f>(dw!BD36*100)/dw!$BR36</f>
        <v>2.3769545297702956</v>
      </c>
      <c r="AW35" s="19">
        <f>(dw!BE36*100)/dw!$BR36</f>
        <v>2.1498142291964903</v>
      </c>
      <c r="AX35" s="19">
        <f>(dw!BF36*100)/dw!$BR36</f>
        <v>0</v>
      </c>
      <c r="AY35" s="19"/>
      <c r="AZ35" s="19">
        <f>(dw!BG36*100)/dw!$BR36</f>
        <v>10.998494525086091</v>
      </c>
      <c r="BA35" s="19">
        <f>(dw!BH36*100)/dw!$BR36</f>
        <v>7.0534435861629756</v>
      </c>
      <c r="BB35" s="19">
        <f>(dw!BI36*100)/dw!$BR36</f>
        <v>5.6223437201114939</v>
      </c>
      <c r="BC35" s="19">
        <f>(dw!BJ36*100)/dw!$BR36</f>
        <v>7.1203762494976361</v>
      </c>
      <c r="BD35" s="19">
        <f>(dw!BK36*100)/dw!$BR36</f>
        <v>7.6137561292268909</v>
      </c>
      <c r="BE35" s="19"/>
      <c r="BF35" s="19">
        <f>(dw!BL36*100)/dw!$BR36</f>
        <v>6.1462077831416826</v>
      </c>
      <c r="BG35" s="19">
        <f>(dw!BM36*100)/dw!$BR36</f>
        <v>3.0666425701103175</v>
      </c>
      <c r="BH35" s="19">
        <f>(dw!BN36*100)/dw!$BR36</f>
        <v>2.3940024385788274</v>
      </c>
      <c r="BI35" s="19">
        <f>(dw!BO36*100)/dw!$BR36</f>
        <v>0</v>
      </c>
      <c r="BJ35" s="19">
        <f>(dw!BP36*100)/dw!$BR36</f>
        <v>0</v>
      </c>
      <c r="BK35" s="19">
        <f>(dw!BQ36*100)/dw!$BR36</f>
        <v>2.8552413859147068</v>
      </c>
      <c r="BL35" s="19">
        <f>(dw!BR36*100)/dw!$BR36</f>
        <v>100.00000000000001</v>
      </c>
      <c r="BM35">
        <f t="shared" si="28"/>
        <v>2.8657147570916712</v>
      </c>
    </row>
    <row r="36" spans="1:65" x14ac:dyDescent="0.25">
      <c r="A36" s="42">
        <v>168</v>
      </c>
      <c r="B36" s="9" t="s">
        <v>39</v>
      </c>
      <c r="E36" s="10"/>
      <c r="F36" s="10">
        <v>40.56</v>
      </c>
      <c r="G36" s="10"/>
      <c r="H36" s="19">
        <f>(dw!O37*100)/dw!$AB37</f>
        <v>0</v>
      </c>
      <c r="I36" s="19">
        <f>(dw!K37*100)/dw!$AB37</f>
        <v>0.84442728356304653</v>
      </c>
      <c r="J36" s="19">
        <f>(dw!L37*100)/dw!$AB37</f>
        <v>0.94571379007392242</v>
      </c>
      <c r="K36" s="19">
        <f>(dw!Y37*100)/dw!$AB37</f>
        <v>0.24622134179439401</v>
      </c>
      <c r="L36" s="19">
        <f>(dw!N37*100)/dw!$AB37</f>
        <v>1.0576325817986469</v>
      </c>
      <c r="M36" s="19">
        <f>(dw!X37*100)/dw!$AB37</f>
        <v>28.483332493942395</v>
      </c>
      <c r="N36" s="19">
        <f>(dw!Z37*100)/dw!$AB37</f>
        <v>4.4096003939541468</v>
      </c>
      <c r="O36" s="19">
        <f>(dw!W37*100)/dw!$AB37</f>
        <v>0</v>
      </c>
      <c r="P36" s="19">
        <f>(dw!U37*100)/dw!$AB37</f>
        <v>0</v>
      </c>
      <c r="Q36" s="19">
        <f>(dw!T37*100)/dw!$AB37</f>
        <v>12.3110670897197</v>
      </c>
      <c r="R36" s="19">
        <f>(dw!M37*100)/dw!$AB37</f>
        <v>1.3430255006966945</v>
      </c>
      <c r="S36" s="19">
        <f>(dw!V37*100)/dw!$AB37</f>
        <v>0</v>
      </c>
      <c r="T36" s="19">
        <f>(dw!AA37*100)/dw!$AB37</f>
        <v>0</v>
      </c>
      <c r="U36" s="19">
        <f>(dw!R37*100)/dw!$AB37</f>
        <v>9.3463382969317479</v>
      </c>
      <c r="V36" s="19">
        <f>(dw!Q37*100)/dw!$AB37</f>
        <v>2.288739290770617</v>
      </c>
      <c r="W36" s="19">
        <f>(dw!P37*100)/dw!$AB37</f>
        <v>29.434642223602555</v>
      </c>
      <c r="X36" s="19">
        <f>(dw!S37*100)/dw!$AB37</f>
        <v>9.2892597131521377</v>
      </c>
      <c r="Y36" s="19">
        <f>(dw!AB37*100)/dw!$AB37</f>
        <v>100</v>
      </c>
      <c r="Z36" s="23">
        <f t="shared" si="19"/>
        <v>4.1907991561323108</v>
      </c>
      <c r="AA36" s="23">
        <f t="shared" si="20"/>
        <v>62.670046614176755</v>
      </c>
      <c r="AB36" s="23">
        <f t="shared" si="21"/>
        <v>0.52829009065332921</v>
      </c>
      <c r="AC36" s="23">
        <f t="shared" si="22"/>
        <v>0.87173953998184583</v>
      </c>
      <c r="AD36" s="23">
        <f t="shared" si="23"/>
        <v>0.3124769786115954</v>
      </c>
      <c r="AE36" s="23">
        <f t="shared" si="24"/>
        <v>6.2679421832760027E-2</v>
      </c>
      <c r="AF36" s="23">
        <f t="shared" si="25"/>
        <v>0.87908766144545203</v>
      </c>
      <c r="AG36" s="23">
        <f t="shared" si="26"/>
        <v>2.9646365422396851E-2</v>
      </c>
      <c r="AH36" s="23">
        <f t="shared" si="27"/>
        <v>6.23100895987534E-2</v>
      </c>
      <c r="AI36" s="19">
        <f>(dw!AS37*100)/dw!$BR37</f>
        <v>2.9865839436580348</v>
      </c>
      <c r="AJ36" s="19">
        <f>(dw!AT37*100)/dw!$BR37</f>
        <v>2.5576058183401438</v>
      </c>
      <c r="AK36" s="19">
        <f>(dw!AU37*100)/dw!$BR37</f>
        <v>1.6656531161516426</v>
      </c>
      <c r="AL36" s="19">
        <f>(dw!AV37*100)/dw!$BR37</f>
        <v>2.6764636413259844</v>
      </c>
      <c r="AM36" s="19"/>
      <c r="AN36" s="19">
        <f>(dw!AW37*100)/dw!$BR37</f>
        <v>5.3718718701584445</v>
      </c>
      <c r="AO36" s="19">
        <f>(dw!AX37*100)/dw!$BR37</f>
        <v>11.368482603201706</v>
      </c>
      <c r="AP36" s="19">
        <f>(dw!AY37*100)/dw!$BR37</f>
        <v>8.8991118499602209</v>
      </c>
      <c r="AQ36" s="19">
        <f>(dw!AZ37*100)/dw!$BR37</f>
        <v>7.0376979962416524</v>
      </c>
      <c r="AR36" s="19">
        <f>(dw!BA37*100)/dw!$BR37</f>
        <v>7.8612252704958019</v>
      </c>
      <c r="AS36" s="19"/>
      <c r="AT36" s="19">
        <f>(dw!BB37*100)/dw!$BR37</f>
        <v>11.776267011902762</v>
      </c>
      <c r="AU36" s="19">
        <f>(dw!BC37*100)/dw!$BR37</f>
        <v>7.4742819258350757</v>
      </c>
      <c r="AV36" s="19">
        <f>(dw!BD37*100)/dw!$BR37</f>
        <v>6.2856477973868268</v>
      </c>
      <c r="AW36" s="19">
        <f>(dw!BE37*100)/dw!$BR37</f>
        <v>0.61953126394468094</v>
      </c>
      <c r="AX36" s="19">
        <f>(dw!BF37*100)/dw!$BR37</f>
        <v>0</v>
      </c>
      <c r="AY36" s="19"/>
      <c r="AZ36" s="19">
        <f>(dw!BG37*100)/dw!$BR37</f>
        <v>8.6062925407847697</v>
      </c>
      <c r="BA36" s="19">
        <f>(dw!BH37*100)/dw!$BR37</f>
        <v>5.6260234596288949</v>
      </c>
      <c r="BB36" s="19">
        <f>(dw!BI37*100)/dw!$BR37</f>
        <v>4.0789686515657442</v>
      </c>
      <c r="BC36" s="19">
        <f>(dw!BJ37*100)/dw!$BR37</f>
        <v>2.608124718357415</v>
      </c>
      <c r="BD36" s="19">
        <f>(dw!BK37*100)/dw!$BR37</f>
        <v>2.4085577622960366</v>
      </c>
      <c r="BE36" s="19"/>
      <c r="BF36" s="19">
        <f>(dw!BL37*100)/dw!$BR37</f>
        <v>9.1608758764195761E-2</v>
      </c>
      <c r="BG36" s="19">
        <f>(dw!BM37*100)/dw!$BR37</f>
        <v>0</v>
      </c>
      <c r="BH36" s="19">
        <f>(dw!BN37*100)/dw!$BR37</f>
        <v>0</v>
      </c>
      <c r="BI36" s="19">
        <f>(dw!BO37*100)/dw!$BR37</f>
        <v>0</v>
      </c>
      <c r="BJ36" s="19">
        <f>(dw!BP37*100)/dw!$BR37</f>
        <v>0</v>
      </c>
      <c r="BK36" s="19">
        <f>(dw!BQ37*100)/dw!$BR37</f>
        <v>0</v>
      </c>
      <c r="BL36" s="19">
        <f>(dw!BR37*100)/dw!$BR37</f>
        <v>100</v>
      </c>
      <c r="BM36">
        <f t="shared" si="28"/>
        <v>2.7878421061576075</v>
      </c>
    </row>
    <row r="37" spans="1:65" x14ac:dyDescent="0.25">
      <c r="A37" s="42">
        <v>170</v>
      </c>
      <c r="B37" s="9" t="s">
        <v>39</v>
      </c>
      <c r="E37" s="10"/>
      <c r="F37" s="10">
        <v>29.849999999999998</v>
      </c>
      <c r="G37" s="10"/>
      <c r="H37" s="19">
        <f>(dw!O38*100)/dw!$AB38</f>
        <v>0</v>
      </c>
      <c r="I37" s="19">
        <f>(dw!K38*100)/dw!$AB38</f>
        <v>0.69041161207605417</v>
      </c>
      <c r="J37" s="19">
        <f>(dw!L38*100)/dw!$AB38</f>
        <v>0.61166153757362918</v>
      </c>
      <c r="K37" s="19">
        <f>(dw!Y38*100)/dw!$AB38</f>
        <v>0.33037274405983058</v>
      </c>
      <c r="L37" s="19">
        <f>(dw!N38*100)/dw!$AB38</f>
        <v>0</v>
      </c>
      <c r="M37" s="19">
        <f>(dw!X38*100)/dw!$AB38</f>
        <v>42.09218451358209</v>
      </c>
      <c r="N37" s="19">
        <f>(dw!Z38*100)/dw!$AB38</f>
        <v>1.0997501842670834</v>
      </c>
      <c r="O37" s="19">
        <f>(dw!W38*100)/dw!$AB38</f>
        <v>0</v>
      </c>
      <c r="P37" s="19">
        <f>(dw!U38*100)/dw!$AB38</f>
        <v>0</v>
      </c>
      <c r="Q37" s="19">
        <f>(dw!T38*100)/dw!$AB38</f>
        <v>11.441684625908827</v>
      </c>
      <c r="R37" s="19">
        <f>(dw!M38*100)/dw!$AB38</f>
        <v>0.45847646114425467</v>
      </c>
      <c r="S37" s="19">
        <f>(dw!V38*100)/dw!$AB38</f>
        <v>0</v>
      </c>
      <c r="T37" s="19">
        <f>(dw!AA38*100)/dw!$AB38</f>
        <v>0</v>
      </c>
      <c r="U37" s="19">
        <f>(dw!R38*100)/dw!$AB38</f>
        <v>9.138514638748866</v>
      </c>
      <c r="V37" s="19">
        <f>(dw!Q38*100)/dw!$AB38</f>
        <v>1.2871052416535034</v>
      </c>
      <c r="W37" s="19">
        <f>(dw!P38*100)/dw!$AB38</f>
        <v>26.323291170579402</v>
      </c>
      <c r="X37" s="19">
        <f>(dw!S38*100)/dw!$AB38</f>
        <v>6.5265472704064491</v>
      </c>
      <c r="Y37" s="19">
        <f>(dw!AB38*100)/dw!$AB38</f>
        <v>100</v>
      </c>
      <c r="Z37" s="23">
        <f t="shared" si="19"/>
        <v>1.760549610793938</v>
      </c>
      <c r="AA37" s="23">
        <f t="shared" si="20"/>
        <v>54.717142947297049</v>
      </c>
      <c r="AB37" s="23">
        <f t="shared" si="21"/>
        <v>0.46975973487986744</v>
      </c>
      <c r="AC37" s="23">
        <f t="shared" si="22"/>
        <v>0.95985313924097337</v>
      </c>
      <c r="AD37" s="23">
        <f t="shared" si="23"/>
        <v>0.43479472089702964</v>
      </c>
      <c r="AE37" s="23">
        <f t="shared" si="24"/>
        <v>3.1172477681928986E-2</v>
      </c>
      <c r="AF37" s="23">
        <f t="shared" si="25"/>
        <v>0.79762101437303823</v>
      </c>
      <c r="AG37" s="23">
        <f t="shared" si="26"/>
        <v>1.6402370655133749E-2</v>
      </c>
      <c r="AH37" s="23">
        <f t="shared" si="27"/>
        <v>3.0692943420216147E-2</v>
      </c>
      <c r="AI37" s="19">
        <f>(dw!AS38*100)/dw!$BR38</f>
        <v>1.9644474773711893</v>
      </c>
      <c r="AJ37" s="19">
        <f>(dw!AT38*100)/dw!$BR38</f>
        <v>1.6063031479697145</v>
      </c>
      <c r="AK37" s="19">
        <f>(dw!AU38*100)/dw!$BR38</f>
        <v>1.2389078580301942</v>
      </c>
      <c r="AL37" s="19">
        <f>(dw!AV38*100)/dw!$BR38</f>
        <v>1.6803108322740781</v>
      </c>
      <c r="AM37" s="19"/>
      <c r="AN37" s="19">
        <f>(dw!AW38*100)/dw!$BR38</f>
        <v>4.1664163701153134</v>
      </c>
      <c r="AO37" s="19">
        <f>(dw!AX38*100)/dw!$BR38</f>
        <v>8.8863285220329047</v>
      </c>
      <c r="AP37" s="19">
        <f>(dw!AY38*100)/dw!$BR38</f>
        <v>6.2451192172485959</v>
      </c>
      <c r="AQ37" s="19">
        <f>(dw!AZ38*100)/dw!$BR38</f>
        <v>4.6262011230906381</v>
      </c>
      <c r="AR37" s="19">
        <f>(dw!BA38*100)/dw!$BR38</f>
        <v>5.854416312446987</v>
      </c>
      <c r="AS37" s="19"/>
      <c r="AT37" s="19">
        <f>(dw!BB38*100)/dw!$BR38</f>
        <v>9.5758254379789172</v>
      </c>
      <c r="AU37" s="19">
        <f>(dw!BC38*100)/dw!$BR38</f>
        <v>9.0831216825695087</v>
      </c>
      <c r="AV37" s="19">
        <f>(dw!BD38*100)/dw!$BR38</f>
        <v>6.2319035593371028</v>
      </c>
      <c r="AW37" s="19">
        <f>(dw!BE38*100)/dw!$BR38</f>
        <v>4.4726592066280126</v>
      </c>
      <c r="AX37" s="19">
        <f>(dw!BF38*100)/dw!$BR38</f>
        <v>4.2067841979176928</v>
      </c>
      <c r="AY37" s="19"/>
      <c r="AZ37" s="19">
        <f>(dw!BG38*100)/dw!$BR38</f>
        <v>8.9801596932045076</v>
      </c>
      <c r="BA37" s="19">
        <f>(dw!BH38*100)/dw!$BR38</f>
        <v>5.5260672845186978</v>
      </c>
      <c r="BB37" s="19">
        <f>(dw!BI38*100)/dw!$BR38</f>
        <v>3.6227722605743282</v>
      </c>
      <c r="BC37" s="19">
        <f>(dw!BJ38*100)/dw!$BR38</f>
        <v>2.470967602415342</v>
      </c>
      <c r="BD37" s="19">
        <f>(dw!BK38*100)/dw!$BR38</f>
        <v>2.7871822535339872</v>
      </c>
      <c r="BE37" s="19"/>
      <c r="BF37" s="19">
        <f>(dw!BL38*100)/dw!$BR38</f>
        <v>1.2314590326618979</v>
      </c>
      <c r="BG37" s="19">
        <f>(dw!BM38*100)/dw!$BR38</f>
        <v>1.2592119142760341</v>
      </c>
      <c r="BH37" s="19">
        <f>(dw!BN38*100)/dw!$BR38</f>
        <v>1.2174023783378547</v>
      </c>
      <c r="BI37" s="19">
        <f>(dw!BO38*100)/dw!$BR38</f>
        <v>1.2548867898686362</v>
      </c>
      <c r="BJ37" s="19">
        <f>(dw!BP38*100)/dw!$BR38</f>
        <v>0.77359655720097176</v>
      </c>
      <c r="BK37" s="19">
        <f>(dw!BQ38*100)/dw!$BR38</f>
        <v>1.0375492883968926</v>
      </c>
      <c r="BL37" s="19">
        <f>(dw!BR38*100)/dw!$BR38</f>
        <v>100</v>
      </c>
      <c r="BM37">
        <f t="shared" si="28"/>
        <v>1.2513253943954752</v>
      </c>
    </row>
    <row r="38" spans="1:65" x14ac:dyDescent="0.25">
      <c r="A38" s="42">
        <v>173</v>
      </c>
      <c r="B38" s="9" t="s">
        <v>39</v>
      </c>
      <c r="E38" s="10"/>
      <c r="F38" s="10"/>
      <c r="G38" s="1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3">
        <f t="shared" si="19"/>
        <v>0</v>
      </c>
      <c r="AA38" s="23">
        <f t="shared" si="20"/>
        <v>0</v>
      </c>
      <c r="AB38" s="23" t="e">
        <f t="shared" si="21"/>
        <v>#DIV/0!</v>
      </c>
      <c r="AC38" s="23" t="e">
        <f t="shared" si="22"/>
        <v>#DIV/0!</v>
      </c>
      <c r="AD38" s="23" t="e">
        <f t="shared" si="23"/>
        <v>#DIV/0!</v>
      </c>
      <c r="AE38" s="23" t="e">
        <f t="shared" si="24"/>
        <v>#DIV/0!</v>
      </c>
      <c r="AF38" s="23" t="e">
        <f t="shared" si="25"/>
        <v>#DIV/0!</v>
      </c>
      <c r="AG38" s="23" t="e">
        <f t="shared" si="26"/>
        <v>#DIV/0!</v>
      </c>
      <c r="AH38" s="23" t="e">
        <f t="shared" si="27"/>
        <v>#DIV/0!</v>
      </c>
      <c r="AI38" s="19">
        <f>(dw!AS39*100)/dw!$BR39</f>
        <v>3.3888995817274514</v>
      </c>
      <c r="AJ38" s="19">
        <f>(dw!AT39*100)/dw!$BR39</f>
        <v>0</v>
      </c>
      <c r="AK38" s="19">
        <f>(dw!AU39*100)/dw!$BR39</f>
        <v>1.4759246827747758</v>
      </c>
      <c r="AL38" s="19">
        <f>(dw!AV39*100)/dw!$BR39</f>
        <v>0</v>
      </c>
      <c r="AM38" s="19"/>
      <c r="AN38" s="19">
        <f>(dw!AW39*100)/dw!$BR39</f>
        <v>4.5615649308277657</v>
      </c>
      <c r="AO38" s="19">
        <f>(dw!AX39*100)/dw!$BR39</f>
        <v>9.568630028307334</v>
      </c>
      <c r="AP38" s="19">
        <f>(dw!AY39*100)/dw!$BR39</f>
        <v>6.3876931165764539</v>
      </c>
      <c r="AQ38" s="19">
        <f>(dw!AZ39*100)/dw!$BR39</f>
        <v>4.6366756017068891</v>
      </c>
      <c r="AR38" s="19">
        <f>(dw!BA39*100)/dw!$BR39</f>
        <v>4.8629464977302481</v>
      </c>
      <c r="AS38" s="19"/>
      <c r="AT38" s="19">
        <f>(dw!BB39*100)/dw!$BR39</f>
        <v>9.2019960660786104</v>
      </c>
      <c r="AU38" s="19">
        <f>(dw!BC39*100)/dw!$BR39</f>
        <v>9.065388533417206</v>
      </c>
      <c r="AV38" s="19">
        <f>(dw!BD39*100)/dw!$BR39</f>
        <v>5.6492613334960726</v>
      </c>
      <c r="AW38" s="19">
        <f>(dw!BE39*100)/dw!$BR39</f>
        <v>4.0254625174280223</v>
      </c>
      <c r="AX38" s="19">
        <f>(dw!BF39*100)/dw!$BR39</f>
        <v>4.7582610001924692</v>
      </c>
      <c r="AY38" s="19"/>
      <c r="AZ38" s="19">
        <f>(dw!BG39*100)/dw!$BR39</f>
        <v>9.1663184974110283</v>
      </c>
      <c r="BA38" s="19">
        <f>(dw!BH39*100)/dw!$BR39</f>
        <v>7.0153366601101306</v>
      </c>
      <c r="BB38" s="19">
        <f>(dw!BI39*100)/dw!$BR39</f>
        <v>4.072406686727474</v>
      </c>
      <c r="BC38" s="19">
        <f>(dw!BJ39*100)/dw!$BR39</f>
        <v>2.1979260066003499</v>
      </c>
      <c r="BD38" s="19">
        <f>(dw!BK39*100)/dw!$BR39</f>
        <v>3.6226815448387226</v>
      </c>
      <c r="BE38" s="19"/>
      <c r="BF38" s="19">
        <f>(dw!BL39*100)/dw!$BR39</f>
        <v>2.3716194330083229</v>
      </c>
      <c r="BG38" s="19">
        <f>(dw!BM39*100)/dw!$BR39</f>
        <v>0</v>
      </c>
      <c r="BH38" s="19">
        <f>(dw!BN39*100)/dw!$BR39</f>
        <v>1.8749501218201194</v>
      </c>
      <c r="BI38" s="19">
        <f>(dw!BO39*100)/dw!$BR39</f>
        <v>2.0960571592205386</v>
      </c>
      <c r="BJ38" s="19">
        <f>(dw!BP39*100)/dw!$BR39</f>
        <v>0</v>
      </c>
      <c r="BK38" s="19">
        <f>(dw!BQ39*100)/dw!$BR39</f>
        <v>0</v>
      </c>
      <c r="BL38" s="19">
        <f>(dw!BR39*100)/dw!$BR39</f>
        <v>100</v>
      </c>
      <c r="BM38">
        <f t="shared" si="28"/>
        <v>1.2656692145064237</v>
      </c>
    </row>
    <row r="39" spans="1:65" x14ac:dyDescent="0.25">
      <c r="A39" s="9" t="s">
        <v>38</v>
      </c>
      <c r="B39" s="9" t="s">
        <v>39</v>
      </c>
      <c r="E39" s="10">
        <v>9.0999999999999998E-2</v>
      </c>
      <c r="F39" s="10">
        <v>33</v>
      </c>
      <c r="G39" s="10">
        <v>0.27575757575757576</v>
      </c>
      <c r="H39" s="19">
        <f>(dw!O40*100)/dw!$AB40</f>
        <v>0</v>
      </c>
      <c r="I39" s="19">
        <f>(dw!K40*100)/dw!$AB40</f>
        <v>2.7015092027481789</v>
      </c>
      <c r="J39" s="19">
        <f>(dw!L40*100)/dw!$AB40</f>
        <v>4.1935302228493088</v>
      </c>
      <c r="K39" s="19">
        <f>(dw!Y40*100)/dw!$AB40</f>
        <v>3.4253421633761962</v>
      </c>
      <c r="L39" s="19">
        <f>(dw!N40*100)/dw!$AB40</f>
        <v>0</v>
      </c>
      <c r="M39" s="19">
        <f>(dw!X40*100)/dw!$AB40</f>
        <v>22.059102032455741</v>
      </c>
      <c r="N39" s="19">
        <f>(dw!Z40*100)/dw!$AB40</f>
        <v>2.2287724524788204</v>
      </c>
      <c r="O39" s="19">
        <f>(dw!W40*100)/dw!$AB40</f>
        <v>2.8150909667363297</v>
      </c>
      <c r="P39" s="19">
        <f>(dw!U40*100)/dw!$AB40</f>
        <v>0</v>
      </c>
      <c r="Q39" s="19">
        <f>(dw!T40*100)/dw!$AB40</f>
        <v>7.6173293978813987</v>
      </c>
      <c r="R39" s="19">
        <f>(dw!M40*100)/dw!$AB40</f>
        <v>0</v>
      </c>
      <c r="S39" s="19">
        <f>(dw!V40*100)/dw!$AB40</f>
        <v>0</v>
      </c>
      <c r="T39" s="19">
        <f>(dw!AA40*100)/dw!$AB40</f>
        <v>18.103916364950607</v>
      </c>
      <c r="U39" s="19">
        <f>(dw!R40*100)/dw!$AB40</f>
        <v>7.1875264120592952</v>
      </c>
      <c r="V39" s="19">
        <f>(dw!Q40*100)/dw!$AB40</f>
        <v>7.3764248932555185</v>
      </c>
      <c r="W39" s="19">
        <f>(dw!P40*100)/dw!$AB40</f>
        <v>11.501966100937443</v>
      </c>
      <c r="X39" s="19">
        <f>(dw!S40*100)/dw!$AB40</f>
        <v>10.789489790271162</v>
      </c>
      <c r="Y39" s="19">
        <f>(dw!AB40*100)/dw!$AB40</f>
        <v>100</v>
      </c>
      <c r="Z39" s="23">
        <f t="shared" si="10"/>
        <v>6.8950394255974876</v>
      </c>
      <c r="AA39" s="23">
        <f t="shared" si="18"/>
        <v>44.472736594404815</v>
      </c>
      <c r="AB39" s="23">
        <f t="shared" si="11"/>
        <v>0.60819524936739855</v>
      </c>
      <c r="AC39" s="23">
        <f t="shared" si="12"/>
        <v>0.76186344756287983</v>
      </c>
      <c r="AD39" s="23">
        <f t="shared" si="13"/>
        <v>0.33155707835120518</v>
      </c>
      <c r="AE39" s="23">
        <f t="shared" si="14"/>
        <v>0.13422888744322123</v>
      </c>
      <c r="AF39" s="23">
        <f t="shared" si="15"/>
        <v>0.66809927192654983</v>
      </c>
      <c r="AG39" s="23">
        <f t="shared" si="16"/>
        <v>0.12246687098928261</v>
      </c>
      <c r="AH39" s="23">
        <f t="shared" si="17"/>
        <v>0.27055875233587373</v>
      </c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</row>
    <row r="40" spans="1:65" x14ac:dyDescent="0.25">
      <c r="A40" s="9" t="s">
        <v>40</v>
      </c>
      <c r="B40" s="9" t="s">
        <v>39</v>
      </c>
      <c r="E40" s="10">
        <v>0.11</v>
      </c>
      <c r="F40" s="10">
        <v>33</v>
      </c>
      <c r="G40" s="10">
        <v>0.33333333333333331</v>
      </c>
      <c r="H40" s="19">
        <f>(dw!O41*100)/dw!$AB41</f>
        <v>0</v>
      </c>
      <c r="I40" s="19">
        <f>(dw!K41*100)/dw!$AB41</f>
        <v>2.4472254217458755</v>
      </c>
      <c r="J40" s="19">
        <f>(dw!L41*100)/dw!$AB41</f>
        <v>3.0657942730425711</v>
      </c>
      <c r="K40" s="19">
        <f>(dw!Y41*100)/dw!$AB41</f>
        <v>0</v>
      </c>
      <c r="L40" s="19">
        <f>(dw!N41*100)/dw!$AB41</f>
        <v>10.911876208479461</v>
      </c>
      <c r="M40" s="19">
        <f>(dw!X41*100)/dw!$AB41</f>
        <v>32.815724191264444</v>
      </c>
      <c r="N40" s="19">
        <f>(dw!Z41*100)/dw!$AB41</f>
        <v>1.6896377857595368</v>
      </c>
      <c r="O40" s="19">
        <f>(dw!W41*100)/dw!$AB41</f>
        <v>0</v>
      </c>
      <c r="P40" s="19">
        <f>(dw!U41*100)/dw!$AB41</f>
        <v>0</v>
      </c>
      <c r="Q40" s="19">
        <f>(dw!T41*100)/dw!$AB41</f>
        <v>8.7081643481043702</v>
      </c>
      <c r="R40" s="19">
        <f>(dw!M41*100)/dw!$AB41</f>
        <v>2.1939487206344634</v>
      </c>
      <c r="S40" s="19">
        <f>(dw!V41*100)/dw!$AB41</f>
        <v>0</v>
      </c>
      <c r="T40" s="19">
        <f>(dw!AA41*100)/dw!$AB41</f>
        <v>0</v>
      </c>
      <c r="U40" s="19">
        <f>(dw!R41*100)/dw!$AB41</f>
        <v>11.616937592984028</v>
      </c>
      <c r="V40" s="19">
        <f>(dw!Q41*100)/dw!$AB41</f>
        <v>0</v>
      </c>
      <c r="W40" s="19">
        <f>(dw!P41*100)/dw!$AB41</f>
        <v>14.213492934141433</v>
      </c>
      <c r="X40" s="19">
        <f>(dw!S41*100)/dw!$AB41</f>
        <v>12.337198523843801</v>
      </c>
      <c r="Y40" s="19">
        <f>(dw!AB41*100)/dw!$AB41</f>
        <v>100</v>
      </c>
      <c r="Z40" s="23">
        <f t="shared" si="10"/>
        <v>18.618844623902369</v>
      </c>
      <c r="AA40" s="23">
        <f t="shared" si="18"/>
        <v>46.875793399073629</v>
      </c>
      <c r="AB40" s="23">
        <f t="shared" si="11"/>
        <v>0.55610072932275567</v>
      </c>
      <c r="AC40" s="23">
        <f t="shared" si="12"/>
        <v>0.63800912396465703</v>
      </c>
      <c r="AD40" s="23">
        <f t="shared" si="13"/>
        <v>0.41178440546153028</v>
      </c>
      <c r="AE40" s="23">
        <f t="shared" si="14"/>
        <v>0.28428044166563282</v>
      </c>
      <c r="AF40" s="23">
        <f t="shared" si="15"/>
        <v>1</v>
      </c>
      <c r="AG40" s="23">
        <f t="shared" si="16"/>
        <v>7.457478029381194E-2</v>
      </c>
      <c r="AH40" s="23">
        <f t="shared" si="17"/>
        <v>0.1679993305238717</v>
      </c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</row>
    <row r="41" spans="1:65" x14ac:dyDescent="0.25">
      <c r="A41" s="9" t="s">
        <v>38</v>
      </c>
      <c r="B41" s="9" t="s">
        <v>39</v>
      </c>
      <c r="E41" s="10">
        <v>0.10631</v>
      </c>
      <c r="F41" s="10">
        <v>52.151000000000003</v>
      </c>
      <c r="G41" s="10">
        <v>0.20385035761538609</v>
      </c>
      <c r="H41" s="19">
        <f>(dw!O42*100)/dw!$AB42</f>
        <v>0</v>
      </c>
      <c r="I41" s="19">
        <f>(dw!K42*100)/dw!$AB42</f>
        <v>1.5651051951653422E-2</v>
      </c>
      <c r="J41" s="19">
        <f>(dw!L42*100)/dw!$AB42</f>
        <v>9.6102950580328021E-3</v>
      </c>
      <c r="K41" s="19">
        <f>(dw!Y42*100)/dw!$AB42</f>
        <v>2.5648694845194266</v>
      </c>
      <c r="L41" s="19">
        <f>(dw!N42*100)/dw!$AB42</f>
        <v>0.12541531460895028</v>
      </c>
      <c r="M41" s="19">
        <f>(dw!X42*100)/dw!$AB42</f>
        <v>31.950913641015795</v>
      </c>
      <c r="N41" s="19">
        <f>(dw!Z42*100)/dw!$AB42</f>
        <v>2.0510870039959488</v>
      </c>
      <c r="O41" s="19">
        <f>(dw!W42*100)/dw!$AB42</f>
        <v>0</v>
      </c>
      <c r="P41" s="19">
        <f>(dw!U42*100)/dw!$AB42</f>
        <v>7.738672993519577</v>
      </c>
      <c r="Q41" s="19">
        <f>(dw!T42*100)/dw!$AB42</f>
        <v>10.996155854687375</v>
      </c>
      <c r="R41" s="19">
        <f>(dw!M42*100)/dw!$AB42</f>
        <v>3.264484664045008E-2</v>
      </c>
      <c r="S41" s="19">
        <f>(dw!V42*100)/dw!$AB42</f>
        <v>0</v>
      </c>
      <c r="T41" s="19">
        <f>(dw!AA42*100)/dw!$AB42</f>
        <v>0</v>
      </c>
      <c r="U41" s="19">
        <f>(dw!R42*100)/dw!$AB42</f>
        <v>10.835351094499297</v>
      </c>
      <c r="V41" s="19">
        <f>(dw!Q42*100)/dw!$AB42</f>
        <v>0</v>
      </c>
      <c r="W41" s="19">
        <f>(dw!P42*100)/dw!$AB42</f>
        <v>16.80905086703233</v>
      </c>
      <c r="X41" s="19">
        <f>(dw!S42*100)/dw!$AB42</f>
        <v>16.870577552471175</v>
      </c>
      <c r="Y41" s="19">
        <f>(dw!AB42*100)/dw!$AB42</f>
        <v>100</v>
      </c>
      <c r="Z41" s="23">
        <f t="shared" si="10"/>
        <v>0.18332150825908658</v>
      </c>
      <c r="AA41" s="23">
        <f t="shared" si="18"/>
        <v>63.249808362209755</v>
      </c>
      <c r="AB41" s="23">
        <f t="shared" si="11"/>
        <v>0.38043478260869562</v>
      </c>
      <c r="AC41" s="23">
        <f t="shared" si="12"/>
        <v>0.99429513391535562</v>
      </c>
      <c r="AD41" s="23">
        <f t="shared" si="13"/>
        <v>0.33561629543033555</v>
      </c>
      <c r="AE41" s="23">
        <f t="shared" si="14"/>
        <v>2.8899962627325997E-3</v>
      </c>
      <c r="AF41" s="23">
        <f t="shared" si="15"/>
        <v>9.7529231736811165E-3</v>
      </c>
      <c r="AG41" s="23">
        <f t="shared" si="16"/>
        <v>4.8984677331924452E-4</v>
      </c>
      <c r="AH41" s="23">
        <f t="shared" si="17"/>
        <v>7.3187813580267731E-4</v>
      </c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</row>
    <row r="42" spans="1:65" x14ac:dyDescent="0.25">
      <c r="A42" s="9" t="s">
        <v>46</v>
      </c>
      <c r="B42" s="9" t="s">
        <v>39</v>
      </c>
      <c r="E42" s="10">
        <v>0.12515299999999999</v>
      </c>
      <c r="F42" s="10">
        <v>28.51</v>
      </c>
      <c r="G42" s="10">
        <v>0.43897930550683961</v>
      </c>
      <c r="H42" s="19">
        <f>(dw!O43*100)/dw!$AB43</f>
        <v>0</v>
      </c>
      <c r="I42" s="19">
        <f>(dw!K43*100)/dw!$AB43</f>
        <v>0</v>
      </c>
      <c r="J42" s="19">
        <f>(dw!L43*100)/dw!$AB43</f>
        <v>7.8288850268716166</v>
      </c>
      <c r="K42" s="19">
        <f>(dw!Y43*100)/dw!$AB43</f>
        <v>6.7230653026398901</v>
      </c>
      <c r="L42" s="19">
        <f>(dw!N43*100)/dw!$AB43</f>
        <v>0</v>
      </c>
      <c r="M42" s="19">
        <f>(dw!X43*100)/dw!$AB43</f>
        <v>19.671118000535685</v>
      </c>
      <c r="N42" s="19">
        <f>(dw!Z43*100)/dw!$AB43</f>
        <v>8.4457094633710614</v>
      </c>
      <c r="O42" s="19">
        <f>(dw!W43*100)/dw!$AB43</f>
        <v>0</v>
      </c>
      <c r="P42" s="19">
        <f>(dw!U43*100)/dw!$AB43</f>
        <v>0</v>
      </c>
      <c r="Q42" s="19">
        <f>(dw!T43*100)/dw!$AB43</f>
        <v>14.374761906104689</v>
      </c>
      <c r="R42" s="19">
        <f>(dw!M43*100)/dw!$AB43</f>
        <v>3.0803346502006148</v>
      </c>
      <c r="S42" s="19">
        <f>(dw!V43*100)/dw!$AB43</f>
        <v>0</v>
      </c>
      <c r="T42" s="19">
        <f>(dw!AA43*100)/dw!$AB43</f>
        <v>0</v>
      </c>
      <c r="U42" s="19">
        <f>(dw!R43*100)/dw!$AB43</f>
        <v>11.98387153270369</v>
      </c>
      <c r="V42" s="19">
        <f>(dw!Q43*100)/dw!$AB43</f>
        <v>0</v>
      </c>
      <c r="W42" s="19">
        <f>(dw!P43*100)/dw!$AB43</f>
        <v>18.089042438642107</v>
      </c>
      <c r="X42" s="19">
        <f>(dw!S43*100)/dw!$AB43</f>
        <v>9.8032116789306567</v>
      </c>
      <c r="Y42" s="19">
        <f>(dw!AB43*100)/dw!$AB43</f>
        <v>99.999999999999986</v>
      </c>
      <c r="Z42" s="23">
        <f t="shared" si="10"/>
        <v>10.909219677072231</v>
      </c>
      <c r="AA42" s="23">
        <f t="shared" si="18"/>
        <v>54.250887556381144</v>
      </c>
      <c r="AB42" s="23">
        <f t="shared" si="11"/>
        <v>1</v>
      </c>
      <c r="AC42" s="23">
        <f t="shared" si="12"/>
        <v>0.64326032655092702</v>
      </c>
      <c r="AD42" s="23">
        <f t="shared" si="13"/>
        <v>0.26610638946192761</v>
      </c>
      <c r="AE42" s="23">
        <f t="shared" si="14"/>
        <v>0.16742175757917427</v>
      </c>
      <c r="AF42" s="23">
        <f t="shared" si="15"/>
        <v>0.53799558475639908</v>
      </c>
      <c r="AG42" s="23">
        <f t="shared" si="16"/>
        <v>0</v>
      </c>
      <c r="AH42" s="23">
        <f t="shared" si="17"/>
        <v>0.29661402805858733</v>
      </c>
      <c r="AI42" s="19">
        <f>(dw!AS43*100)/dw!$BR43</f>
        <v>4.1719342604298353</v>
      </c>
      <c r="AJ42" s="19">
        <f>(dw!AT43*100)/dw!$BR43</f>
        <v>3.413400758533502</v>
      </c>
      <c r="AK42" s="19">
        <f>(dw!AU43*100)/dw!$BR43</f>
        <v>2.5284450063211126</v>
      </c>
      <c r="AL42" s="19">
        <f>(dw!AV43*100)/dw!$BR43</f>
        <v>2.0227560050568898</v>
      </c>
      <c r="AM42" s="19"/>
      <c r="AN42" s="19">
        <f>(dw!AW43*100)/dw!$BR43</f>
        <v>9.4816687737041718</v>
      </c>
      <c r="AO42" s="19">
        <f>(dw!AX43*100)/dw!$BR43</f>
        <v>8.3438685208596706</v>
      </c>
      <c r="AP42" s="19">
        <f>(dw!AY43*100)/dw!$BR43</f>
        <v>6.7003792667509483</v>
      </c>
      <c r="AQ42" s="19">
        <f>(dw!AZ43*100)/dw!$BR43</f>
        <v>5.1833122629582808</v>
      </c>
      <c r="AR42" s="19">
        <f>(dw!BA43*100)/dw!$BR43</f>
        <v>3.7926675094816686</v>
      </c>
      <c r="AS42" s="19"/>
      <c r="AT42" s="19">
        <f>(dw!BB43*100)/dw!$BR43</f>
        <v>9.8609355246523371</v>
      </c>
      <c r="AU42" s="19">
        <f>(dw!BC43*100)/dw!$BR43</f>
        <v>8.2174462705436149</v>
      </c>
      <c r="AV42" s="19">
        <f>(dw!BD43*100)/dw!$BR43</f>
        <v>6.4475347661188369</v>
      </c>
      <c r="AW42" s="19">
        <f>(dw!BE43*100)/dw!$BR43</f>
        <v>3.5398230088495568</v>
      </c>
      <c r="AX42" s="19">
        <f>(dw!BF43*100)/dw!$BR43</f>
        <v>2.7812895069532235</v>
      </c>
      <c r="AY42" s="19"/>
      <c r="AZ42" s="19">
        <f>(dw!BG43*100)/dw!$BR43</f>
        <v>5.3097345132743357</v>
      </c>
      <c r="BA42" s="19">
        <f>(dw!BH43*100)/dw!$BR43</f>
        <v>4.0455120101137796</v>
      </c>
      <c r="BB42" s="19">
        <f>(dw!BI43*100)/dw!$BR43</f>
        <v>3.5398230088495568</v>
      </c>
      <c r="BC42" s="19">
        <f>(dw!BJ43*100)/dw!$BR43</f>
        <v>2.6548672566371678</v>
      </c>
      <c r="BD42" s="19">
        <f>(dw!BK43*100)/dw!$BR43</f>
        <v>2.1491782553729455</v>
      </c>
      <c r="BE42" s="19"/>
      <c r="BF42" s="19">
        <f>(dw!BL43*100)/dw!$BR43</f>
        <v>2.0227560050568898</v>
      </c>
      <c r="BG42" s="19">
        <f>(dw!BM43*100)/dw!$BR43</f>
        <v>1.2642225031605563</v>
      </c>
      <c r="BH42" s="19">
        <f>(dw!BN43*100)/dw!$BR43</f>
        <v>1.1378002528445006</v>
      </c>
      <c r="BI42" s="19">
        <f>(dw!BO43*100)/dw!$BR43</f>
        <v>0.8849557522123892</v>
      </c>
      <c r="BJ42" s="19">
        <f>(dw!BP43*100)/dw!$BR43</f>
        <v>0.25284450063211122</v>
      </c>
      <c r="BK42" s="19">
        <f>(dw!BQ43*100)/dw!$BR43</f>
        <v>0.25284450063211122</v>
      </c>
      <c r="BL42" s="19">
        <f>(dw!BR43*100)/dw!$BR43</f>
        <v>100</v>
      </c>
      <c r="BM42">
        <f>(AT42+AU42)/(AV42+AW42+AX42)</f>
        <v>1.4158415841584155</v>
      </c>
    </row>
    <row r="43" spans="1:65" x14ac:dyDescent="0.25">
      <c r="A43" s="9" t="s">
        <v>41</v>
      </c>
      <c r="B43" s="9" t="s">
        <v>39</v>
      </c>
      <c r="E43" s="10">
        <v>8.5099999999999995E-2</v>
      </c>
      <c r="F43" s="10">
        <v>33</v>
      </c>
      <c r="G43" s="10">
        <v>0.25787878787878787</v>
      </c>
      <c r="H43" s="19">
        <f>(dw!O44*100)/dw!$AB44</f>
        <v>0</v>
      </c>
      <c r="I43" s="19">
        <f>(dw!K44*100)/dw!$AB44</f>
        <v>0.37094530539327653</v>
      </c>
      <c r="J43" s="19">
        <f>(dw!L44*100)/dw!$AB44</f>
        <v>0.59769587557481907</v>
      </c>
      <c r="K43" s="19">
        <f>(dw!Y44*100)/dw!$AB44</f>
        <v>0</v>
      </c>
      <c r="L43" s="19">
        <f>(dw!N44*100)/dw!$AB44</f>
        <v>0.81601279141891903</v>
      </c>
      <c r="M43" s="19">
        <f>(dw!X44*100)/dw!$AB44</f>
        <v>29.770757502115476</v>
      </c>
      <c r="N43" s="19">
        <f>(dw!Z44*100)/dw!$AB44</f>
        <v>5.3307356868262756</v>
      </c>
      <c r="O43" s="19">
        <f>(dw!W44*100)/dw!$AB44</f>
        <v>0</v>
      </c>
      <c r="P43" s="19">
        <f>(dw!U44*100)/dw!$AB44</f>
        <v>6.4055412519680006</v>
      </c>
      <c r="Q43" s="19">
        <f>(dw!T44*100)/dw!$AB44</f>
        <v>10.529939442275319</v>
      </c>
      <c r="R43" s="19">
        <f>(dw!M44*100)/dw!$AB44</f>
        <v>0.58392366892157321</v>
      </c>
      <c r="S43" s="19">
        <f>(dw!V44*100)/dw!$AB44</f>
        <v>0</v>
      </c>
      <c r="T43" s="19">
        <f>(dw!AA44*100)/dw!$AB44</f>
        <v>0</v>
      </c>
      <c r="U43" s="19">
        <f>(dw!R44*100)/dw!$AB44</f>
        <v>14.399462421462619</v>
      </c>
      <c r="V43" s="19">
        <f>(dw!Q44*100)/dw!$AB44</f>
        <v>0</v>
      </c>
      <c r="W43" s="19">
        <f>(dw!P44*100)/dw!$AB44</f>
        <v>19.31164890697643</v>
      </c>
      <c r="X43" s="19">
        <f>(dw!S44*100)/dw!$AB44</f>
        <v>11.883337147067298</v>
      </c>
      <c r="Y43" s="19">
        <f>(dw!AB44*100)/dw!$AB44</f>
        <v>100</v>
      </c>
      <c r="Z43" s="23">
        <f t="shared" si="10"/>
        <v>2.3685776413085877</v>
      </c>
      <c r="AA43" s="23">
        <f t="shared" si="18"/>
        <v>62.529929169749664</v>
      </c>
      <c r="AB43" s="23">
        <f t="shared" si="11"/>
        <v>0.61704570001603676</v>
      </c>
      <c r="AC43" s="23">
        <f t="shared" si="12"/>
        <v>0.9263028425840597</v>
      </c>
      <c r="AD43" s="23">
        <f t="shared" si="13"/>
        <v>0.32254101865950824</v>
      </c>
      <c r="AE43" s="23">
        <f t="shared" si="14"/>
        <v>3.6496643107742484E-2</v>
      </c>
      <c r="AF43" s="23">
        <f t="shared" si="15"/>
        <v>1</v>
      </c>
      <c r="AG43" s="23">
        <f t="shared" si="16"/>
        <v>1.2460055991753571E-2</v>
      </c>
      <c r="AH43" s="23">
        <f t="shared" si="17"/>
        <v>3.2536665581964622E-2</v>
      </c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</row>
    <row r="44" spans="1:65" x14ac:dyDescent="0.25">
      <c r="A44" s="9" t="s">
        <v>42</v>
      </c>
      <c r="B44" s="9" t="s">
        <v>39</v>
      </c>
      <c r="E44" s="10">
        <v>0.77549999999999997</v>
      </c>
      <c r="F44" s="10">
        <v>33</v>
      </c>
      <c r="G44" s="10">
        <v>2.35</v>
      </c>
      <c r="H44" s="19">
        <f>(dw!O45*100)/dw!$AB45</f>
        <v>0</v>
      </c>
      <c r="I44" s="19">
        <f>(dw!K45*100)/dw!$AB45</f>
        <v>2.4537558690890076</v>
      </c>
      <c r="J44" s="19">
        <f>(dw!L45*100)/dw!$AB45</f>
        <v>2.1302689977387441</v>
      </c>
      <c r="K44" s="19">
        <f>(dw!Y45*100)/dw!$AB45</f>
        <v>0.88546627216529894</v>
      </c>
      <c r="L44" s="19">
        <f>(dw!N45*100)/dw!$AB45</f>
        <v>3.3358040114121845</v>
      </c>
      <c r="M44" s="19">
        <f>(dw!X45*100)/dw!$AB45</f>
        <v>30.295236163940231</v>
      </c>
      <c r="N44" s="19">
        <f>(dw!Z45*100)/dw!$AB45</f>
        <v>0</v>
      </c>
      <c r="O44" s="19">
        <f>(dw!W45*100)/dw!$AB45</f>
        <v>0</v>
      </c>
      <c r="P44" s="19">
        <f>(dw!U45*100)/dw!$AB45</f>
        <v>0</v>
      </c>
      <c r="Q44" s="19">
        <f>(dw!T45*100)/dw!$AB45</f>
        <v>9.9980822535160652</v>
      </c>
      <c r="R44" s="19">
        <f>(dw!M45*100)/dw!$AB45</f>
        <v>2.8807248124671703</v>
      </c>
      <c r="S44" s="19">
        <f>(dw!V45*100)/dw!$AB45</f>
        <v>0</v>
      </c>
      <c r="T44" s="19">
        <f>(dw!AA45*100)/dw!$AB45</f>
        <v>0</v>
      </c>
      <c r="U44" s="19">
        <f>(dw!R45*100)/dw!$AB45</f>
        <v>13.874806091489543</v>
      </c>
      <c r="V44" s="19">
        <f>(dw!Q45*100)/dw!$AB45</f>
        <v>0</v>
      </c>
      <c r="W44" s="19">
        <f>(dw!P45*100)/dw!$AB45</f>
        <v>20.408939402807068</v>
      </c>
      <c r="X44" s="19">
        <f>(dw!S45*100)/dw!$AB45</f>
        <v>13.736916125374686</v>
      </c>
      <c r="Y44" s="19">
        <f>(dw!AB45*100)/dw!$AB45</f>
        <v>100</v>
      </c>
      <c r="Z44" s="23">
        <f t="shared" si="10"/>
        <v>10.800553690707106</v>
      </c>
      <c r="AA44" s="23">
        <f t="shared" si="18"/>
        <v>58.018743873187361</v>
      </c>
      <c r="AB44" s="23">
        <f t="shared" si="11"/>
        <v>0.46471584679970074</v>
      </c>
      <c r="AC44" s="23">
        <f t="shared" si="12"/>
        <v>0.73718588378741867</v>
      </c>
      <c r="AD44" s="23">
        <f t="shared" si="13"/>
        <v>0.3430400957040321</v>
      </c>
      <c r="AE44" s="23">
        <f t="shared" si="14"/>
        <v>0.15694077203678894</v>
      </c>
      <c r="AF44" s="23">
        <f t="shared" si="15"/>
        <v>0.83810810737901364</v>
      </c>
      <c r="AG44" s="23">
        <f t="shared" si="16"/>
        <v>8.0994776070095809E-2</v>
      </c>
      <c r="AH44" s="23">
        <f t="shared" si="17"/>
        <v>0.14701480430792682</v>
      </c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</row>
    <row r="45" spans="1:65" x14ac:dyDescent="0.25">
      <c r="A45" s="9" t="s">
        <v>43</v>
      </c>
      <c r="B45" s="9" t="s">
        <v>39</v>
      </c>
      <c r="E45" s="10">
        <v>2.6612E-2</v>
      </c>
      <c r="F45" s="10">
        <v>35.9</v>
      </c>
      <c r="G45" s="10">
        <v>7.412813370473538E-2</v>
      </c>
      <c r="H45" s="19">
        <f>(dw!O46*100)/dw!$AB46</f>
        <v>0</v>
      </c>
      <c r="I45" s="19">
        <f>(dw!K46*100)/dw!$AB46</f>
        <v>0.49979256693891383</v>
      </c>
      <c r="J45" s="19">
        <f>(dw!L46*100)/dw!$AB46</f>
        <v>0</v>
      </c>
      <c r="K45" s="19">
        <f>(dw!Y46*100)/dw!$AB46</f>
        <v>0</v>
      </c>
      <c r="L45" s="19">
        <f>(dw!N46*100)/dw!$AB46</f>
        <v>0</v>
      </c>
      <c r="M45" s="19">
        <f>(dw!X46*100)/dw!$AB46</f>
        <v>9.2098724993005181</v>
      </c>
      <c r="N45" s="19">
        <f>(dw!Z46*100)/dw!$AB46</f>
        <v>0</v>
      </c>
      <c r="O45" s="19">
        <f>(dw!W46*100)/dw!$AB46</f>
        <v>0</v>
      </c>
      <c r="P45" s="19">
        <f>(dw!U46*100)/dw!$AB46</f>
        <v>0</v>
      </c>
      <c r="Q45" s="19">
        <f>(dw!T46*100)/dw!$AB46</f>
        <v>16.124729513173346</v>
      </c>
      <c r="R45" s="19">
        <f>(dw!M46*100)/dw!$AB46</f>
        <v>1.7085806106673742</v>
      </c>
      <c r="S45" s="19">
        <f>(dw!V46*100)/dw!$AB46</f>
        <v>0</v>
      </c>
      <c r="T45" s="19">
        <f>(dw!AA46*100)/dw!$AB46</f>
        <v>0</v>
      </c>
      <c r="U45" s="19">
        <f>(dw!R46*100)/dw!$AB46</f>
        <v>61.888618011280521</v>
      </c>
      <c r="V45" s="19">
        <f>(dw!Q46*100)/dw!$AB46</f>
        <v>0</v>
      </c>
      <c r="W45" s="19">
        <f>(dw!P46*100)/dw!$AB46</f>
        <v>10.568406798639336</v>
      </c>
      <c r="X45" s="19">
        <f>(dw!S46*100)/dw!$AB46</f>
        <v>0</v>
      </c>
      <c r="Y45" s="19">
        <f>(dw!AB46*100)/dw!$AB46</f>
        <v>100</v>
      </c>
      <c r="Z45" s="23">
        <f t="shared" si="10"/>
        <v>2.2083731776062878</v>
      </c>
      <c r="AA45" s="23">
        <f t="shared" si="18"/>
        <v>88.581754323093207</v>
      </c>
      <c r="AB45" s="23">
        <f t="shared" si="11"/>
        <v>0</v>
      </c>
      <c r="AC45" s="23">
        <f t="shared" si="12"/>
        <v>0.80659260274345967</v>
      </c>
      <c r="AD45" s="23">
        <f t="shared" si="13"/>
        <v>9.4178538578023843E-2</v>
      </c>
      <c r="AE45" s="23">
        <f t="shared" si="14"/>
        <v>2.4323935194267385E-2</v>
      </c>
      <c r="AF45" s="23">
        <f t="shared" si="15"/>
        <v>1</v>
      </c>
      <c r="AG45" s="23">
        <f t="shared" si="16"/>
        <v>5.4267045171024098E-2</v>
      </c>
      <c r="AH45" s="23">
        <f t="shared" si="17"/>
        <v>5.4267045171024098E-2</v>
      </c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</row>
    <row r="46" spans="1:65" x14ac:dyDescent="0.25">
      <c r="A46" s="9" t="s">
        <v>44</v>
      </c>
      <c r="B46" s="9" t="s">
        <v>39</v>
      </c>
      <c r="E46" s="10">
        <v>3.49E-2</v>
      </c>
      <c r="F46" s="10">
        <v>68.06</v>
      </c>
      <c r="G46" s="10">
        <v>5.1278283867176019E-2</v>
      </c>
      <c r="H46" s="19">
        <f>(dw!O47*100)/dw!$AB47</f>
        <v>0</v>
      </c>
      <c r="I46" s="19">
        <f>(dw!K47*100)/dw!$AB47</f>
        <v>0.59172703809317784</v>
      </c>
      <c r="J46" s="19">
        <f>(dw!L47*100)/dw!$AB47</f>
        <v>1.1702278197498741</v>
      </c>
      <c r="K46" s="19">
        <f>(dw!Y47*100)/dw!$AB47</f>
        <v>0</v>
      </c>
      <c r="L46" s="19">
        <f>(dw!N47*100)/dw!$AB47</f>
        <v>0</v>
      </c>
      <c r="M46" s="19">
        <f>(dw!X47*100)/dw!$AB47</f>
        <v>9.3049871645913242</v>
      </c>
      <c r="N46" s="19">
        <f>(dw!Z47*100)/dw!$AB47</f>
        <v>0</v>
      </c>
      <c r="O46" s="19">
        <f>(dw!W47*100)/dw!$AB47</f>
        <v>0</v>
      </c>
      <c r="P46" s="19">
        <f>(dw!U47*100)/dw!$AB47</f>
        <v>0</v>
      </c>
      <c r="Q46" s="19">
        <f>(dw!T47*100)/dw!$AB47</f>
        <v>67.760730732476787</v>
      </c>
      <c r="R46" s="19">
        <f>(dw!M47*100)/dw!$AB47</f>
        <v>0.73297761846766396</v>
      </c>
      <c r="S46" s="19">
        <f>(dw!V47*100)/dw!$AB47</f>
        <v>0</v>
      </c>
      <c r="T46" s="19">
        <f>(dw!AA47*100)/dw!$AB47</f>
        <v>0</v>
      </c>
      <c r="U46" s="19">
        <f>(dw!R47*100)/dw!$AB47</f>
        <v>0</v>
      </c>
      <c r="V46" s="19">
        <f>(dw!Q47*100)/dw!$AB47</f>
        <v>0</v>
      </c>
      <c r="W46" s="19">
        <f>(dw!P47*100)/dw!$AB47</f>
        <v>12.461098981564881</v>
      </c>
      <c r="X46" s="19">
        <f>(dw!S47*100)/dw!$AB47</f>
        <v>7.9782506450562902</v>
      </c>
      <c r="Y46" s="19">
        <f>(dw!AB47*100)/dw!$AB47</f>
        <v>100</v>
      </c>
      <c r="Z46" s="23">
        <f t="shared" si="10"/>
        <v>2.4949324763107157</v>
      </c>
      <c r="AA46" s="23">
        <f t="shared" si="18"/>
        <v>88.200080359097967</v>
      </c>
      <c r="AB46" s="23">
        <f t="shared" si="11"/>
        <v>0.66416447307988491</v>
      </c>
      <c r="AC46" s="23">
        <f t="shared" si="12"/>
        <v>0.78856360447892071</v>
      </c>
      <c r="AD46" s="23">
        <f t="shared" si="13"/>
        <v>9.5430805812535185E-2</v>
      </c>
      <c r="AE46" s="23">
        <f t="shared" si="14"/>
        <v>2.7509037137890532E-2</v>
      </c>
      <c r="AF46" s="23">
        <f t="shared" si="15"/>
        <v>1</v>
      </c>
      <c r="AG46" s="23">
        <f t="shared" si="16"/>
        <v>6.3592461507620629E-2</v>
      </c>
      <c r="AH46" s="23">
        <f t="shared" si="17"/>
        <v>0.18935596865172433</v>
      </c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</row>
    <row r="47" spans="1:65" x14ac:dyDescent="0.25">
      <c r="A47" s="9" t="s">
        <v>47</v>
      </c>
      <c r="B47" s="9" t="s">
        <v>39</v>
      </c>
      <c r="E47" s="10">
        <v>4.3999999999999997E-2</v>
      </c>
      <c r="F47" s="10">
        <v>32.71</v>
      </c>
      <c r="G47" s="10">
        <v>0.13451543870376029</v>
      </c>
      <c r="H47" s="19">
        <f>(dw!O48*100)/dw!$AB48</f>
        <v>0</v>
      </c>
      <c r="I47" s="19">
        <f>(dw!K48*100)/dw!$AB48</f>
        <v>0.38803347561285251</v>
      </c>
      <c r="J47" s="19">
        <f>(dw!L48*100)/dw!$AB48</f>
        <v>0.13517409861537719</v>
      </c>
      <c r="K47" s="19">
        <f>(dw!Y48*100)/dw!$AB48</f>
        <v>0.47037986902694862</v>
      </c>
      <c r="L47" s="19">
        <f>(dw!N48*100)/dw!$AB48</f>
        <v>0</v>
      </c>
      <c r="M47" s="19">
        <f>(dw!X48*100)/dw!$AB48</f>
        <v>15.263690988474581</v>
      </c>
      <c r="N47" s="19">
        <f>(dw!Z48*100)/dw!$AB48</f>
        <v>2.2133907487646667</v>
      </c>
      <c r="O47" s="19">
        <f>(dw!W48*100)/dw!$AB48</f>
        <v>0</v>
      </c>
      <c r="P47" s="19">
        <f>(dw!U48*100)/dw!$AB48</f>
        <v>15.02241719514625</v>
      </c>
      <c r="Q47" s="19">
        <f>(dw!T48*100)/dw!$AB48</f>
        <v>14.286538328328723</v>
      </c>
      <c r="R47" s="19">
        <f>(dw!M48*100)/dw!$AB48</f>
        <v>0</v>
      </c>
      <c r="S47" s="19">
        <f>(dw!V48*100)/dw!$AB48</f>
        <v>0</v>
      </c>
      <c r="T47" s="19">
        <f>(dw!AA48*100)/dw!$AB48</f>
        <v>0</v>
      </c>
      <c r="U47" s="19">
        <f>(dw!R48*100)/dw!$AB48</f>
        <v>17.296952197931621</v>
      </c>
      <c r="V47" s="19">
        <f>(dw!Q48*100)/dw!$AB48</f>
        <v>0</v>
      </c>
      <c r="W47" s="19">
        <f>(dw!P48*100)/dw!$AB48</f>
        <v>23.65507106810519</v>
      </c>
      <c r="X47" s="19">
        <f>(dw!S48*100)/dw!$AB48</f>
        <v>11.268352029993784</v>
      </c>
      <c r="Y47" s="19">
        <f>(dw!AB48*100)/dw!$AB48</f>
        <v>100</v>
      </c>
      <c r="Z47" s="23">
        <f t="shared" si="10"/>
        <v>0.52320757422822972</v>
      </c>
      <c r="AA47" s="23">
        <f t="shared" si="18"/>
        <v>81.52933081950556</v>
      </c>
      <c r="AB47" s="23">
        <f t="shared" si="11"/>
        <v>0.25835654006876541</v>
      </c>
      <c r="AC47" s="23">
        <f t="shared" si="12"/>
        <v>0.96685811515478226</v>
      </c>
      <c r="AD47" s="23">
        <f t="shared" si="13"/>
        <v>0.15769412611949429</v>
      </c>
      <c r="AE47" s="23">
        <f t="shared" si="14"/>
        <v>6.3764946761011628E-3</v>
      </c>
      <c r="AF47" s="23">
        <f t="shared" si="15"/>
        <v>0.5265843261002815</v>
      </c>
      <c r="AG47" s="23">
        <f t="shared" si="16"/>
        <v>2.5421994975255439E-2</v>
      </c>
      <c r="AH47" s="23">
        <f t="shared" si="17"/>
        <v>3.3253159907995468E-2</v>
      </c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</row>
    <row r="48" spans="1:65" x14ac:dyDescent="0.25">
      <c r="A48" s="9" t="s">
        <v>51</v>
      </c>
      <c r="B48" s="9" t="s">
        <v>39</v>
      </c>
      <c r="E48" s="10">
        <v>1.2870012870012871E-2</v>
      </c>
      <c r="F48" s="10">
        <v>45.5</v>
      </c>
      <c r="G48" s="10">
        <v>2.8285742571456857E-2</v>
      </c>
      <c r="H48" s="19">
        <f>(dw!O49*100)/dw!$AB49</f>
        <v>0.18949239146857116</v>
      </c>
      <c r="I48" s="19">
        <f>(dw!K49*100)/dw!$AB49</f>
        <v>0.85008596275324777</v>
      </c>
      <c r="J48" s="19">
        <f>(dw!L49*100)/dw!$AB49</f>
        <v>1.3077033330190808</v>
      </c>
      <c r="K48" s="19">
        <f>(dw!Y49*100)/dw!$AB49</f>
        <v>6.7197108219338927E-2</v>
      </c>
      <c r="L48" s="19">
        <f>(dw!N49*100)/dw!$AB49</f>
        <v>0.98857367477971814</v>
      </c>
      <c r="M48" s="19">
        <f>(dw!X49*100)/dw!$AB49</f>
        <v>2.3765650336233328</v>
      </c>
      <c r="N48" s="19">
        <f>(dw!Z49*100)/dw!$AB49</f>
        <v>0.24646095554828928</v>
      </c>
      <c r="O48" s="19">
        <f>(dw!W49*100)/dw!$AB49</f>
        <v>0.64590065278287434</v>
      </c>
      <c r="P48" s="19">
        <f>(dw!U49*100)/dw!$AB49</f>
        <v>5.9748502879266429E-3</v>
      </c>
      <c r="Q48" s="19">
        <f>(dw!T49*100)/dw!$AB49</f>
        <v>4.233849723544802</v>
      </c>
      <c r="R48" s="19">
        <f>(dw!M49*100)/dw!$AB49</f>
        <v>4.3111620996853937</v>
      </c>
      <c r="S48" s="19">
        <f>(dw!V49*100)/dw!$AB49</f>
        <v>0</v>
      </c>
      <c r="T48" s="19">
        <f>(dw!AA49*100)/dw!$AB49</f>
        <v>3.3173401977200414</v>
      </c>
      <c r="U48" s="19">
        <f>(dw!R49*100)/dw!$AB49</f>
        <v>3.0283050741354991</v>
      </c>
      <c r="V48" s="19">
        <f>(dw!Q49*100)/dw!$AB49</f>
        <v>0.21341639647613481</v>
      </c>
      <c r="W48" s="19">
        <f>(dw!P49*100)/dw!$AB49</f>
        <v>73.246789214707562</v>
      </c>
      <c r="X48" s="19">
        <f>(dw!S49*100)/dw!$AB49</f>
        <v>4.971183331248187</v>
      </c>
      <c r="Y48" s="19">
        <f>(dw!AB49*100)/dw!$AB49</f>
        <v>100</v>
      </c>
      <c r="Z48" s="23">
        <f t="shared" si="10"/>
        <v>7.6470174617060112</v>
      </c>
      <c r="AA48" s="23">
        <f t="shared" si="18"/>
        <v>85.699518590400118</v>
      </c>
      <c r="AB48" s="23">
        <f t="shared" si="11"/>
        <v>0.6060384744614371</v>
      </c>
      <c r="AC48" s="23">
        <f t="shared" si="12"/>
        <v>0.23709736860356398</v>
      </c>
      <c r="AD48" s="23">
        <f t="shared" si="13"/>
        <v>2.6983091616202447E-2</v>
      </c>
      <c r="AE48" s="23">
        <f t="shared" si="14"/>
        <v>8.19207416270641E-2</v>
      </c>
      <c r="AF48" s="23">
        <f t="shared" si="15"/>
        <v>0.96979886793969339</v>
      </c>
      <c r="AG48" s="23">
        <f t="shared" si="16"/>
        <v>0.35769522429487188</v>
      </c>
      <c r="AH48" s="23">
        <f t="shared" si="17"/>
        <v>0.88297844492561339</v>
      </c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</row>
    <row r="49" spans="1:65" x14ac:dyDescent="0.25">
      <c r="A49" s="9" t="s">
        <v>56</v>
      </c>
      <c r="B49" s="9" t="s">
        <v>39</v>
      </c>
      <c r="E49" s="10">
        <v>4.8444671086180519E-3</v>
      </c>
      <c r="F49" s="10">
        <v>44.02</v>
      </c>
      <c r="G49" s="10">
        <v>1.1005150178596209E-2</v>
      </c>
      <c r="H49" s="19">
        <f>(dw!O50*100)/dw!$AB50</f>
        <v>3.295040109441226E-2</v>
      </c>
      <c r="I49" s="19">
        <f>(dw!K50*100)/dw!$AB50</f>
        <v>0.12383945078318653</v>
      </c>
      <c r="J49" s="19">
        <f>(dw!L50*100)/dw!$AB50</f>
        <v>0.21477102665006328</v>
      </c>
      <c r="K49" s="19">
        <f>(dw!Y50*100)/dw!$AB50</f>
        <v>4.9155845149075984E-2</v>
      </c>
      <c r="L49" s="19">
        <f>(dw!N50*100)/dw!$AB50</f>
        <v>0.35778461338603995</v>
      </c>
      <c r="M49" s="19">
        <f>(dw!X50*100)/dw!$AB50</f>
        <v>1.2582566812918203</v>
      </c>
      <c r="N49" s="19">
        <f>(dw!Z50*100)/dw!$AB50</f>
        <v>0.1481656591445242</v>
      </c>
      <c r="O49" s="19">
        <f>(dw!W50*100)/dw!$AB50</f>
        <v>0.18989093491539691</v>
      </c>
      <c r="P49" s="19">
        <f>(dw!U50*100)/dw!$AB50</f>
        <v>0</v>
      </c>
      <c r="Q49" s="19">
        <f>(dw!T50*100)/dw!$AB50</f>
        <v>26.906740025708462</v>
      </c>
      <c r="R49" s="19">
        <f>(dw!M50*100)/dw!$AB50</f>
        <v>0.29647586968521905</v>
      </c>
      <c r="S49" s="19">
        <f>(dw!V50*100)/dw!$AB50</f>
        <v>0</v>
      </c>
      <c r="T49" s="19">
        <f>(dw!AA50*100)/dw!$AB50</f>
        <v>0</v>
      </c>
      <c r="U49" s="19">
        <f>(dw!R50*100)/dw!$AB50</f>
        <v>39.839334425161887</v>
      </c>
      <c r="V49" s="19">
        <f>(dw!Q50*100)/dw!$AB50</f>
        <v>0</v>
      </c>
      <c r="W49" s="19">
        <f>(dw!P50*100)/dw!$AB50</f>
        <v>28.735701621912362</v>
      </c>
      <c r="X49" s="19">
        <f>(dw!S50*100)/dw!$AB50</f>
        <v>1.8469334451175512</v>
      </c>
      <c r="Y49" s="19">
        <f>(dw!AB50*100)/dw!$AB50</f>
        <v>99.999999999999986</v>
      </c>
      <c r="Z49" s="23">
        <f t="shared" si="10"/>
        <v>1.0258213615989211</v>
      </c>
      <c r="AA49" s="23">
        <f t="shared" si="18"/>
        <v>97.328709517900265</v>
      </c>
      <c r="AB49" s="23">
        <f t="shared" si="11"/>
        <v>0.63427165124387219</v>
      </c>
      <c r="AC49" s="23">
        <f t="shared" si="12"/>
        <v>0.5508816501293291</v>
      </c>
      <c r="AD49" s="23">
        <f t="shared" si="13"/>
        <v>1.2762911060165392E-2</v>
      </c>
      <c r="AE49" s="23">
        <f t="shared" si="14"/>
        <v>1.042983330229824E-2</v>
      </c>
      <c r="AF49" s="23">
        <f t="shared" si="15"/>
        <v>0.87323333078096321</v>
      </c>
      <c r="AG49" s="23">
        <f t="shared" si="16"/>
        <v>9.8421452970981801E-2</v>
      </c>
      <c r="AH49" s="23">
        <f t="shared" si="17"/>
        <v>0.25899283553220359</v>
      </c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</row>
    <row r="50" spans="1:65" x14ac:dyDescent="0.25">
      <c r="A50" s="9" t="s">
        <v>52</v>
      </c>
      <c r="B50" s="9" t="s">
        <v>39</v>
      </c>
      <c r="E50" s="10">
        <v>4.2791402435602442E-2</v>
      </c>
      <c r="F50" s="10">
        <v>27.35</v>
      </c>
      <c r="G50" s="10">
        <v>0.15645850981938733</v>
      </c>
      <c r="H50" s="19">
        <f>(dw!O51*100)/dw!$AB51</f>
        <v>0</v>
      </c>
      <c r="I50" s="19">
        <f>(dw!K51*100)/dw!$AB51</f>
        <v>1.0679469466077358</v>
      </c>
      <c r="J50" s="19">
        <f>(dw!L51*100)/dw!$AB51</f>
        <v>1.196909773890616</v>
      </c>
      <c r="K50" s="19">
        <f>(dw!Y51*100)/dw!$AB51</f>
        <v>0.9412520333527149</v>
      </c>
      <c r="L50" s="19">
        <f>(dw!N51*100)/dw!$AB51</f>
        <v>1.3812759676301283</v>
      </c>
      <c r="M50" s="19">
        <f>(dw!X51*100)/dw!$AB51</f>
        <v>19.64969038855336</v>
      </c>
      <c r="N50" s="19">
        <f>(dw!Z51*100)/dw!$AB51</f>
        <v>3.0407797195559554</v>
      </c>
      <c r="O50" s="19">
        <f>(dw!W51*100)/dw!$AB51</f>
        <v>6.4443769482916125</v>
      </c>
      <c r="P50" s="19">
        <f>(dw!U51*100)/dw!$AB51</f>
        <v>0.13672908658285585</v>
      </c>
      <c r="Q50" s="19">
        <f>(dw!T51*100)/dw!$AB51</f>
        <v>12.499859084382186</v>
      </c>
      <c r="R50" s="19">
        <f>(dw!M51*100)/dw!$AB51</f>
        <v>1.639591239078346</v>
      </c>
      <c r="S50" s="19">
        <f>(dw!V51*100)/dw!$AB51</f>
        <v>0</v>
      </c>
      <c r="T50" s="19">
        <f>(dw!AA51*100)/dw!$AB51</f>
        <v>7.4221022884048651</v>
      </c>
      <c r="U50" s="19">
        <f>(dw!R51*100)/dw!$AB51</f>
        <v>15.797658312977765</v>
      </c>
      <c r="V50" s="19">
        <f>(dw!Q51*100)/dw!$AB51</f>
        <v>0</v>
      </c>
      <c r="W50" s="19">
        <f>(dw!P51*100)/dw!$AB51</f>
        <v>23.00638610569062</v>
      </c>
      <c r="X50" s="19">
        <f>(dw!S51*100)/dw!$AB51</f>
        <v>5.7754421050012335</v>
      </c>
      <c r="Y50" s="19">
        <f>(dw!AB51*100)/dw!$AB51</f>
        <v>100</v>
      </c>
      <c r="Z50" s="23">
        <f t="shared" si="10"/>
        <v>5.2857239272068268</v>
      </c>
      <c r="AA50" s="23">
        <f t="shared" si="18"/>
        <v>57.216074694634656</v>
      </c>
      <c r="AB50" s="23">
        <f t="shared" si="11"/>
        <v>0.5284704162774817</v>
      </c>
      <c r="AC50" s="23">
        <f t="shared" si="12"/>
        <v>0.78802341680498822</v>
      </c>
      <c r="AD50" s="23">
        <f t="shared" si="13"/>
        <v>0.25563643798103708</v>
      </c>
      <c r="AE50" s="23">
        <f t="shared" si="14"/>
        <v>8.4569149108609992E-2</v>
      </c>
      <c r="AF50" s="23">
        <f t="shared" si="15"/>
        <v>0.70641918112661783</v>
      </c>
      <c r="AG50" s="23">
        <f t="shared" si="16"/>
        <v>5.4349301464304632E-2</v>
      </c>
      <c r="AH50" s="23">
        <f t="shared" si="17"/>
        <v>0.10999286356552772</v>
      </c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</row>
    <row r="51" spans="1:65" x14ac:dyDescent="0.25">
      <c r="A51" s="9" t="s">
        <v>49</v>
      </c>
      <c r="B51" s="9" t="s">
        <v>39</v>
      </c>
      <c r="E51" s="10">
        <v>8.8499999999999995E-2</v>
      </c>
      <c r="F51" s="10">
        <v>66.400000000000006</v>
      </c>
      <c r="G51" s="10">
        <v>0.13328313253012047</v>
      </c>
      <c r="H51" s="19">
        <f>(dw!O52*100)/dw!$AB52</f>
        <v>7.3909191130726078E-3</v>
      </c>
      <c r="I51" s="19">
        <f>(dw!K52*100)/dw!$AB52</f>
        <v>0.11548986019389834</v>
      </c>
      <c r="J51" s="19">
        <f>(dw!L52*100)/dw!$AB52</f>
        <v>0.12661752655347547</v>
      </c>
      <c r="K51" s="19">
        <f>(dw!Y52*100)/dw!$AB52</f>
        <v>0</v>
      </c>
      <c r="L51" s="19">
        <f>(dw!N52*100)/dw!$AB52</f>
        <v>0.13559749297570778</v>
      </c>
      <c r="M51" s="19">
        <f>(dw!X52*100)/dw!$AB52</f>
        <v>63.747965107425898</v>
      </c>
      <c r="N51" s="19">
        <f>(dw!Z52*100)/dw!$AB52</f>
        <v>6.367904722681156</v>
      </c>
      <c r="O51" s="19">
        <f>(dw!W52*100)/dw!$AB52</f>
        <v>0</v>
      </c>
      <c r="P51" s="19">
        <f>(dw!U52*100)/dw!$AB52</f>
        <v>0</v>
      </c>
      <c r="Q51" s="19">
        <f>(dw!T52*100)/dw!$AB52</f>
        <v>4.6741389545450556</v>
      </c>
      <c r="R51" s="19">
        <f>(dw!M52*100)/dw!$AB52</f>
        <v>0.3574460179661022</v>
      </c>
      <c r="S51" s="19">
        <f>(dw!V52*100)/dw!$AB52</f>
        <v>0</v>
      </c>
      <c r="T51" s="19">
        <f>(dw!AA52*100)/dw!$AB52</f>
        <v>8.4477105166644501E-2</v>
      </c>
      <c r="U51" s="19">
        <f>(dw!R52*100)/dw!$AB52</f>
        <v>2.8759903365907391</v>
      </c>
      <c r="V51" s="19">
        <f>(dw!Q52*100)/dw!$AB52</f>
        <v>0</v>
      </c>
      <c r="W51" s="19">
        <f>(dw!P52*100)/dw!$AB52</f>
        <v>20.426087100788386</v>
      </c>
      <c r="X51" s="19">
        <f>(dw!S52*100)/dw!$AB52</f>
        <v>1.080894855999857</v>
      </c>
      <c r="Y51" s="19">
        <f>(dw!AB52*100)/dw!$AB52</f>
        <v>100</v>
      </c>
      <c r="Z51" s="23">
        <f t="shared" si="10"/>
        <v>0.74254181680225639</v>
      </c>
      <c r="AA51" s="23">
        <f t="shared" si="18"/>
        <v>29.057111247924041</v>
      </c>
      <c r="AB51" s="23">
        <f t="shared" si="11"/>
        <v>0.52298084851741478</v>
      </c>
      <c r="AC51" s="23">
        <f t="shared" si="12"/>
        <v>0.98848602915038808</v>
      </c>
      <c r="AD51" s="23">
        <f t="shared" si="13"/>
        <v>0.68690170420565599</v>
      </c>
      <c r="AE51" s="23">
        <f t="shared" si="14"/>
        <v>2.49178007270561E-2</v>
      </c>
      <c r="AF51" s="23">
        <f t="shared" si="15"/>
        <v>1</v>
      </c>
      <c r="AG51" s="23">
        <f t="shared" si="16"/>
        <v>1.8116634781875588E-3</v>
      </c>
      <c r="AH51" s="23">
        <f t="shared" si="17"/>
        <v>3.7978841573904783E-3</v>
      </c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</row>
    <row r="52" spans="1:65" x14ac:dyDescent="0.25">
      <c r="A52" s="9" t="s">
        <v>55</v>
      </c>
      <c r="B52" s="9" t="s">
        <v>39</v>
      </c>
      <c r="E52" s="10">
        <v>1.2881306218224484</v>
      </c>
      <c r="F52" s="10">
        <v>75.900000000000006</v>
      </c>
      <c r="G52" s="10">
        <v>1.6971417942324747</v>
      </c>
      <c r="H52" s="19">
        <f>(dw!O53*100)/dw!$AB53</f>
        <v>0</v>
      </c>
      <c r="I52" s="19">
        <f>(dw!K53*100)/dw!$AB53</f>
        <v>0.41442573589631065</v>
      </c>
      <c r="J52" s="19">
        <f>(dw!L53*100)/dw!$AB53</f>
        <v>0.65945521220564651</v>
      </c>
      <c r="K52" s="19">
        <f>(dw!Y53*100)/dw!$AB53</f>
        <v>0</v>
      </c>
      <c r="L52" s="19">
        <f>(dw!N53*100)/dw!$AB53</f>
        <v>1.2385136934832273</v>
      </c>
      <c r="M52" s="19">
        <f>(dw!X53*100)/dw!$AB53</f>
        <v>48.332793696681314</v>
      </c>
      <c r="N52" s="19">
        <f>(dw!Z53*100)/dw!$AB53</f>
        <v>12.562531056835647</v>
      </c>
      <c r="O52" s="19">
        <f>(dw!W53*100)/dw!$AB53</f>
        <v>0</v>
      </c>
      <c r="P52" s="19">
        <f>(dw!U53*100)/dw!$AB53</f>
        <v>0</v>
      </c>
      <c r="Q52" s="19">
        <f>(dw!T53*100)/dw!$AB53</f>
        <v>7.9600364591848098</v>
      </c>
      <c r="R52" s="19">
        <f>(dw!M53*100)/dw!$AB53</f>
        <v>0.57162170468456641</v>
      </c>
      <c r="S52" s="19">
        <f>(dw!V53*100)/dw!$AB53</f>
        <v>0</v>
      </c>
      <c r="T52" s="19">
        <f>(dw!AA53*100)/dw!$AB53</f>
        <v>0</v>
      </c>
      <c r="U52" s="19">
        <f>(dw!R53*100)/dw!$AB53</f>
        <v>4.206424150130406</v>
      </c>
      <c r="V52" s="19">
        <f>(dw!Q53*100)/dw!$AB53</f>
        <v>0</v>
      </c>
      <c r="W52" s="19">
        <f>(dw!P53*100)/dw!$AB53</f>
        <v>19.552035479340237</v>
      </c>
      <c r="X52" s="19">
        <f>(dw!S53*100)/dw!$AB53</f>
        <v>4.5021628115578283</v>
      </c>
      <c r="Y52" s="19">
        <f>(dw!AB53*100)/dw!$AB53</f>
        <v>99.999999999999986</v>
      </c>
      <c r="Z52" s="23">
        <f>SUM(R52,H52:J52,L52)</f>
        <v>2.8840163462697506</v>
      </c>
      <c r="AA52" s="23">
        <f>SUM(U52:X52,S52,P52:Q52)</f>
        <v>36.22065890021328</v>
      </c>
      <c r="AB52" s="23">
        <f t="shared" si="11"/>
        <v>0.61408595931533005</v>
      </c>
      <c r="AC52" s="23">
        <f t="shared" si="12"/>
        <v>0.94369004348667596</v>
      </c>
      <c r="AD52" s="23">
        <f t="shared" si="13"/>
        <v>0.57162412902411075</v>
      </c>
      <c r="AE52" s="23">
        <f t="shared" si="14"/>
        <v>7.3751190313979934E-2</v>
      </c>
      <c r="AF52" s="23">
        <f t="shared" si="15"/>
        <v>1</v>
      </c>
      <c r="AG52" s="23">
        <f t="shared" si="16"/>
        <v>8.5744213027927341E-3</v>
      </c>
      <c r="AH52" s="23">
        <f t="shared" si="17"/>
        <v>2.2218474579417769E-2</v>
      </c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</row>
    <row r="53" spans="1:65" x14ac:dyDescent="0.25">
      <c r="A53" s="9" t="s">
        <v>50</v>
      </c>
      <c r="B53" s="9" t="s">
        <v>39</v>
      </c>
      <c r="E53" s="10">
        <v>3.3999999999999996E-2</v>
      </c>
      <c r="F53" s="10">
        <v>38.94</v>
      </c>
      <c r="G53" s="10">
        <v>8.7313816127375446E-2</v>
      </c>
      <c r="H53" s="19">
        <f>(dw!O54*100)/dw!$AB54</f>
        <v>0</v>
      </c>
      <c r="I53" s="19">
        <f>(dw!K54*100)/dw!$AB54</f>
        <v>2.3463122930029328</v>
      </c>
      <c r="J53" s="19">
        <f>(dw!L54*100)/dw!$AB54</f>
        <v>2.5155159501345055</v>
      </c>
      <c r="K53" s="19">
        <f>(dw!Y54*100)/dw!$AB54</f>
        <v>0.84130877277498828</v>
      </c>
      <c r="L53" s="19">
        <f>(dw!N54*100)/dw!$AB54</f>
        <v>0.65708504059430217</v>
      </c>
      <c r="M53" s="19">
        <f>(dw!X54*100)/dw!$AB54</f>
        <v>28.764375527565839</v>
      </c>
      <c r="N53" s="19">
        <f>(dw!Z54*100)/dw!$AB54</f>
        <v>2.7564539190364687</v>
      </c>
      <c r="O53" s="19">
        <f>(dw!W54*100)/dw!$AB54</f>
        <v>3.9189747292783871E-2</v>
      </c>
      <c r="P53" s="19">
        <f>(dw!U54*100)/dw!$AB54</f>
        <v>0</v>
      </c>
      <c r="Q53" s="19">
        <f>(dw!T54*100)/dw!$AB54</f>
        <v>11.909844571067675</v>
      </c>
      <c r="R53" s="19">
        <f>(dw!M54*100)/dw!$AB54</f>
        <v>2.6260025516563896</v>
      </c>
      <c r="S53" s="19">
        <f>(dw!V54*100)/dw!$AB54</f>
        <v>0</v>
      </c>
      <c r="T53" s="19">
        <f>(dw!AA54*100)/dw!$AB54</f>
        <v>1.3641613818150586E-2</v>
      </c>
      <c r="U53" s="19">
        <f>(dw!R54*100)/dw!$AB54</f>
        <v>24.746001626454383</v>
      </c>
      <c r="V53" s="19">
        <f>(dw!Q54*100)/dw!$AB54</f>
        <v>0</v>
      </c>
      <c r="W53" s="19">
        <f>(dw!P54*100)/dw!$AB54</f>
        <v>15.718491054536972</v>
      </c>
      <c r="X53" s="19">
        <f>(dw!S54*100)/dw!$AB54</f>
        <v>7.0657773320646022</v>
      </c>
      <c r="Y53" s="19">
        <f>(dw!AB54*100)/dw!$AB54</f>
        <v>100</v>
      </c>
      <c r="Z53" s="23">
        <f t="shared" si="10"/>
        <v>8.1449158353881295</v>
      </c>
      <c r="AA53" s="23">
        <f t="shared" si="18"/>
        <v>59.440114584123627</v>
      </c>
      <c r="AB53" s="23">
        <f t="shared" si="11"/>
        <v>0.51740123762808843</v>
      </c>
      <c r="AC53" s="23">
        <f t="shared" si="12"/>
        <v>0.77932613890378788</v>
      </c>
      <c r="AD53" s="23">
        <f t="shared" si="13"/>
        <v>0.32611010495205828</v>
      </c>
      <c r="AE53" s="23">
        <f t="shared" si="14"/>
        <v>0.12051360759670085</v>
      </c>
      <c r="AF53" s="23">
        <f t="shared" si="15"/>
        <v>0.85248315612484193</v>
      </c>
      <c r="AG53" s="23">
        <f t="shared" si="16"/>
        <v>8.1570075830583746E-2</v>
      </c>
      <c r="AH53" s="23">
        <f t="shared" si="17"/>
        <v>0.16421941792716704</v>
      </c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</row>
    <row r="54" spans="1:65" x14ac:dyDescent="0.25">
      <c r="A54" s="9" t="s">
        <v>54</v>
      </c>
      <c r="B54" s="9" t="s">
        <v>39</v>
      </c>
      <c r="E54" s="10">
        <v>5.0862112812166214E-3</v>
      </c>
      <c r="F54" s="10">
        <v>39.700000000000003</v>
      </c>
      <c r="G54" s="10">
        <v>1.2811615317925998E-2</v>
      </c>
      <c r="H54" s="19">
        <f>(dw!O55*100)/dw!$AB55</f>
        <v>0.19471313999235126</v>
      </c>
      <c r="I54" s="19">
        <f>(dw!K55*100)/dw!$AB55</f>
        <v>2.074246121720583</v>
      </c>
      <c r="J54" s="19">
        <f>(dw!L55*100)/dw!$AB55</f>
        <v>2.4433230070505356</v>
      </c>
      <c r="K54" s="19">
        <f>(dw!Y55*100)/dw!$AB55</f>
        <v>0</v>
      </c>
      <c r="L54" s="19">
        <f>(dw!N55*100)/dw!$AB55</f>
        <v>0</v>
      </c>
      <c r="M54" s="19">
        <f>(dw!X55*100)/dw!$AB55</f>
        <v>26.386854401172517</v>
      </c>
      <c r="N54" s="19">
        <f>(dw!Z55*100)/dw!$AB55</f>
        <v>15.237393437266054</v>
      </c>
      <c r="O54" s="19">
        <f>(dw!W55*100)/dw!$AB55</f>
        <v>0.61654037452988031</v>
      </c>
      <c r="P54" s="19">
        <f>(dw!U55*100)/dw!$AB55</f>
        <v>6.0107934389450259E-2</v>
      </c>
      <c r="Q54" s="19">
        <f>(dw!T55*100)/dw!$AB55</f>
        <v>16.092482672297987</v>
      </c>
      <c r="R54" s="19">
        <f>(dw!M55*100)/dw!$AB55</f>
        <v>1.037442236727349</v>
      </c>
      <c r="S54" s="19">
        <f>(dw!V55*100)/dw!$AB55</f>
        <v>0</v>
      </c>
      <c r="T54" s="19">
        <f>(dw!AA55*100)/dw!$AB55</f>
        <v>0</v>
      </c>
      <c r="U54" s="19">
        <f>(dw!R55*100)/dw!$AB55</f>
        <v>20.156660147353392</v>
      </c>
      <c r="V54" s="19">
        <f>(dw!Q55*100)/dw!$AB55</f>
        <v>0.509117706183152</v>
      </c>
      <c r="W54" s="19">
        <f>(dw!P55*100)/dw!$AB55</f>
        <v>13.866051378646299</v>
      </c>
      <c r="X54" s="19">
        <f>(dw!S55*100)/dw!$AB55</f>
        <v>1.3250674426704583</v>
      </c>
      <c r="Y54" s="19">
        <f>(dw!AB55*100)/dw!$AB55</f>
        <v>100</v>
      </c>
      <c r="Z54" s="23">
        <f t="shared" si="10"/>
        <v>5.7497245054908186</v>
      </c>
      <c r="AA54" s="23">
        <f t="shared" si="18"/>
        <v>52.009487281540743</v>
      </c>
      <c r="AB54" s="23">
        <f t="shared" si="11"/>
        <v>0.54084905784611093</v>
      </c>
      <c r="AC54" s="23">
        <f t="shared" si="12"/>
        <v>0.82108473580245822</v>
      </c>
      <c r="AD54" s="23">
        <f t="shared" si="13"/>
        <v>0.33658272611706491</v>
      </c>
      <c r="AE54" s="23">
        <f t="shared" si="14"/>
        <v>9.9546450299409742E-2</v>
      </c>
      <c r="AF54" s="23">
        <f t="shared" si="15"/>
        <v>1</v>
      </c>
      <c r="AG54" s="23">
        <f t="shared" si="16"/>
        <v>7.8609071402933592E-2</v>
      </c>
      <c r="AH54" s="23">
        <f t="shared" si="17"/>
        <v>0.17120529260851863</v>
      </c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</row>
    <row r="55" spans="1:65" x14ac:dyDescent="0.25">
      <c r="A55" s="9" t="s">
        <v>53</v>
      </c>
      <c r="B55" s="9" t="s">
        <v>39</v>
      </c>
      <c r="E55" s="10">
        <v>0.69405664140406864</v>
      </c>
      <c r="F55" s="10">
        <v>70.2</v>
      </c>
      <c r="G55" s="10">
        <v>0.98868467436477014</v>
      </c>
      <c r="H55" s="19">
        <f>(dw!O56*100)/dw!$AB56</f>
        <v>1.9552972435273649E-2</v>
      </c>
      <c r="I55" s="19">
        <f>(dw!K56*100)/dw!$AB56</f>
        <v>0.17233530463445412</v>
      </c>
      <c r="J55" s="19">
        <f>(dw!L56*100)/dw!$AB56</f>
        <v>0.32394769934229756</v>
      </c>
      <c r="K55" s="19">
        <f>(dw!Y56*100)/dw!$AB56</f>
        <v>0.49437928626980948</v>
      </c>
      <c r="L55" s="19">
        <f>(dw!N56*100)/dw!$AB56</f>
        <v>0.14901743312498489</v>
      </c>
      <c r="M55" s="19">
        <f>(dw!X56*100)/dw!$AB56</f>
        <v>47.529273772360817</v>
      </c>
      <c r="N55" s="19">
        <f>(dw!Z56*100)/dw!$AB56</f>
        <v>8.8193758993047471</v>
      </c>
      <c r="O55" s="19">
        <f>(dw!W56*100)/dw!$AB56</f>
        <v>0.60668233908853553</v>
      </c>
      <c r="P55" s="19">
        <f>(dw!U56*100)/dw!$AB56</f>
        <v>0</v>
      </c>
      <c r="Q55" s="19">
        <f>(dw!T56*100)/dw!$AB56</f>
        <v>5.9271097994841071</v>
      </c>
      <c r="R55" s="19">
        <f>(dw!M56*100)/dw!$AB56</f>
        <v>0.408660914000744</v>
      </c>
      <c r="S55" s="19">
        <f>(dw!V56*100)/dw!$AB56</f>
        <v>0</v>
      </c>
      <c r="T55" s="19">
        <f>(dw!AA56*100)/dw!$AB56</f>
        <v>1.6933024852471381</v>
      </c>
      <c r="U55" s="19">
        <f>(dw!R56*100)/dw!$AB56</f>
        <v>2.9653600257310853</v>
      </c>
      <c r="V55" s="19">
        <f>(dw!Q56*100)/dw!$AB56</f>
        <v>0</v>
      </c>
      <c r="W55" s="19">
        <f>(dw!P56*100)/dw!$AB56</f>
        <v>13.911059387323556</v>
      </c>
      <c r="X55" s="19">
        <f>(dw!S56*100)/dw!$AB56</f>
        <v>16.979942681652467</v>
      </c>
      <c r="Y55" s="19">
        <f>(dw!AB56*100)/dw!$AB56</f>
        <v>100</v>
      </c>
      <c r="Z55" s="23">
        <f>SUM(R55,H55:J55,L55)</f>
        <v>1.0735143235377542</v>
      </c>
      <c r="AA55" s="23">
        <f t="shared" si="18"/>
        <v>39.783471894191216</v>
      </c>
      <c r="AB55" s="23">
        <f t="shared" si="11"/>
        <v>0.65274792154170336</v>
      </c>
      <c r="AC55" s="23">
        <f t="shared" si="12"/>
        <v>0.9779124950317748</v>
      </c>
      <c r="AD55" s="23">
        <f t="shared" si="13"/>
        <v>0.54435665044683668</v>
      </c>
      <c r="AE55" s="23">
        <f t="shared" si="14"/>
        <v>2.6274926834224662E-2</v>
      </c>
      <c r="AF55" s="23">
        <f t="shared" si="15"/>
        <v>0.50096083081272247</v>
      </c>
      <c r="AG55" s="23">
        <f t="shared" si="16"/>
        <v>3.6258770849276136E-3</v>
      </c>
      <c r="AH55" s="23">
        <f t="shared" si="17"/>
        <v>1.0334136875652811E-2</v>
      </c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</row>
    <row r="56" spans="1:65" s="37" customFormat="1" x14ac:dyDescent="0.25">
      <c r="A56" s="4"/>
      <c r="B56" s="4"/>
      <c r="C56" s="45">
        <f t="shared" ref="C56:AL56" si="29">AVERAGE(C3:C23)</f>
        <v>25.882380952380956</v>
      </c>
      <c r="D56" s="45" t="e">
        <f t="shared" si="29"/>
        <v>#DIV/0!</v>
      </c>
      <c r="E56" s="45">
        <f t="shared" si="29"/>
        <v>1.7096590476190474</v>
      </c>
      <c r="F56" s="45">
        <f t="shared" si="29"/>
        <v>35.404000000000003</v>
      </c>
      <c r="G56" s="45">
        <f t="shared" si="29"/>
        <v>6.0317395427265152</v>
      </c>
      <c r="H56" s="45">
        <f>AVERAGE(H3:H23)</f>
        <v>5.0362696271918771E-2</v>
      </c>
      <c r="I56" s="45">
        <f t="shared" si="29"/>
        <v>51.336266142518006</v>
      </c>
      <c r="J56" s="45">
        <f t="shared" si="29"/>
        <v>10.020944345148131</v>
      </c>
      <c r="K56" s="45">
        <f t="shared" si="29"/>
        <v>1.8746658956051334</v>
      </c>
      <c r="L56" s="45">
        <f t="shared" si="29"/>
        <v>4.55408730751373</v>
      </c>
      <c r="M56" s="45">
        <f t="shared" si="29"/>
        <v>13.092428738299523</v>
      </c>
      <c r="N56" s="45">
        <f t="shared" si="29"/>
        <v>2.7249590472488769</v>
      </c>
      <c r="O56" s="45">
        <f t="shared" si="29"/>
        <v>6.0312468668890003E-3</v>
      </c>
      <c r="P56" s="45">
        <f t="shared" si="29"/>
        <v>0</v>
      </c>
      <c r="Q56" s="45">
        <f t="shared" si="29"/>
        <v>1.2106381616121049</v>
      </c>
      <c r="R56" s="45">
        <f t="shared" si="29"/>
        <v>7.916385231569298</v>
      </c>
      <c r="S56" s="45">
        <f t="shared" si="29"/>
        <v>0</v>
      </c>
      <c r="T56" s="45">
        <f t="shared" si="29"/>
        <v>0</v>
      </c>
      <c r="U56" s="45">
        <f t="shared" si="29"/>
        <v>1.1199815663146229</v>
      </c>
      <c r="V56" s="45">
        <f t="shared" si="29"/>
        <v>0.10981432674836254</v>
      </c>
      <c r="W56" s="45">
        <f t="shared" si="29"/>
        <v>4.4403116712756194</v>
      </c>
      <c r="X56" s="45">
        <f t="shared" si="29"/>
        <v>1.5431236230077747</v>
      </c>
      <c r="Y56" s="45">
        <f t="shared" si="29"/>
        <v>100</v>
      </c>
      <c r="Z56" s="45">
        <f t="shared" si="29"/>
        <v>73.878045723021089</v>
      </c>
      <c r="AA56" s="45">
        <f t="shared" si="29"/>
        <v>8.4238693489584833</v>
      </c>
      <c r="AB56" s="46">
        <f t="shared" si="29"/>
        <v>0.16835710366373494</v>
      </c>
      <c r="AC56" s="47">
        <f t="shared" si="29"/>
        <v>0.15104456107146999</v>
      </c>
      <c r="AD56" s="47">
        <f t="shared" si="29"/>
        <v>0.62136095570266658</v>
      </c>
      <c r="AE56" s="47">
        <f t="shared" si="29"/>
        <v>0.89735903923231253</v>
      </c>
      <c r="AF56" s="45">
        <f t="shared" si="29"/>
        <v>0.97054402112776661</v>
      </c>
      <c r="AG56" s="45">
        <f t="shared" si="29"/>
        <v>4.1033270878581831</v>
      </c>
      <c r="AH56" s="45">
        <f t="shared" si="29"/>
        <v>4.2785098303193694</v>
      </c>
      <c r="AI56" s="45" t="e">
        <f t="shared" si="29"/>
        <v>#DIV/0!</v>
      </c>
      <c r="AJ56" s="45" t="e">
        <f t="shared" si="29"/>
        <v>#DIV/0!</v>
      </c>
      <c r="AK56" s="45" t="e">
        <f t="shared" si="29"/>
        <v>#DIV/0!</v>
      </c>
      <c r="AL56" s="45" t="e">
        <f t="shared" si="29"/>
        <v>#DIV/0!</v>
      </c>
      <c r="AM56" s="45"/>
      <c r="AN56" s="45" t="e">
        <f>AVERAGE(AN3:AN23)</f>
        <v>#DIV/0!</v>
      </c>
      <c r="AO56" s="45" t="e">
        <f>AVERAGE(AO3:AO23)</f>
        <v>#DIV/0!</v>
      </c>
      <c r="AP56" s="45" t="e">
        <f>AVERAGE(AP3:AP23)</f>
        <v>#DIV/0!</v>
      </c>
      <c r="AQ56" s="45" t="e">
        <f>AVERAGE(AQ3:AQ23)</f>
        <v>#DIV/0!</v>
      </c>
      <c r="AR56" s="45" t="e">
        <f>AVERAGE(AR3:AR23)</f>
        <v>#DIV/0!</v>
      </c>
      <c r="AS56" s="45"/>
      <c r="AT56" s="45" t="e">
        <f>AVERAGE(AT3:AT23)</f>
        <v>#DIV/0!</v>
      </c>
      <c r="AU56" s="45" t="e">
        <f>AVERAGE(AU3:AU23)</f>
        <v>#DIV/0!</v>
      </c>
      <c r="AV56" s="45" t="e">
        <f>AVERAGE(AV3:AV23)</f>
        <v>#DIV/0!</v>
      </c>
      <c r="AW56" s="45" t="e">
        <f>AVERAGE(AW3:AW23)</f>
        <v>#DIV/0!</v>
      </c>
      <c r="AX56" s="45" t="e">
        <f>AVERAGE(AX3:AX23)</f>
        <v>#DIV/0!</v>
      </c>
      <c r="AY56" s="45"/>
      <c r="AZ56" s="45" t="e">
        <f>AVERAGE(AZ3:AZ23)</f>
        <v>#DIV/0!</v>
      </c>
      <c r="BA56" s="45" t="e">
        <f>AVERAGE(BA3:BA23)</f>
        <v>#DIV/0!</v>
      </c>
      <c r="BB56" s="45" t="e">
        <f>AVERAGE(BB3:BB23)</f>
        <v>#DIV/0!</v>
      </c>
      <c r="BC56" s="45" t="e">
        <f>AVERAGE(BC3:BC23)</f>
        <v>#DIV/0!</v>
      </c>
      <c r="BD56" s="45" t="e">
        <f>AVERAGE(BD3:BD23)</f>
        <v>#DIV/0!</v>
      </c>
      <c r="BE56" s="45"/>
      <c r="BF56" s="45" t="e">
        <f t="shared" ref="BF56:BM56" si="30">AVERAGE(BF3:BF23)</f>
        <v>#DIV/0!</v>
      </c>
      <c r="BG56" s="45" t="e">
        <f t="shared" si="30"/>
        <v>#DIV/0!</v>
      </c>
      <c r="BH56" s="45" t="e">
        <f t="shared" si="30"/>
        <v>#DIV/0!</v>
      </c>
      <c r="BI56" s="45" t="e">
        <f t="shared" si="30"/>
        <v>#DIV/0!</v>
      </c>
      <c r="BJ56" s="45" t="e">
        <f t="shared" si="30"/>
        <v>#DIV/0!</v>
      </c>
      <c r="BK56" s="45" t="e">
        <f t="shared" si="30"/>
        <v>#DIV/0!</v>
      </c>
      <c r="BL56" s="45" t="e">
        <f t="shared" si="30"/>
        <v>#DIV/0!</v>
      </c>
      <c r="BM56" s="45" t="e">
        <f t="shared" si="30"/>
        <v>#DIV/0!</v>
      </c>
    </row>
    <row r="57" spans="1:65" s="37" customFormat="1" x14ac:dyDescent="0.25">
      <c r="A57" s="4"/>
      <c r="B57" s="4"/>
      <c r="C57" s="45">
        <f t="shared" ref="C57:AL57" si="31">STDEV(C3:C23)</f>
        <v>14.435813764648632</v>
      </c>
      <c r="D57" s="45" t="e">
        <f t="shared" si="31"/>
        <v>#DIV/0!</v>
      </c>
      <c r="E57" s="45">
        <f t="shared" si="31"/>
        <v>0.7432794158921987</v>
      </c>
      <c r="F57" s="45">
        <f t="shared" si="31"/>
        <v>19.254397056257044</v>
      </c>
      <c r="G57" s="45">
        <f t="shared" si="31"/>
        <v>2.4777821841538188</v>
      </c>
      <c r="H57" s="45">
        <f t="shared" si="31"/>
        <v>0.13138222342776715</v>
      </c>
      <c r="I57" s="45">
        <f t="shared" si="31"/>
        <v>12.336143030808802</v>
      </c>
      <c r="J57" s="45">
        <f t="shared" si="31"/>
        <v>8.8215519272190051</v>
      </c>
      <c r="K57" s="45">
        <f t="shared" si="31"/>
        <v>1.0836360679826205</v>
      </c>
      <c r="L57" s="45">
        <f t="shared" si="31"/>
        <v>2.1424174856835352</v>
      </c>
      <c r="M57" s="45">
        <f t="shared" si="31"/>
        <v>2.6849490345390028</v>
      </c>
      <c r="N57" s="45">
        <f t="shared" si="31"/>
        <v>1.2188604078760672</v>
      </c>
      <c r="O57" s="45">
        <f t="shared" si="31"/>
        <v>1.9184723687820569E-2</v>
      </c>
      <c r="P57" s="45">
        <f t="shared" si="31"/>
        <v>0</v>
      </c>
      <c r="Q57" s="45">
        <f t="shared" si="31"/>
        <v>0.95410565811670534</v>
      </c>
      <c r="R57" s="45">
        <f t="shared" si="31"/>
        <v>2.8835053887580537</v>
      </c>
      <c r="S57" s="45">
        <f t="shared" si="31"/>
        <v>0</v>
      </c>
      <c r="T57" s="45">
        <f t="shared" si="31"/>
        <v>0</v>
      </c>
      <c r="U57" s="45">
        <f t="shared" si="31"/>
        <v>0.74069946012090004</v>
      </c>
      <c r="V57" s="45">
        <f t="shared" si="31"/>
        <v>0.17923125454800623</v>
      </c>
      <c r="W57" s="45">
        <f t="shared" si="31"/>
        <v>1.6460079523067968</v>
      </c>
      <c r="X57" s="45">
        <f t="shared" si="31"/>
        <v>0.77649143840223667</v>
      </c>
      <c r="Y57" s="45">
        <f t="shared" si="31"/>
        <v>6.3552874323130187E-15</v>
      </c>
      <c r="Z57" s="45">
        <f t="shared" si="31"/>
        <v>5.0111149482858766</v>
      </c>
      <c r="AA57" s="45">
        <f t="shared" si="31"/>
        <v>3.4742362782593803</v>
      </c>
      <c r="AB57" s="46">
        <f t="shared" si="31"/>
        <v>0.14942899773339674</v>
      </c>
      <c r="AC57" s="47">
        <f t="shared" si="31"/>
        <v>3.2632396851546411E-2</v>
      </c>
      <c r="AD57" s="47">
        <f t="shared" si="31"/>
        <v>0.11078637872375563</v>
      </c>
      <c r="AE57" s="47">
        <f t="shared" si="31"/>
        <v>4.2762844214492557E-2</v>
      </c>
      <c r="AF57" s="45">
        <f t="shared" si="31"/>
        <v>1.7594998212404032E-2</v>
      </c>
      <c r="AG57" s="45">
        <f t="shared" si="31"/>
        <v>1.264316708956351</v>
      </c>
      <c r="AH57" s="45">
        <f t="shared" si="31"/>
        <v>1.1563695557235292</v>
      </c>
      <c r="AI57" s="45" t="e">
        <f t="shared" si="31"/>
        <v>#DIV/0!</v>
      </c>
      <c r="AJ57" s="45" t="e">
        <f t="shared" si="31"/>
        <v>#DIV/0!</v>
      </c>
      <c r="AK57" s="45" t="e">
        <f t="shared" si="31"/>
        <v>#DIV/0!</v>
      </c>
      <c r="AL57" s="45" t="e">
        <f t="shared" si="31"/>
        <v>#DIV/0!</v>
      </c>
      <c r="AM57" s="45"/>
      <c r="AN57" s="45" t="e">
        <f>STDEV(AN3:AN23)</f>
        <v>#DIV/0!</v>
      </c>
      <c r="AO57" s="45" t="e">
        <f>STDEV(AO3:AO23)</f>
        <v>#DIV/0!</v>
      </c>
      <c r="AP57" s="45" t="e">
        <f>STDEV(AP3:AP23)</f>
        <v>#DIV/0!</v>
      </c>
      <c r="AQ57" s="45" t="e">
        <f>STDEV(AQ3:AQ23)</f>
        <v>#DIV/0!</v>
      </c>
      <c r="AR57" s="45" t="e">
        <f>STDEV(AR3:AR23)</f>
        <v>#DIV/0!</v>
      </c>
      <c r="AS57" s="45"/>
      <c r="AT57" s="45" t="e">
        <f>STDEV(AT3:AT23)</f>
        <v>#DIV/0!</v>
      </c>
      <c r="AU57" s="45" t="e">
        <f>STDEV(AU3:AU23)</f>
        <v>#DIV/0!</v>
      </c>
      <c r="AV57" s="45" t="e">
        <f>STDEV(AV3:AV23)</f>
        <v>#DIV/0!</v>
      </c>
      <c r="AW57" s="45" t="e">
        <f>STDEV(AW3:AW23)</f>
        <v>#DIV/0!</v>
      </c>
      <c r="AX57" s="45" t="e">
        <f>STDEV(AX3:AX23)</f>
        <v>#DIV/0!</v>
      </c>
      <c r="AY57" s="45"/>
      <c r="AZ57" s="45" t="e">
        <f>STDEV(AZ3:AZ23)</f>
        <v>#DIV/0!</v>
      </c>
      <c r="BA57" s="45" t="e">
        <f>STDEV(BA3:BA23)</f>
        <v>#DIV/0!</v>
      </c>
      <c r="BB57" s="45" t="e">
        <f>STDEV(BB3:BB23)</f>
        <v>#DIV/0!</v>
      </c>
      <c r="BC57" s="45" t="e">
        <f>STDEV(BC3:BC23)</f>
        <v>#DIV/0!</v>
      </c>
      <c r="BD57" s="45" t="e">
        <f>STDEV(BD3:BD23)</f>
        <v>#DIV/0!</v>
      </c>
      <c r="BE57" s="45"/>
      <c r="BF57" s="45" t="e">
        <f t="shared" ref="BF57:BM57" si="32">STDEV(BF3:BF23)</f>
        <v>#DIV/0!</v>
      </c>
      <c r="BG57" s="45" t="e">
        <f t="shared" si="32"/>
        <v>#DIV/0!</v>
      </c>
      <c r="BH57" s="45" t="e">
        <f t="shared" si="32"/>
        <v>#DIV/0!</v>
      </c>
      <c r="BI57" s="45" t="e">
        <f t="shared" si="32"/>
        <v>#DIV/0!</v>
      </c>
      <c r="BJ57" s="45" t="e">
        <f t="shared" si="32"/>
        <v>#DIV/0!</v>
      </c>
      <c r="BK57" s="45" t="e">
        <f t="shared" si="32"/>
        <v>#DIV/0!</v>
      </c>
      <c r="BL57" s="45" t="e">
        <f t="shared" si="32"/>
        <v>#DIV/0!</v>
      </c>
      <c r="BM57" s="45" t="e">
        <f t="shared" si="32"/>
        <v>#DIV/0!</v>
      </c>
    </row>
    <row r="58" spans="1:65" s="36" customFormat="1" x14ac:dyDescent="0.25">
      <c r="A58" s="9"/>
      <c r="B58" s="9"/>
      <c r="C58" s="48">
        <f>AVERAGE(E24:E51,E53:E54)</f>
        <v>0.10379635845267352</v>
      </c>
      <c r="D58" s="48">
        <f>AVERAGE(F24:F51,F53:F54)</f>
        <v>39.918310344827589</v>
      </c>
      <c r="E58" s="48">
        <f>AVERAGE(G24:G51,G53:G54)</f>
        <v>0.31028562248848096</v>
      </c>
      <c r="F58" s="48" t="e">
        <f>AVERAGE(#REF!,#REF!)</f>
        <v>#REF!</v>
      </c>
      <c r="G58" s="48" t="e">
        <f>AVERAGE(#REF!,#REF!)</f>
        <v>#REF!</v>
      </c>
      <c r="H58" s="48">
        <f t="shared" ref="H58" si="33">AVERAGE(H24:H51,H53:H54)</f>
        <v>1.6981874066736295E-2</v>
      </c>
      <c r="I58" s="48">
        <f>AVERAGE(I24:I51,I53:I54)</f>
        <v>0.91696467495756206</v>
      </c>
      <c r="J58" s="48">
        <f t="shared" ref="J58:U58" si="34">AVERAGE(J24:J51,J53:J54)</f>
        <v>1.4427963288882255</v>
      </c>
      <c r="K58" s="48">
        <f t="shared" si="34"/>
        <v>1.1781115436603355</v>
      </c>
      <c r="L58" s="48">
        <f>AVERAGE(L24:L51,L53:L54)</f>
        <v>0.79969621613014563</v>
      </c>
      <c r="M58" s="48">
        <f t="shared" si="34"/>
        <v>24.584402885270084</v>
      </c>
      <c r="N58" s="48">
        <f t="shared" si="34"/>
        <v>2.9429682012958045</v>
      </c>
      <c r="O58" s="48">
        <f t="shared" si="34"/>
        <v>0.46623463497926648</v>
      </c>
      <c r="P58" s="48">
        <f t="shared" si="34"/>
        <v>1.325844654860588</v>
      </c>
      <c r="Q58" s="48">
        <f t="shared" si="34"/>
        <v>15.139850850576034</v>
      </c>
      <c r="R58" s="48">
        <f t="shared" si="34"/>
        <v>1.3898839140088273</v>
      </c>
      <c r="S58" s="48">
        <f t="shared" si="34"/>
        <v>4.8022079871697107E-3</v>
      </c>
      <c r="T58" s="48">
        <f t="shared" si="34"/>
        <v>1.1867095170751798</v>
      </c>
      <c r="U58" s="48">
        <f t="shared" si="34"/>
        <v>15.670532104621193</v>
      </c>
      <c r="V58" s="48">
        <f>AVERAGE(V24:V51,V53:V54)</f>
        <v>0.82175211120966341</v>
      </c>
      <c r="W58" s="48">
        <f>AVERAGE(W24:W51,W53:W54)</f>
        <v>22.614020817748418</v>
      </c>
      <c r="X58" s="48">
        <f>AVERAGE(X24:X51,X53:X54)</f>
        <v>8.8286630946647655</v>
      </c>
      <c r="Y58" s="48">
        <f t="shared" ref="Y58:BL58" si="35">AVERAGE(Y24:Y55)</f>
        <v>100</v>
      </c>
      <c r="Z58" s="48">
        <f>AVERAGE(Z24:Z51,Z53:Z54)</f>
        <v>3.8052691733762471</v>
      </c>
      <c r="AA58" s="48">
        <f>AVERAGE(AA24:AA51,AA53:AA54)</f>
        <v>53.671221534723188</v>
      </c>
      <c r="AB58" s="50" t="e">
        <f t="shared" ref="AB58:AH58" si="36">AVERAGE(AB24:AB55)</f>
        <v>#DIV/0!</v>
      </c>
      <c r="AC58" s="51" t="e">
        <f t="shared" si="36"/>
        <v>#DIV/0!</v>
      </c>
      <c r="AD58" s="51" t="e">
        <f t="shared" si="36"/>
        <v>#DIV/0!</v>
      </c>
      <c r="AE58" s="51" t="e">
        <f t="shared" si="36"/>
        <v>#DIV/0!</v>
      </c>
      <c r="AF58" s="48" t="e">
        <f t="shared" si="36"/>
        <v>#DIV/0!</v>
      </c>
      <c r="AG58" s="48" t="e">
        <f t="shared" si="36"/>
        <v>#DIV/0!</v>
      </c>
      <c r="AH58" s="48" t="e">
        <f t="shared" si="36"/>
        <v>#DIV/0!</v>
      </c>
      <c r="AI58" s="48">
        <f t="shared" si="35"/>
        <v>4.5345924880039163</v>
      </c>
      <c r="AJ58" s="48">
        <f t="shared" si="35"/>
        <v>0.82988424050535925</v>
      </c>
      <c r="AK58" s="48">
        <f t="shared" si="35"/>
        <v>0.77274675244666757</v>
      </c>
      <c r="AL58" s="48">
        <f t="shared" si="35"/>
        <v>1.1496385143043908</v>
      </c>
      <c r="AM58" s="48"/>
      <c r="AN58" s="48">
        <f t="shared" si="35"/>
        <v>4.7737003432760412</v>
      </c>
      <c r="AO58" s="48">
        <f t="shared" si="35"/>
        <v>9.0587538307756876</v>
      </c>
      <c r="AP58" s="48">
        <f t="shared" si="35"/>
        <v>4.9663041785072126</v>
      </c>
      <c r="AQ58" s="48">
        <f t="shared" si="35"/>
        <v>4.0734606195614269</v>
      </c>
      <c r="AR58" s="48">
        <f t="shared" si="35"/>
        <v>5.5698014531909097</v>
      </c>
      <c r="AS58" s="48"/>
      <c r="AT58" s="48">
        <f t="shared" si="35"/>
        <v>10.455995016928554</v>
      </c>
      <c r="AU58" s="48">
        <f t="shared" si="35"/>
        <v>8.0590060111055823</v>
      </c>
      <c r="AV58" s="48">
        <f t="shared" si="35"/>
        <v>4.8083920622192862</v>
      </c>
      <c r="AW58" s="48">
        <f t="shared" si="35"/>
        <v>2.1314531319871506</v>
      </c>
      <c r="AX58" s="48">
        <f t="shared" si="35"/>
        <v>1.5737790845947071</v>
      </c>
      <c r="AY58" s="48"/>
      <c r="AZ58" s="48">
        <f t="shared" si="35"/>
        <v>10.244457930160577</v>
      </c>
      <c r="BA58" s="48">
        <f t="shared" si="35"/>
        <v>5.947954259175857</v>
      </c>
      <c r="BB58" s="48">
        <f t="shared" si="35"/>
        <v>4.9526408411985399</v>
      </c>
      <c r="BC58" s="48">
        <f t="shared" si="35"/>
        <v>3.3516645754524221</v>
      </c>
      <c r="BD58" s="48">
        <f t="shared" si="35"/>
        <v>6.301296944491745</v>
      </c>
      <c r="BE58" s="48"/>
      <c r="BF58" s="48">
        <f t="shared" si="35"/>
        <v>1.3013277891969033</v>
      </c>
      <c r="BG58" s="48">
        <f t="shared" si="35"/>
        <v>1.440797867985653</v>
      </c>
      <c r="BH58" s="48">
        <f t="shared" si="35"/>
        <v>1.3726128312630763</v>
      </c>
      <c r="BI58" s="48">
        <f t="shared" si="35"/>
        <v>0.9273314720223198</v>
      </c>
      <c r="BJ58" s="48">
        <f t="shared" si="35"/>
        <v>0.22626648102832764</v>
      </c>
      <c r="BK58" s="48">
        <f t="shared" si="35"/>
        <v>1.1761412806176901</v>
      </c>
      <c r="BL58" s="48">
        <f t="shared" si="35"/>
        <v>100</v>
      </c>
      <c r="BM58" s="48">
        <f t="shared" ref="BM58" si="37">AVERAGE(BM24:BM55)</f>
        <v>2.1807852726693837</v>
      </c>
    </row>
    <row r="59" spans="1:65" s="36" customFormat="1" x14ac:dyDescent="0.25">
      <c r="A59" s="9"/>
      <c r="B59" s="9"/>
      <c r="C59" s="48">
        <f>STDEV(E24:E51,E53:E54)</f>
        <v>0.17742253100963415</v>
      </c>
      <c r="D59" s="48">
        <f>STDEV(F24:F51,F53:F54)</f>
        <v>10.520135588152037</v>
      </c>
      <c r="E59" s="48">
        <f>STDEV(G24:G51,G53:G54)</f>
        <v>0.54286648253307157</v>
      </c>
      <c r="F59" s="48" t="e">
        <f>STDEV(#REF!,#REF!)</f>
        <v>#REF!</v>
      </c>
      <c r="G59" s="48" t="e">
        <f>STDEV(#REF!,#REF!)</f>
        <v>#REF!</v>
      </c>
      <c r="H59" s="48">
        <f t="shared" ref="H59:I59" si="38">STDEV(H24:H51,H53:H54)</f>
        <v>5.313164733208902E-2</v>
      </c>
      <c r="I59" s="48">
        <f t="shared" si="38"/>
        <v>0.84599051050093443</v>
      </c>
      <c r="J59" s="48">
        <f t="shared" ref="J59:X59" si="39">STDEV(J24:J51,J53:J54)</f>
        <v>1.7140750388762815</v>
      </c>
      <c r="K59" s="48">
        <f t="shared" si="39"/>
        <v>1.5960718684648965</v>
      </c>
      <c r="L59" s="48">
        <f t="shared" si="39"/>
        <v>2.2316204169890534</v>
      </c>
      <c r="M59" s="48">
        <f t="shared" si="39"/>
        <v>12.48521746249699</v>
      </c>
      <c r="N59" s="48">
        <f t="shared" si="39"/>
        <v>3.374879545667707</v>
      </c>
      <c r="O59" s="48">
        <f t="shared" si="39"/>
        <v>1.3751404407675685</v>
      </c>
      <c r="P59" s="48">
        <f t="shared" si="39"/>
        <v>3.5085908805794537</v>
      </c>
      <c r="Q59" s="48">
        <f t="shared" si="39"/>
        <v>12.097141825665817</v>
      </c>
      <c r="R59" s="48">
        <f t="shared" si="39"/>
        <v>1.1567148003449672</v>
      </c>
      <c r="S59" s="48">
        <f t="shared" si="39"/>
        <v>2.4011039935848549E-2</v>
      </c>
      <c r="T59" s="48">
        <f t="shared" si="39"/>
        <v>3.8671314589871533</v>
      </c>
      <c r="U59" s="48">
        <f t="shared" si="39"/>
        <v>12.455253986326293</v>
      </c>
      <c r="V59" s="48">
        <f t="shared" si="39"/>
        <v>1.9172774818407341</v>
      </c>
      <c r="W59" s="48">
        <f t="shared" si="39"/>
        <v>11.828513341358448</v>
      </c>
      <c r="X59" s="48">
        <f t="shared" si="39"/>
        <v>4.9851718358858585</v>
      </c>
      <c r="Y59" s="48">
        <f t="shared" ref="Y59:BL59" si="40">STDEV(Y24:Y55)</f>
        <v>4.8271873288766005E-15</v>
      </c>
      <c r="Z59" s="48">
        <f>STDEV(Z24:Z51,Z53:Z54)</f>
        <v>4.202103484290987</v>
      </c>
      <c r="AA59" s="49">
        <f>STDEV(AA24:AA51,AA53:AA54)</f>
        <v>28.054856401379528</v>
      </c>
      <c r="AB59" s="50" t="e">
        <f t="shared" ref="AB59:AH59" si="41">STDEV(AB24:AB55)</f>
        <v>#DIV/0!</v>
      </c>
      <c r="AC59" s="51" t="e">
        <f t="shared" si="41"/>
        <v>#DIV/0!</v>
      </c>
      <c r="AD59" s="51" t="e">
        <f t="shared" si="41"/>
        <v>#DIV/0!</v>
      </c>
      <c r="AE59" s="51" t="e">
        <f t="shared" si="41"/>
        <v>#DIV/0!</v>
      </c>
      <c r="AF59" s="48" t="e">
        <f t="shared" si="41"/>
        <v>#DIV/0!</v>
      </c>
      <c r="AG59" s="48" t="e">
        <f t="shared" si="41"/>
        <v>#DIV/0!</v>
      </c>
      <c r="AH59" s="48" t="e">
        <f t="shared" si="41"/>
        <v>#DIV/0!</v>
      </c>
      <c r="AI59" s="48">
        <f t="shared" si="40"/>
        <v>7.001204175630809</v>
      </c>
      <c r="AJ59" s="48">
        <f t="shared" si="40"/>
        <v>1.1361781087062341</v>
      </c>
      <c r="AK59" s="48">
        <f t="shared" si="40"/>
        <v>0.88466190306242987</v>
      </c>
      <c r="AL59" s="48">
        <f t="shared" si="40"/>
        <v>1.2551068445957816</v>
      </c>
      <c r="AM59" s="48"/>
      <c r="AN59" s="48">
        <f t="shared" si="40"/>
        <v>2.1558917372013271</v>
      </c>
      <c r="AO59" s="48">
        <f t="shared" si="40"/>
        <v>2.5204350357007881</v>
      </c>
      <c r="AP59" s="48">
        <f t="shared" si="40"/>
        <v>3.3685521867471278</v>
      </c>
      <c r="AQ59" s="48">
        <f t="shared" si="40"/>
        <v>2.5151074669018922</v>
      </c>
      <c r="AR59" s="48">
        <f t="shared" si="40"/>
        <v>2.9233006040720038</v>
      </c>
      <c r="AS59" s="48"/>
      <c r="AT59" s="48">
        <f t="shared" si="40"/>
        <v>1.8654474684682421</v>
      </c>
      <c r="AU59" s="48">
        <f t="shared" si="40"/>
        <v>3.1694892129251224</v>
      </c>
      <c r="AV59" s="48">
        <f t="shared" si="40"/>
        <v>2.900045004073093</v>
      </c>
      <c r="AW59" s="48">
        <f t="shared" si="40"/>
        <v>1.7995720083018101</v>
      </c>
      <c r="AX59" s="48">
        <f t="shared" si="40"/>
        <v>1.9269501017708919</v>
      </c>
      <c r="AY59" s="48"/>
      <c r="AZ59" s="48">
        <f t="shared" si="40"/>
        <v>4.876433120185462</v>
      </c>
      <c r="BA59" s="48">
        <f t="shared" si="40"/>
        <v>2.5883721650425238</v>
      </c>
      <c r="BB59" s="48">
        <f t="shared" si="40"/>
        <v>3.312595297550128</v>
      </c>
      <c r="BC59" s="48">
        <f t="shared" si="40"/>
        <v>2.4265706811222478</v>
      </c>
      <c r="BD59" s="48">
        <f t="shared" si="40"/>
        <v>6.1409451888006599</v>
      </c>
      <c r="BE59" s="48"/>
      <c r="BF59" s="48">
        <f t="shared" si="40"/>
        <v>1.9139654599112137</v>
      </c>
      <c r="BG59" s="48">
        <f t="shared" si="40"/>
        <v>2.4020482953935769</v>
      </c>
      <c r="BH59" s="48">
        <f t="shared" si="40"/>
        <v>1.7127161962170712</v>
      </c>
      <c r="BI59" s="48">
        <f t="shared" si="40"/>
        <v>1.481073905062356</v>
      </c>
      <c r="BJ59" s="48">
        <f t="shared" si="40"/>
        <v>0.59035531462992263</v>
      </c>
      <c r="BK59" s="48">
        <f t="shared" si="40"/>
        <v>1.6608456141257779</v>
      </c>
      <c r="BL59" s="48">
        <f t="shared" si="40"/>
        <v>5.5739558075113122E-15</v>
      </c>
      <c r="BM59" s="48">
        <f t="shared" ref="BM59" si="42">STDEV(BM24:BM55)</f>
        <v>0.95272872964965927</v>
      </c>
    </row>
    <row r="61" spans="1:65" x14ac:dyDescent="0.25">
      <c r="H61" s="27">
        <f>AVERAGE(H42:H50)</f>
        <v>2.4715865840331492E-2</v>
      </c>
      <c r="I61" s="27">
        <f t="shared" ref="I61:X61" si="43">AVERAGE(I42:I50)</f>
        <v>0.70512517947459985</v>
      </c>
      <c r="J61" s="27">
        <f t="shared" si="43"/>
        <v>1.6201817724566876</v>
      </c>
      <c r="K61" s="27">
        <f t="shared" si="43"/>
        <v>1.0151684922836965</v>
      </c>
      <c r="L61" s="27">
        <f t="shared" si="43"/>
        <v>0.76438345095855442</v>
      </c>
      <c r="M61" s="27">
        <f t="shared" si="43"/>
        <v>15.200019380269591</v>
      </c>
      <c r="N61" s="27">
        <f t="shared" si="43"/>
        <v>2.1583602481345303</v>
      </c>
      <c r="O61" s="27">
        <f t="shared" si="43"/>
        <v>0.80890761510998699</v>
      </c>
      <c r="P61" s="27">
        <f t="shared" si="43"/>
        <v>2.3967402648872262</v>
      </c>
      <c r="Q61" s="27">
        <f t="shared" si="43"/>
        <v>19.635025667723379</v>
      </c>
      <c r="R61" s="27">
        <f t="shared" si="43"/>
        <v>1.6926411743525951</v>
      </c>
      <c r="S61" s="27">
        <f t="shared" si="43"/>
        <v>0</v>
      </c>
      <c r="T61" s="27">
        <f t="shared" si="43"/>
        <v>1.1932713873472118</v>
      </c>
      <c r="U61" s="27">
        <f t="shared" si="43"/>
        <v>19.789889785238127</v>
      </c>
      <c r="V61" s="27">
        <f t="shared" si="43"/>
        <v>2.3712932941792757E-2</v>
      </c>
      <c r="W61" s="27">
        <f t="shared" si="43"/>
        <v>25.498120504338392</v>
      </c>
      <c r="X61" s="27">
        <f t="shared" si="43"/>
        <v>7.4737362786432975</v>
      </c>
    </row>
    <row r="62" spans="1:65" x14ac:dyDescent="0.25">
      <c r="H62" s="27">
        <f>STDEV(H42:H50)</f>
        <v>6.274474991844485E-2</v>
      </c>
      <c r="I62" s="27">
        <f t="shared" ref="I62:X62" si="44">STDEV(I42:I50)</f>
        <v>0.73422587858774502</v>
      </c>
      <c r="J62" s="27">
        <f t="shared" si="44"/>
        <v>2.4274044558730314</v>
      </c>
      <c r="K62" s="27">
        <f t="shared" si="44"/>
        <v>2.1743590530635264</v>
      </c>
      <c r="L62" s="27">
        <f t="shared" si="44"/>
        <v>1.0924821380813832</v>
      </c>
      <c r="M62" s="27">
        <f t="shared" si="44"/>
        <v>10.661925958778623</v>
      </c>
      <c r="N62" s="27">
        <f t="shared" si="44"/>
        <v>3.0010043450208435</v>
      </c>
      <c r="O62" s="27">
        <f t="shared" si="44"/>
        <v>2.1240955929540446</v>
      </c>
      <c r="P62" s="27">
        <f t="shared" si="44"/>
        <v>5.1843928354926243</v>
      </c>
      <c r="Q62" s="27">
        <f t="shared" si="44"/>
        <v>19.044160143646796</v>
      </c>
      <c r="R62" s="27">
        <f t="shared" si="44"/>
        <v>1.4646448572157633</v>
      </c>
      <c r="S62" s="27">
        <f t="shared" si="44"/>
        <v>0</v>
      </c>
      <c r="T62" s="27">
        <f t="shared" si="44"/>
        <v>2.5806316797491688</v>
      </c>
      <c r="U62" s="27">
        <f t="shared" si="44"/>
        <v>19.345558603747694</v>
      </c>
      <c r="V62" s="27">
        <f t="shared" si="44"/>
        <v>7.1138798825378269E-2</v>
      </c>
      <c r="W62" s="27">
        <f t="shared" si="44"/>
        <v>18.748165847141536</v>
      </c>
      <c r="X62" s="27">
        <f t="shared" si="44"/>
        <v>4.6826370661064365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204"/>
  <sheetViews>
    <sheetView tabSelected="1" topLeftCell="Q47" zoomScale="66" zoomScaleNormal="66" workbookViewId="0">
      <selection activeCell="Y66" sqref="Y66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140</v>
      </c>
      <c r="M18" s="2" t="s">
        <v>2</v>
      </c>
    </row>
    <row r="19" spans="11:13" x14ac:dyDescent="0.25">
      <c r="K19" t="s">
        <v>144</v>
      </c>
      <c r="L19" s="65">
        <v>17.89</v>
      </c>
      <c r="M19" s="6">
        <v>4672.4307860000008</v>
      </c>
    </row>
    <row r="20" spans="11:13" x14ac:dyDescent="0.25">
      <c r="K20" t="s">
        <v>144</v>
      </c>
      <c r="L20" s="65">
        <v>20.440000000000001</v>
      </c>
      <c r="M20" s="6">
        <v>7773.729585</v>
      </c>
    </row>
    <row r="21" spans="11:13" x14ac:dyDescent="0.25">
      <c r="K21" t="s">
        <v>144</v>
      </c>
      <c r="L21" s="65">
        <v>13.49</v>
      </c>
      <c r="M21" s="6">
        <v>453.50448999999992</v>
      </c>
    </row>
    <row r="22" spans="11:13" x14ac:dyDescent="0.25">
      <c r="K22" t="s">
        <v>144</v>
      </c>
      <c r="L22" s="65">
        <v>13.6</v>
      </c>
      <c r="M22" s="6">
        <v>581.94220759687096</v>
      </c>
    </row>
    <row r="23" spans="11:13" x14ac:dyDescent="0.25">
      <c r="K23" t="s">
        <v>144</v>
      </c>
      <c r="L23" s="65">
        <v>24.57</v>
      </c>
      <c r="M23" s="6">
        <v>2518.3207039653525</v>
      </c>
    </row>
    <row r="24" spans="11:13" x14ac:dyDescent="0.25">
      <c r="K24" t="s">
        <v>144</v>
      </c>
      <c r="L24" s="65">
        <v>36.25</v>
      </c>
      <c r="M24" s="6">
        <v>1556.8922054871557</v>
      </c>
    </row>
    <row r="25" spans="11:13" x14ac:dyDescent="0.25">
      <c r="K25" t="s">
        <v>144</v>
      </c>
      <c r="L25" s="65">
        <v>61.82</v>
      </c>
      <c r="M25" s="6">
        <v>17974.584210000001</v>
      </c>
    </row>
    <row r="26" spans="11:13" x14ac:dyDescent="0.25">
      <c r="K26" t="s">
        <v>144</v>
      </c>
      <c r="L26" s="65">
        <v>37.03</v>
      </c>
      <c r="M26" s="6">
        <v>722</v>
      </c>
    </row>
    <row r="27" spans="11:13" x14ac:dyDescent="0.25">
      <c r="K27" t="s">
        <v>144</v>
      </c>
      <c r="L27" s="65">
        <v>25.72</v>
      </c>
      <c r="M27" s="6">
        <v>3488</v>
      </c>
    </row>
    <row r="28" spans="11:13" x14ac:dyDescent="0.25">
      <c r="K28" t="s">
        <v>144</v>
      </c>
      <c r="L28" s="65">
        <v>53.54</v>
      </c>
      <c r="M28" s="6">
        <v>16245.124659999998</v>
      </c>
    </row>
    <row r="29" spans="11:13" x14ac:dyDescent="0.25">
      <c r="K29" t="s">
        <v>144</v>
      </c>
      <c r="L29" s="65">
        <v>47.89</v>
      </c>
      <c r="M29" s="6">
        <v>8814.3248680000015</v>
      </c>
    </row>
    <row r="30" spans="11:13" x14ac:dyDescent="0.25">
      <c r="K30" t="s">
        <v>143</v>
      </c>
      <c r="L30" s="66">
        <v>13.6</v>
      </c>
      <c r="M30" s="69">
        <v>6044.5337793749995</v>
      </c>
    </row>
    <row r="31" spans="11:13" x14ac:dyDescent="0.25">
      <c r="K31" t="s">
        <v>143</v>
      </c>
      <c r="L31" s="66">
        <v>18.63</v>
      </c>
      <c r="M31" s="69">
        <v>501.94485543454465</v>
      </c>
    </row>
    <row r="32" spans="11:13" x14ac:dyDescent="0.25">
      <c r="K32" t="s">
        <v>143</v>
      </c>
      <c r="L32" s="66">
        <v>7.84</v>
      </c>
      <c r="M32" s="69">
        <v>540.83776979376455</v>
      </c>
    </row>
    <row r="33" spans="11:17" x14ac:dyDescent="0.25">
      <c r="K33" t="s">
        <v>143</v>
      </c>
      <c r="L33" s="66">
        <v>23.2</v>
      </c>
      <c r="M33" s="69">
        <v>363.70224443224765</v>
      </c>
    </row>
    <row r="34" spans="11:17" x14ac:dyDescent="0.25">
      <c r="K34" t="s">
        <v>143</v>
      </c>
      <c r="L34" s="66">
        <v>13.33</v>
      </c>
      <c r="M34" s="69">
        <v>262.02358035002942</v>
      </c>
    </row>
    <row r="35" spans="11:17" x14ac:dyDescent="0.25">
      <c r="K35" t="s">
        <v>143</v>
      </c>
      <c r="L35" s="67">
        <v>20.78</v>
      </c>
      <c r="M35" s="69">
        <v>757.21882102911547</v>
      </c>
    </row>
    <row r="36" spans="11:17" x14ac:dyDescent="0.25">
      <c r="K36" t="s">
        <v>143</v>
      </c>
      <c r="L36" s="67">
        <v>26.56</v>
      </c>
      <c r="M36" s="69">
        <v>880.10057881117621</v>
      </c>
    </row>
    <row r="37" spans="11:17" x14ac:dyDescent="0.25">
      <c r="K37" t="s">
        <v>143</v>
      </c>
      <c r="L37" s="66">
        <v>17.760000000000002</v>
      </c>
      <c r="M37" s="69">
        <v>1584.2623000000001</v>
      </c>
    </row>
    <row r="38" spans="11:17" x14ac:dyDescent="0.25">
      <c r="K38" t="s">
        <v>143</v>
      </c>
      <c r="L38" s="66">
        <v>26.32</v>
      </c>
      <c r="M38" s="69">
        <v>3215</v>
      </c>
      <c r="P38" s="33" t="s">
        <v>182</v>
      </c>
      <c r="Q38" s="33" t="s">
        <v>183</v>
      </c>
    </row>
    <row r="39" spans="11:17" x14ac:dyDescent="0.25">
      <c r="K39" t="s">
        <v>143</v>
      </c>
      <c r="L39" s="66">
        <v>14.62</v>
      </c>
      <c r="M39" s="69">
        <v>1625.7152272221151</v>
      </c>
      <c r="O39" t="s">
        <v>188</v>
      </c>
      <c r="P39" t="s">
        <v>190</v>
      </c>
      <c r="Q39" t="s">
        <v>191</v>
      </c>
    </row>
    <row r="40" spans="11:17" x14ac:dyDescent="0.25">
      <c r="K40" s="33" t="s">
        <v>182</v>
      </c>
      <c r="L40" s="34">
        <f>AVERAGE(L19:L29)</f>
        <v>32.021818181818183</v>
      </c>
      <c r="M40" s="34">
        <f>AVERAGE(M19:M29)</f>
        <v>5890.9867014590345</v>
      </c>
      <c r="N40" s="70"/>
      <c r="O40" t="s">
        <v>189</v>
      </c>
      <c r="P40" t="s">
        <v>192</v>
      </c>
      <c r="Q40" t="s">
        <v>193</v>
      </c>
    </row>
    <row r="41" spans="11:17" x14ac:dyDescent="0.25">
      <c r="K41" s="33" t="s">
        <v>183</v>
      </c>
      <c r="L41" s="34">
        <f>AVERAGE(L30:L39)</f>
        <v>18.263999999999999</v>
      </c>
      <c r="M41" s="34">
        <f>AVERAGE(M30:M39)</f>
        <v>1577.5339156447994</v>
      </c>
      <c r="N41" s="70"/>
    </row>
    <row r="42" spans="11:17" x14ac:dyDescent="0.25">
      <c r="K42" s="33" t="s">
        <v>182</v>
      </c>
      <c r="L42" s="27">
        <f>STDEV(L19:L29)</f>
        <v>16.606033131474724</v>
      </c>
      <c r="M42" s="27">
        <f>STDEV(M19:M29)</f>
        <v>6222.5492590187705</v>
      </c>
      <c r="N42" s="70"/>
    </row>
    <row r="43" spans="11:17" x14ac:dyDescent="0.25">
      <c r="K43" s="33" t="s">
        <v>183</v>
      </c>
      <c r="L43" s="27">
        <f>STDEV(L30:L39)</f>
        <v>6.0813087041816614</v>
      </c>
      <c r="M43" s="27">
        <f>STDEV(M30:M39)</f>
        <v>1802.2413600006864</v>
      </c>
      <c r="N43" s="70"/>
    </row>
    <row r="44" spans="11:17" x14ac:dyDescent="0.25">
      <c r="M44" s="34">
        <v>32.021818181818183</v>
      </c>
      <c r="N44" s="27">
        <v>16.606033131474724</v>
      </c>
    </row>
    <row r="45" spans="11:17" x14ac:dyDescent="0.25">
      <c r="K45" s="33" t="s">
        <v>182</v>
      </c>
    </row>
    <row r="46" spans="11:17" x14ac:dyDescent="0.25">
      <c r="L46" s="70">
        <v>5.8909867014590347</v>
      </c>
      <c r="O46" s="27">
        <v>5.2225492590187699</v>
      </c>
    </row>
    <row r="49" spans="1:15" x14ac:dyDescent="0.25">
      <c r="B49" t="s">
        <v>94</v>
      </c>
      <c r="M49" s="34">
        <v>18.263999999999999</v>
      </c>
      <c r="N49" s="27">
        <v>6.0813087041816614</v>
      </c>
    </row>
    <row r="50" spans="1:15" x14ac:dyDescent="0.25">
      <c r="B50" t="s">
        <v>93</v>
      </c>
      <c r="D50" t="s">
        <v>39</v>
      </c>
      <c r="K50" s="33" t="s">
        <v>183</v>
      </c>
      <c r="M50" s="27"/>
    </row>
    <row r="51" spans="1:15" x14ac:dyDescent="0.25">
      <c r="A51" t="s">
        <v>75</v>
      </c>
      <c r="B51">
        <v>13.252785654871005</v>
      </c>
      <c r="C51" t="s">
        <v>75</v>
      </c>
      <c r="D51" s="27">
        <v>17.476307160616187</v>
      </c>
      <c r="K51" s="33"/>
      <c r="L51" s="70">
        <v>1.5775339156447994</v>
      </c>
      <c r="O51" s="27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27">
        <v>6.1632154019560437</v>
      </c>
    </row>
    <row r="53" spans="1:15" x14ac:dyDescent="0.25">
      <c r="A53" t="s">
        <v>74</v>
      </c>
      <c r="B53">
        <v>5.3045881652253044</v>
      </c>
      <c r="C53" t="s">
        <v>78</v>
      </c>
      <c r="D53" s="27">
        <v>7.8158255761342996</v>
      </c>
    </row>
    <row r="54" spans="1:15" x14ac:dyDescent="0.25">
      <c r="A54" t="s">
        <v>78</v>
      </c>
      <c r="B54">
        <v>8.8910421469470879</v>
      </c>
      <c r="C54" t="s">
        <v>81</v>
      </c>
      <c r="D54" s="27">
        <v>17.290838431346007</v>
      </c>
    </row>
    <row r="55" spans="1:15" x14ac:dyDescent="0.25">
      <c r="A55" t="s">
        <v>81</v>
      </c>
      <c r="B55">
        <v>4.4457010934063019</v>
      </c>
      <c r="C55" t="s">
        <v>5</v>
      </c>
      <c r="D55" s="27">
        <v>13.148887721034242</v>
      </c>
    </row>
    <row r="56" spans="1:15" x14ac:dyDescent="0.25">
      <c r="A56" t="s">
        <v>97</v>
      </c>
      <c r="B56">
        <f>SUM(B57:B68)</f>
        <v>10.38650465752532</v>
      </c>
      <c r="C56" t="s">
        <v>7</v>
      </c>
      <c r="D56" s="27">
        <v>12.985552751295581</v>
      </c>
    </row>
    <row r="57" spans="1:15" x14ac:dyDescent="0.25">
      <c r="A57" t="s">
        <v>76</v>
      </c>
      <c r="B57">
        <v>3.0037413239944151</v>
      </c>
      <c r="C57" t="s">
        <v>8</v>
      </c>
      <c r="D57" s="27">
        <v>7.6357070328895622</v>
      </c>
    </row>
    <row r="58" spans="1:15" x14ac:dyDescent="0.25">
      <c r="A58" t="s">
        <v>3</v>
      </c>
      <c r="B58">
        <v>2.0356845661604424</v>
      </c>
      <c r="C58" t="s">
        <v>76</v>
      </c>
      <c r="D58" s="27">
        <v>7.5028211834614744</v>
      </c>
    </row>
    <row r="59" spans="1:15" x14ac:dyDescent="0.25">
      <c r="A59" t="s">
        <v>8</v>
      </c>
      <c r="B59">
        <v>1.6071002115170336</v>
      </c>
      <c r="C59" t="s">
        <v>97</v>
      </c>
      <c r="D59" s="27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74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73</v>
      </c>
      <c r="B62">
        <v>1.072272445466169</v>
      </c>
      <c r="C62" t="s">
        <v>77</v>
      </c>
      <c r="D62">
        <v>1.606671669755249</v>
      </c>
    </row>
    <row r="63" spans="1:15" x14ac:dyDescent="0.25">
      <c r="A63" t="s">
        <v>80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73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80</v>
      </c>
      <c r="D65">
        <v>0.72269094014838331</v>
      </c>
    </row>
    <row r="66" spans="1:4" x14ac:dyDescent="0.25">
      <c r="A66" t="s">
        <v>77</v>
      </c>
      <c r="B66">
        <v>0</v>
      </c>
      <c r="C66" t="s">
        <v>4</v>
      </c>
      <c r="D66">
        <v>0.51010442306011761</v>
      </c>
    </row>
    <row r="67" spans="1:4" x14ac:dyDescent="0.25">
      <c r="A67" t="s">
        <v>79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79</v>
      </c>
      <c r="D68">
        <v>0</v>
      </c>
    </row>
    <row r="69" spans="1:4" x14ac:dyDescent="0.25">
      <c r="A69" s="33" t="s">
        <v>75</v>
      </c>
      <c r="B69" s="34">
        <f>'%'!M56</f>
        <v>13.092428738299523</v>
      </c>
      <c r="C69" s="33" t="s">
        <v>75</v>
      </c>
      <c r="D69" s="34">
        <f>'%'!M58</f>
        <v>24.584402885270084</v>
      </c>
    </row>
    <row r="70" spans="1:4" x14ac:dyDescent="0.25">
      <c r="A70" s="33" t="s">
        <v>95</v>
      </c>
      <c r="B70" s="34">
        <f>'%'!Z56</f>
        <v>73.878045723021089</v>
      </c>
      <c r="C70" s="33" t="s">
        <v>97</v>
      </c>
      <c r="D70" s="34">
        <f>100-(D69+D71+D72)</f>
        <v>17.939106406630486</v>
      </c>
    </row>
    <row r="71" spans="1:4" x14ac:dyDescent="0.25">
      <c r="A71" s="33" t="s">
        <v>96</v>
      </c>
      <c r="B71" s="34">
        <f>'%'!AA56</f>
        <v>8.4238693489584833</v>
      </c>
      <c r="C71" s="33" t="s">
        <v>96</v>
      </c>
      <c r="D71" s="34">
        <f>'%'!AA58</f>
        <v>53.671221534723188</v>
      </c>
    </row>
    <row r="72" spans="1:4" x14ac:dyDescent="0.25">
      <c r="A72" s="33" t="s">
        <v>97</v>
      </c>
      <c r="B72" s="34">
        <f>100-(SUM(B69:B71))</f>
        <v>4.6056561897209178</v>
      </c>
      <c r="C72" s="33" t="s">
        <v>95</v>
      </c>
      <c r="D72" s="34">
        <f>'%'!Z58</f>
        <v>3.8052691733762471</v>
      </c>
    </row>
    <row r="104" spans="3:24" x14ac:dyDescent="0.25">
      <c r="C104" t="s">
        <v>106</v>
      </c>
      <c r="J104" t="s">
        <v>107</v>
      </c>
      <c r="Q104" t="s">
        <v>108</v>
      </c>
      <c r="X104" t="s">
        <v>109</v>
      </c>
    </row>
    <row r="121" spans="2:31" x14ac:dyDescent="0.25">
      <c r="Q121" t="s">
        <v>111</v>
      </c>
      <c r="X121" t="s">
        <v>112</v>
      </c>
      <c r="AE121" t="s">
        <v>109</v>
      </c>
    </row>
    <row r="122" spans="2:31" x14ac:dyDescent="0.25">
      <c r="B122" t="s">
        <v>110</v>
      </c>
      <c r="J122" t="s">
        <v>109</v>
      </c>
    </row>
    <row r="138" spans="2:30" x14ac:dyDescent="0.25">
      <c r="AD138" t="s">
        <v>117</v>
      </c>
    </row>
    <row r="139" spans="2:30" x14ac:dyDescent="0.25">
      <c r="B139" t="s">
        <v>113</v>
      </c>
      <c r="I139" t="s">
        <v>114</v>
      </c>
      <c r="P139" t="s">
        <v>115</v>
      </c>
      <c r="W139" t="s">
        <v>116</v>
      </c>
    </row>
    <row r="144" spans="2:30" x14ac:dyDescent="0.25">
      <c r="B144" t="s">
        <v>93</v>
      </c>
      <c r="D144" t="s">
        <v>39</v>
      </c>
      <c r="F144" t="s">
        <v>119</v>
      </c>
    </row>
    <row r="145" spans="1:6" x14ac:dyDescent="0.25">
      <c r="A145" t="s">
        <v>100</v>
      </c>
      <c r="B145">
        <v>1.5631851965993846</v>
      </c>
      <c r="C145">
        <v>0.89055787978035172</v>
      </c>
      <c r="D145">
        <v>4.5345924880039163</v>
      </c>
      <c r="E145">
        <v>4.0012041756308099</v>
      </c>
      <c r="F145">
        <v>3.927319478901957</v>
      </c>
    </row>
    <row r="146" spans="1:6" x14ac:dyDescent="0.25">
      <c r="A146" t="s">
        <v>101</v>
      </c>
      <c r="B146">
        <v>1.247180459203455</v>
      </c>
      <c r="C146">
        <v>0.77607028896084418</v>
      </c>
      <c r="D146">
        <v>0.82988424050535925</v>
      </c>
      <c r="E146">
        <v>0.71361781087062304</v>
      </c>
      <c r="F146">
        <v>2.9650759850942645</v>
      </c>
    </row>
    <row r="147" spans="1:6" x14ac:dyDescent="0.25">
      <c r="A147" t="s">
        <v>13</v>
      </c>
      <c r="B147">
        <v>0.91695583216649279</v>
      </c>
      <c r="C147">
        <v>0.66679239293341597</v>
      </c>
      <c r="D147">
        <v>0.77274675244666757</v>
      </c>
      <c r="E147">
        <v>0.68846619030624301</v>
      </c>
      <c r="F147">
        <v>2.1143241695878823</v>
      </c>
    </row>
    <row r="148" spans="1:6" x14ac:dyDescent="0.25">
      <c r="A148" t="s">
        <v>14</v>
      </c>
      <c r="B148">
        <v>0.49336435654824323</v>
      </c>
      <c r="C148">
        <v>0.45332226246103102</v>
      </c>
      <c r="D148">
        <v>1.1496385143043908</v>
      </c>
      <c r="E148">
        <v>1.0255106844595701</v>
      </c>
      <c r="F148">
        <v>0.31338201468475979</v>
      </c>
    </row>
    <row r="150" spans="1:6" x14ac:dyDescent="0.25">
      <c r="A150" t="s">
        <v>15</v>
      </c>
      <c r="B150">
        <v>5.4101996522019631</v>
      </c>
      <c r="C150">
        <v>1.7348251209592727</v>
      </c>
      <c r="D150">
        <v>4.7737003432760412</v>
      </c>
      <c r="E150">
        <v>2.1558917372013271</v>
      </c>
      <c r="F150">
        <v>7.9661306361052215</v>
      </c>
    </row>
    <row r="151" spans="1:6" x14ac:dyDescent="0.25">
      <c r="A151" t="s">
        <v>16</v>
      </c>
      <c r="B151">
        <v>7.8334998342588236</v>
      </c>
      <c r="C151">
        <v>1.4658524360035823</v>
      </c>
      <c r="D151">
        <v>9.0587538307756876</v>
      </c>
      <c r="E151">
        <v>2.5204350357007881</v>
      </c>
      <c r="F151">
        <v>10.483231048925763</v>
      </c>
    </row>
    <row r="152" spans="1:6" x14ac:dyDescent="0.25">
      <c r="A152" t="s">
        <v>17</v>
      </c>
      <c r="B152">
        <v>5.9893323678860675</v>
      </c>
      <c r="C152">
        <v>0.76528896650419265</v>
      </c>
      <c r="D152">
        <v>4.9663041785072126</v>
      </c>
      <c r="E152">
        <v>3.3685521867471278</v>
      </c>
      <c r="F152">
        <v>9.1593929227894986</v>
      </c>
    </row>
    <row r="153" spans="1:6" x14ac:dyDescent="0.25">
      <c r="A153" t="s">
        <v>18</v>
      </c>
      <c r="B153">
        <v>4.4083458040541963</v>
      </c>
      <c r="C153">
        <v>0.92993235174942324</v>
      </c>
      <c r="D153">
        <v>4.0734606195614269</v>
      </c>
      <c r="E153">
        <v>2.5151074669018922</v>
      </c>
      <c r="F153">
        <v>6.4233268715033294</v>
      </c>
    </row>
    <row r="154" spans="1:6" x14ac:dyDescent="0.25">
      <c r="A154" t="s">
        <v>19</v>
      </c>
      <c r="B154">
        <v>2.8981740763494734</v>
      </c>
      <c r="C154">
        <v>1.8134007102216108</v>
      </c>
      <c r="D154">
        <v>5.5698014531909097</v>
      </c>
      <c r="E154">
        <v>2.9233006040720038</v>
      </c>
      <c r="F154">
        <v>1.1942667162185234</v>
      </c>
    </row>
    <row r="156" spans="1:6" x14ac:dyDescent="0.25">
      <c r="A156" t="s">
        <v>20</v>
      </c>
      <c r="B156">
        <v>10.922251468754213</v>
      </c>
      <c r="C156">
        <v>2.0952917147967409</v>
      </c>
      <c r="D156">
        <v>10.455995016928554</v>
      </c>
      <c r="E156">
        <v>1.8654474684682421</v>
      </c>
      <c r="F156">
        <v>11.606183268212817</v>
      </c>
    </row>
    <row r="157" spans="1:6" x14ac:dyDescent="0.25">
      <c r="A157" t="s">
        <v>21</v>
      </c>
      <c r="B157">
        <v>7.9240350044360213</v>
      </c>
      <c r="C157">
        <v>0.74190903144446241</v>
      </c>
      <c r="D157">
        <v>8.0590060111055823</v>
      </c>
      <c r="E157">
        <v>3.1694892129251224</v>
      </c>
      <c r="F157">
        <v>9.1644150704607323</v>
      </c>
    </row>
    <row r="158" spans="1:6" x14ac:dyDescent="0.25">
      <c r="A158" t="s">
        <v>22</v>
      </c>
      <c r="B158">
        <v>6.7815442224547446</v>
      </c>
      <c r="C158">
        <v>1.4043778201443164</v>
      </c>
      <c r="D158">
        <v>4.8083920622192862</v>
      </c>
      <c r="E158">
        <v>2.900045004073093</v>
      </c>
      <c r="F158">
        <v>7.5292037887082026</v>
      </c>
    </row>
    <row r="159" spans="1:6" x14ac:dyDescent="0.25">
      <c r="A159" t="s">
        <v>23</v>
      </c>
      <c r="B159">
        <v>4.6781376258958014</v>
      </c>
      <c r="C159">
        <v>0.92686627450820425</v>
      </c>
      <c r="D159">
        <v>2.1314531319871506</v>
      </c>
      <c r="E159">
        <v>1.7995720083018101</v>
      </c>
      <c r="F159">
        <v>5.2029449873944085</v>
      </c>
    </row>
    <row r="160" spans="1:6" x14ac:dyDescent="0.25">
      <c r="A160" t="s">
        <v>24</v>
      </c>
      <c r="B160">
        <v>2.6573263107901641</v>
      </c>
      <c r="C160">
        <v>1.6740999573950834</v>
      </c>
      <c r="D160">
        <v>1.5737790845947071</v>
      </c>
      <c r="E160">
        <v>0.92695010177088999</v>
      </c>
      <c r="F160">
        <v>0.92708846010908097</v>
      </c>
    </row>
    <row r="162" spans="1:6" x14ac:dyDescent="0.25">
      <c r="A162" t="s">
        <v>25</v>
      </c>
      <c r="B162">
        <v>10.501378046676338</v>
      </c>
      <c r="C162">
        <v>1.98161893846751</v>
      </c>
      <c r="D162">
        <v>10.244457930160577</v>
      </c>
      <c r="E162">
        <v>3.8764331201854598</v>
      </c>
      <c r="F162">
        <v>7.8918028505710174</v>
      </c>
    </row>
    <row r="163" spans="1:6" x14ac:dyDescent="0.25">
      <c r="A163" t="s">
        <v>26</v>
      </c>
      <c r="B163">
        <v>5.7706710974846454</v>
      </c>
      <c r="C163">
        <v>1.7686701400904938</v>
      </c>
      <c r="D163">
        <v>5.947954259175857</v>
      </c>
      <c r="E163">
        <v>2.5883721650425238</v>
      </c>
      <c r="F163">
        <v>4.9166825701342916</v>
      </c>
    </row>
    <row r="164" spans="1:6" x14ac:dyDescent="0.25">
      <c r="A164" t="s">
        <v>27</v>
      </c>
      <c r="B164">
        <v>4.5688533396201061</v>
      </c>
      <c r="C164">
        <v>1.7000782598533029</v>
      </c>
      <c r="D164">
        <v>4.9526408411985399</v>
      </c>
      <c r="E164">
        <v>3.312595297550128</v>
      </c>
      <c r="F164">
        <v>3.569742564710372</v>
      </c>
    </row>
    <row r="165" spans="1:6" x14ac:dyDescent="0.25">
      <c r="A165" t="s">
        <v>28</v>
      </c>
      <c r="B165">
        <v>3.7760132814975429</v>
      </c>
      <c r="C165">
        <v>1.1495490082647621</v>
      </c>
      <c r="D165">
        <v>3.3516645754524221</v>
      </c>
      <c r="E165">
        <v>2.4265706811222478</v>
      </c>
      <c r="F165">
        <v>2.4638656475054992</v>
      </c>
    </row>
    <row r="166" spans="1:6" x14ac:dyDescent="0.25">
      <c r="A166" t="s">
        <v>29</v>
      </c>
      <c r="B166">
        <v>2.3721662382405087</v>
      </c>
      <c r="C166">
        <v>1.3695875540742466</v>
      </c>
      <c r="D166">
        <v>6.301296944491745</v>
      </c>
      <c r="E166">
        <v>4.1409451888006599</v>
      </c>
      <c r="F166">
        <v>0.40980724997237816</v>
      </c>
    </row>
    <row r="168" spans="1:6" x14ac:dyDescent="0.25">
      <c r="A168" t="s">
        <v>30</v>
      </c>
      <c r="B168">
        <v>1.3205822857804246</v>
      </c>
      <c r="C168">
        <v>0.93456145384031408</v>
      </c>
      <c r="D168">
        <v>1.3013277891969033</v>
      </c>
      <c r="E168">
        <v>1.9139654599112137</v>
      </c>
      <c r="F168">
        <v>0.25311624262999827</v>
      </c>
    </row>
    <row r="169" spans="1:6" x14ac:dyDescent="0.25">
      <c r="A169" t="s">
        <v>31</v>
      </c>
      <c r="B169">
        <v>0.5273465344737146</v>
      </c>
      <c r="C169">
        <v>0.50973270616786404</v>
      </c>
      <c r="D169">
        <v>1.440797867985653</v>
      </c>
      <c r="E169">
        <v>2.4020482953935769</v>
      </c>
      <c r="F169">
        <v>0.25311624262999827</v>
      </c>
    </row>
    <row r="170" spans="1:6" x14ac:dyDescent="0.25">
      <c r="A170" t="s">
        <v>32</v>
      </c>
      <c r="B170">
        <v>1.5712140177924709</v>
      </c>
      <c r="C170">
        <v>1.0811344695027238</v>
      </c>
      <c r="D170">
        <v>1.3726128312630763</v>
      </c>
      <c r="E170">
        <v>1.7127161962170712</v>
      </c>
      <c r="F170">
        <v>0.44797557227372709</v>
      </c>
    </row>
    <row r="171" spans="1:6" x14ac:dyDescent="0.25">
      <c r="A171" t="s">
        <v>33</v>
      </c>
      <c r="B171">
        <v>1.369161965216839</v>
      </c>
      <c r="C171">
        <v>0.69742814936738806</v>
      </c>
      <c r="D171">
        <v>0.9273314720223198</v>
      </c>
      <c r="E171">
        <v>1.481073905062356</v>
      </c>
      <c r="F171">
        <v>0.4088028204381321</v>
      </c>
    </row>
    <row r="172" spans="1:6" x14ac:dyDescent="0.25">
      <c r="A172" t="s">
        <v>34</v>
      </c>
      <c r="B172">
        <v>1.3798232889318243</v>
      </c>
      <c r="C172">
        <v>0.88146938964105803</v>
      </c>
      <c r="D172">
        <v>0.22626648102832764</v>
      </c>
      <c r="E172">
        <v>0.59035531462992263</v>
      </c>
      <c r="F172">
        <v>0.28525798772587102</v>
      </c>
    </row>
    <row r="173" spans="1:6" x14ac:dyDescent="0.25">
      <c r="A173" t="s">
        <v>35</v>
      </c>
      <c r="B173">
        <v>3.1192576926865381</v>
      </c>
      <c r="C173">
        <v>2.3021907929657099</v>
      </c>
      <c r="D173">
        <v>1.1761412806176901</v>
      </c>
      <c r="E173">
        <v>1.6608456141257779</v>
      </c>
      <c r="F173">
        <v>0.12354483271226102</v>
      </c>
    </row>
    <row r="176" spans="1:6" x14ac:dyDescent="0.25">
      <c r="A176" t="s">
        <v>100</v>
      </c>
      <c r="B176" s="30">
        <v>333.37353214314538</v>
      </c>
      <c r="C176" s="30">
        <v>302.21363840607643</v>
      </c>
      <c r="D176" s="30">
        <v>5.6475275765559291E-3</v>
      </c>
      <c r="E176" s="30">
        <v>9.022727638913916E-3</v>
      </c>
      <c r="F176" s="30"/>
    </row>
    <row r="177" spans="1:6" x14ac:dyDescent="0.25">
      <c r="A177" t="s">
        <v>101</v>
      </c>
      <c r="B177" s="30">
        <v>261.25463378733082</v>
      </c>
      <c r="C177" s="30">
        <v>239.60896910840995</v>
      </c>
      <c r="D177" s="30">
        <v>3.9949191796250895E-3</v>
      </c>
      <c r="E177" s="30">
        <v>7.9163588668107951E-3</v>
      </c>
      <c r="F177" s="30"/>
    </row>
    <row r="178" spans="1:6" x14ac:dyDescent="0.25">
      <c r="A178" t="s">
        <v>13</v>
      </c>
      <c r="B178" s="30">
        <v>186.14831253239524</v>
      </c>
      <c r="C178" s="30">
        <v>193.8565998873697</v>
      </c>
      <c r="D178" s="30">
        <v>2.9582737176080489E-3</v>
      </c>
      <c r="E178" s="30">
        <v>5.3860795973016814E-3</v>
      </c>
      <c r="F178" s="30"/>
    </row>
    <row r="179" spans="1:6" x14ac:dyDescent="0.25">
      <c r="A179" t="s">
        <v>14</v>
      </c>
      <c r="B179" s="30">
        <v>74.248039019418883</v>
      </c>
      <c r="C179" s="30">
        <v>72.49815817078175</v>
      </c>
      <c r="D179" s="30">
        <v>4.8134695569285457E-3</v>
      </c>
      <c r="E179" s="30">
        <v>8.5045162771319044E-3</v>
      </c>
      <c r="F179" s="30"/>
    </row>
    <row r="180" spans="1:6" x14ac:dyDescent="0.25">
      <c r="B180" s="30"/>
      <c r="C180" s="30"/>
      <c r="D180" s="30"/>
      <c r="E180" s="30"/>
      <c r="F180" s="30"/>
    </row>
    <row r="181" spans="1:6" x14ac:dyDescent="0.25">
      <c r="A181" t="s">
        <v>15</v>
      </c>
      <c r="B181" s="30">
        <v>1251.4650797985373</v>
      </c>
      <c r="C181" s="30">
        <v>1086.0462615912384</v>
      </c>
      <c r="D181" s="30">
        <v>1.6897775414102513E-2</v>
      </c>
      <c r="E181" s="30">
        <v>1.9035919374771136E-2</v>
      </c>
      <c r="F181" s="30"/>
    </row>
    <row r="182" spans="1:6" x14ac:dyDescent="0.25">
      <c r="A182" t="s">
        <v>16</v>
      </c>
      <c r="B182" s="30">
        <v>1745.3951540229591</v>
      </c>
      <c r="C182" s="30">
        <v>1332.6303391618769</v>
      </c>
      <c r="D182" s="30">
        <v>3.1923488542708871E-2</v>
      </c>
      <c r="E182" s="30">
        <v>3.7358149286366035E-2</v>
      </c>
      <c r="F182" s="30"/>
    </row>
    <row r="183" spans="1:6" x14ac:dyDescent="0.25">
      <c r="A183" t="s">
        <v>17</v>
      </c>
      <c r="B183" s="30">
        <v>1317.5701172962929</v>
      </c>
      <c r="C183" s="30">
        <v>932.44729092391981</v>
      </c>
      <c r="D183" s="30">
        <v>2.127071309693037E-2</v>
      </c>
      <c r="E183" s="30">
        <v>2.8934135470868792E-2</v>
      </c>
      <c r="F183" s="30"/>
    </row>
    <row r="184" spans="1:6" x14ac:dyDescent="0.25">
      <c r="A184" t="s">
        <v>18</v>
      </c>
      <c r="B184" s="30">
        <v>1038.3109812893715</v>
      </c>
      <c r="C184" s="30">
        <v>935.00995411875692</v>
      </c>
      <c r="D184" s="30">
        <v>1.7433400348622445E-2</v>
      </c>
      <c r="E184" s="30">
        <v>2.2971961138237341E-2</v>
      </c>
      <c r="F184" s="30"/>
    </row>
    <row r="185" spans="1:6" x14ac:dyDescent="0.25">
      <c r="A185" t="s">
        <v>19</v>
      </c>
      <c r="B185" s="30">
        <v>692.41659455557749</v>
      </c>
      <c r="C185" s="30">
        <v>886.50968103059017</v>
      </c>
      <c r="D185" s="30">
        <v>2.5153403726936249E-2</v>
      </c>
      <c r="E185" s="30">
        <v>2.935162432907373E-2</v>
      </c>
      <c r="F185" s="30"/>
    </row>
    <row r="186" spans="1:6" x14ac:dyDescent="0.25">
      <c r="B186" s="30"/>
      <c r="C186" s="30"/>
      <c r="D186" s="30"/>
      <c r="E186" s="30"/>
      <c r="F186" s="30"/>
    </row>
    <row r="187" spans="1:6" x14ac:dyDescent="0.25">
      <c r="A187" t="s">
        <v>20</v>
      </c>
      <c r="B187" s="30">
        <v>2374.4928679989412</v>
      </c>
      <c r="C187" s="30">
        <v>1515.7253723874203</v>
      </c>
      <c r="D187" s="30">
        <v>3.8262297097394364E-2</v>
      </c>
      <c r="E187" s="30">
        <v>4.3350117679530606E-2</v>
      </c>
      <c r="F187" s="30"/>
    </row>
    <row r="188" spans="1:6" x14ac:dyDescent="0.25">
      <c r="A188" t="s">
        <v>21</v>
      </c>
      <c r="B188" s="30">
        <v>1723.3646802396579</v>
      </c>
      <c r="C188" s="30">
        <v>1107.8669004798853</v>
      </c>
      <c r="D188" s="30">
        <v>3.6539442972296297E-2</v>
      </c>
      <c r="E188" s="30">
        <v>4.179681610756357E-2</v>
      </c>
      <c r="F188" s="30"/>
    </row>
    <row r="189" spans="1:6" x14ac:dyDescent="0.25">
      <c r="A189" t="s">
        <v>22</v>
      </c>
      <c r="B189" s="30">
        <v>1530.6408685750555</v>
      </c>
      <c r="C189" s="30">
        <v>1089.6343107949504</v>
      </c>
      <c r="D189" s="30">
        <v>2.876739569763832E-2</v>
      </c>
      <c r="E189" s="30">
        <v>3.2941228769761577E-2</v>
      </c>
      <c r="F189" s="30"/>
    </row>
    <row r="190" spans="1:6" x14ac:dyDescent="0.25">
      <c r="A190" t="s">
        <v>23</v>
      </c>
      <c r="B190" s="30">
        <v>1104.1570756914759</v>
      </c>
      <c r="C190" s="30">
        <v>848.35413634774648</v>
      </c>
      <c r="D190" s="30">
        <v>2.1178606883889946E-2</v>
      </c>
      <c r="E190" s="30">
        <v>2.3568644286357479E-2</v>
      </c>
      <c r="F190" s="30"/>
    </row>
    <row r="191" spans="1:6" x14ac:dyDescent="0.25">
      <c r="A191" t="s">
        <v>24</v>
      </c>
      <c r="B191" s="30">
        <v>629.2133786602642</v>
      </c>
      <c r="C191" s="30">
        <v>813.76375470365281</v>
      </c>
      <c r="D191" s="30">
        <v>2.4060462448989985E-2</v>
      </c>
      <c r="E191" s="30">
        <v>2.7597635377198202E-2</v>
      </c>
      <c r="F191" s="30"/>
    </row>
    <row r="192" spans="1:6" x14ac:dyDescent="0.25">
      <c r="B192" s="30"/>
      <c r="C192" s="30"/>
      <c r="D192" s="30"/>
      <c r="E192" s="30"/>
      <c r="F192" s="30"/>
    </row>
    <row r="193" spans="1:6" x14ac:dyDescent="0.25">
      <c r="A193" t="s">
        <v>25</v>
      </c>
      <c r="B193" s="30">
        <v>2339.9879573512058</v>
      </c>
      <c r="C193" s="30">
        <v>1691.2825214201719</v>
      </c>
      <c r="D193" s="30">
        <v>3.3879218916890483E-2</v>
      </c>
      <c r="E193" s="30">
        <v>3.7350495618469363E-2</v>
      </c>
      <c r="F193" s="30"/>
    </row>
    <row r="194" spans="1:6" x14ac:dyDescent="0.25">
      <c r="A194" t="s">
        <v>26</v>
      </c>
      <c r="B194" s="30">
        <v>1290.7812307473391</v>
      </c>
      <c r="C194" s="30">
        <v>938.70358125903306</v>
      </c>
      <c r="D194" s="30">
        <v>2.2621775493763093E-2</v>
      </c>
      <c r="E194" s="30">
        <v>2.4625382976246106E-2</v>
      </c>
      <c r="F194" s="30"/>
    </row>
    <row r="195" spans="1:6" x14ac:dyDescent="0.25">
      <c r="A195" t="s">
        <v>27</v>
      </c>
      <c r="B195" s="30">
        <v>1016.2720127079683</v>
      </c>
      <c r="C195" s="30">
        <v>725.53889482318903</v>
      </c>
      <c r="D195" s="30">
        <v>1.8990833399893998E-2</v>
      </c>
      <c r="E195" s="30">
        <v>2.1463140853293261E-2</v>
      </c>
      <c r="F195" s="30"/>
    </row>
    <row r="196" spans="1:6" x14ac:dyDescent="0.25">
      <c r="A196" t="s">
        <v>28</v>
      </c>
      <c r="B196" s="30">
        <v>849.10821500805423</v>
      </c>
      <c r="C196" s="30">
        <v>596.09732113447785</v>
      </c>
      <c r="D196" s="30">
        <v>1.5261287124593903E-2</v>
      </c>
      <c r="E196" s="30">
        <v>1.7822542724959905E-2</v>
      </c>
      <c r="F196" s="30"/>
    </row>
    <row r="197" spans="1:6" x14ac:dyDescent="0.25">
      <c r="A197" t="s">
        <v>29</v>
      </c>
      <c r="B197" s="30">
        <v>512.82432819465146</v>
      </c>
      <c r="C197" s="30">
        <v>503.14633311958056</v>
      </c>
      <c r="D197" s="30">
        <v>1.6797408868263974E-2</v>
      </c>
      <c r="E197" s="30">
        <v>2.1093457330688518E-2</v>
      </c>
      <c r="F197" s="30"/>
    </row>
    <row r="198" spans="1:6" x14ac:dyDescent="0.25">
      <c r="B198" s="30"/>
      <c r="C198" s="30"/>
      <c r="D198" s="30"/>
      <c r="E198" s="30"/>
      <c r="F198" s="30"/>
    </row>
    <row r="199" spans="1:6" x14ac:dyDescent="0.25">
      <c r="A199" t="s">
        <v>30</v>
      </c>
      <c r="B199" s="30">
        <v>257.06765815437274</v>
      </c>
      <c r="C199" s="30">
        <v>212.9569268241622</v>
      </c>
      <c r="D199" s="30">
        <v>5.145114296100043E-3</v>
      </c>
      <c r="E199" s="30">
        <v>1.1207705335449847E-2</v>
      </c>
      <c r="F199" s="30"/>
    </row>
    <row r="200" spans="1:6" x14ac:dyDescent="0.25">
      <c r="A200" t="s">
        <v>31</v>
      </c>
      <c r="B200" s="30">
        <v>77.731171896310244</v>
      </c>
      <c r="C200" s="30">
        <v>82.002902037701134</v>
      </c>
      <c r="D200" s="30">
        <v>6.8673805721767341E-3</v>
      </c>
      <c r="E200" s="30">
        <v>1.2601862077655946E-2</v>
      </c>
      <c r="F200" s="30"/>
    </row>
    <row r="201" spans="1:6" x14ac:dyDescent="0.25">
      <c r="A201" t="s">
        <v>32</v>
      </c>
      <c r="B201" s="30">
        <v>326.43286110699523</v>
      </c>
      <c r="C201" s="30">
        <v>280.5538016376824</v>
      </c>
      <c r="D201" s="30">
        <v>5.2218862815952638E-3</v>
      </c>
      <c r="E201" s="30">
        <v>8.4370118393957312E-3</v>
      </c>
      <c r="F201" s="30"/>
    </row>
    <row r="202" spans="1:6" x14ac:dyDescent="0.25">
      <c r="A202" t="s">
        <v>33</v>
      </c>
      <c r="B202" s="30">
        <v>259.08195412995053</v>
      </c>
      <c r="C202" s="30">
        <v>149.61145979636359</v>
      </c>
      <c r="D202" s="30">
        <v>3.2691608357614177E-3</v>
      </c>
      <c r="E202" s="30">
        <v>8.2135356803653154E-3</v>
      </c>
      <c r="F202" s="30"/>
    </row>
    <row r="203" spans="1:6" x14ac:dyDescent="0.25">
      <c r="A203" t="s">
        <v>34</v>
      </c>
      <c r="B203" s="30">
        <v>242.48239179057191</v>
      </c>
      <c r="C203" s="30">
        <v>172.75143439571298</v>
      </c>
      <c r="D203" s="30">
        <v>1.8145125010451308E-3</v>
      </c>
      <c r="E203" s="30">
        <v>5.2946747273151214E-3</v>
      </c>
      <c r="F203" s="30"/>
    </row>
    <row r="204" spans="1:6" x14ac:dyDescent="0.25">
      <c r="A204" t="s">
        <v>35</v>
      </c>
      <c r="B204" s="30">
        <v>523.99140659058696</v>
      </c>
      <c r="C204" s="30">
        <v>398.62187292246307</v>
      </c>
      <c r="D204" s="30">
        <v>5.5566897267253969E-3</v>
      </c>
      <c r="E204" s="30">
        <v>9.5993342540367146E-3</v>
      </c>
      <c r="F204" s="30"/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B1:I131"/>
  <sheetViews>
    <sheetView topLeftCell="A7" zoomScaleNormal="100" workbookViewId="0">
      <selection activeCell="C35" sqref="C35"/>
    </sheetView>
  </sheetViews>
  <sheetFormatPr baseColWidth="10" defaultRowHeight="15" x14ac:dyDescent="0.25"/>
  <sheetData>
    <row r="1" spans="2:9" x14ac:dyDescent="0.25">
      <c r="B1" t="s">
        <v>187</v>
      </c>
    </row>
    <row r="2" spans="2:9" x14ac:dyDescent="0.25">
      <c r="B2" t="s">
        <v>145</v>
      </c>
    </row>
    <row r="3" spans="2:9" x14ac:dyDescent="0.25">
      <c r="B3" t="s">
        <v>146</v>
      </c>
    </row>
    <row r="4" spans="2:9" x14ac:dyDescent="0.25">
      <c r="B4" t="s">
        <v>147</v>
      </c>
    </row>
    <row r="5" spans="2:9" x14ac:dyDescent="0.25">
      <c r="B5" t="s">
        <v>148</v>
      </c>
    </row>
    <row r="6" spans="2:9" x14ac:dyDescent="0.25">
      <c r="B6" t="s">
        <v>149</v>
      </c>
    </row>
    <row r="7" spans="2:9" ht="16.350000000000001" customHeight="1" x14ac:dyDescent="0.25"/>
    <row r="9" spans="2:9" x14ac:dyDescent="0.25">
      <c r="B9" t="s">
        <v>150</v>
      </c>
    </row>
    <row r="10" spans="2:9" ht="15.75" thickBot="1" x14ac:dyDescent="0.3"/>
    <row r="11" spans="2:9" x14ac:dyDescent="0.25">
      <c r="B11" s="72" t="s">
        <v>151</v>
      </c>
      <c r="C11" s="72" t="s">
        <v>152</v>
      </c>
      <c r="D11" s="72" t="s">
        <v>153</v>
      </c>
      <c r="E11" s="72" t="s">
        <v>154</v>
      </c>
      <c r="F11" s="72" t="s">
        <v>155</v>
      </c>
      <c r="G11" s="72" t="s">
        <v>156</v>
      </c>
      <c r="H11" s="72" t="s">
        <v>157</v>
      </c>
      <c r="I11" s="72" t="s">
        <v>158</v>
      </c>
    </row>
    <row r="12" spans="2:9" x14ac:dyDescent="0.25">
      <c r="B12" s="73" t="s">
        <v>159</v>
      </c>
      <c r="C12" s="75">
        <v>11</v>
      </c>
      <c r="D12" s="75">
        <v>0</v>
      </c>
      <c r="E12" s="75">
        <v>11</v>
      </c>
      <c r="F12" s="78">
        <v>13.49</v>
      </c>
      <c r="G12" s="78">
        <v>61.82</v>
      </c>
      <c r="H12" s="78">
        <v>32.021818181818183</v>
      </c>
      <c r="I12" s="78">
        <v>16.606033131474728</v>
      </c>
    </row>
    <row r="13" spans="2:9" x14ac:dyDescent="0.25">
      <c r="B13" s="71" t="s">
        <v>160</v>
      </c>
      <c r="C13" s="76">
        <v>10</v>
      </c>
      <c r="D13" s="76">
        <v>0</v>
      </c>
      <c r="E13" s="76">
        <v>10</v>
      </c>
      <c r="F13" s="79">
        <v>7.84</v>
      </c>
      <c r="G13" s="79">
        <v>26.56</v>
      </c>
      <c r="H13" s="79">
        <v>18.263999999999999</v>
      </c>
      <c r="I13" s="79">
        <v>6.0813087041816543</v>
      </c>
    </row>
    <row r="14" spans="2:9" x14ac:dyDescent="0.25">
      <c r="B14" s="71" t="s">
        <v>161</v>
      </c>
      <c r="C14" s="76">
        <v>11</v>
      </c>
      <c r="D14" s="76">
        <v>0</v>
      </c>
      <c r="E14" s="76">
        <v>11</v>
      </c>
      <c r="F14" s="79">
        <v>453.50448999999992</v>
      </c>
      <c r="G14" s="79">
        <v>17974.584210000001</v>
      </c>
      <c r="H14" s="79">
        <v>5890.9867014590345</v>
      </c>
      <c r="I14" s="79">
        <v>6222.5492590187696</v>
      </c>
    </row>
    <row r="15" spans="2:9" ht="15.75" thickBot="1" x14ac:dyDescent="0.3">
      <c r="B15" s="74" t="s">
        <v>162</v>
      </c>
      <c r="C15" s="77">
        <v>10</v>
      </c>
      <c r="D15" s="77">
        <v>0</v>
      </c>
      <c r="E15" s="77">
        <v>10</v>
      </c>
      <c r="F15" s="80">
        <v>262.02358035002942</v>
      </c>
      <c r="G15" s="80">
        <v>6044.5337793749995</v>
      </c>
      <c r="H15" s="80">
        <v>1577.5339156447992</v>
      </c>
      <c r="I15" s="80">
        <v>1802.2413600006869</v>
      </c>
    </row>
    <row r="18" spans="2:3" x14ac:dyDescent="0.25">
      <c r="B18" t="s">
        <v>163</v>
      </c>
    </row>
    <row r="20" spans="2:3" x14ac:dyDescent="0.25">
      <c r="B20" t="s">
        <v>164</v>
      </c>
    </row>
    <row r="21" spans="2:3" x14ac:dyDescent="0.25">
      <c r="B21" s="81">
        <v>3.245511009000952</v>
      </c>
      <c r="C21" s="82">
        <v>24.270125354635407</v>
      </c>
    </row>
    <row r="22" spans="2:3" ht="15.75" thickBot="1" x14ac:dyDescent="0.3"/>
    <row r="23" spans="2:3" x14ac:dyDescent="0.25">
      <c r="B23" s="83" t="s">
        <v>165</v>
      </c>
      <c r="C23" s="84">
        <v>13.75781818181818</v>
      </c>
    </row>
    <row r="24" spans="2:3" x14ac:dyDescent="0.25">
      <c r="B24" s="71" t="s">
        <v>166</v>
      </c>
      <c r="C24" s="85">
        <v>2.5650723194181131</v>
      </c>
    </row>
    <row r="25" spans="2:3" x14ac:dyDescent="0.25">
      <c r="B25" s="71" t="s">
        <v>167</v>
      </c>
      <c r="C25" s="85">
        <v>1.9599639845400536</v>
      </c>
    </row>
    <row r="26" spans="2:3" x14ac:dyDescent="0.25">
      <c r="B26" s="71" t="s">
        <v>168</v>
      </c>
      <c r="C26" s="85">
        <v>1.0315430225913857E-2</v>
      </c>
    </row>
    <row r="27" spans="2:3" ht="15.75" thickBot="1" x14ac:dyDescent="0.3">
      <c r="B27" s="74" t="s">
        <v>169</v>
      </c>
      <c r="C27" s="86">
        <v>0.05</v>
      </c>
    </row>
    <row r="29" spans="2:3" x14ac:dyDescent="0.25">
      <c r="B29" s="87" t="s">
        <v>170</v>
      </c>
    </row>
    <row r="30" spans="2:3" x14ac:dyDescent="0.25">
      <c r="B30" s="87" t="s">
        <v>171</v>
      </c>
    </row>
    <row r="31" spans="2:3" x14ac:dyDescent="0.25">
      <c r="B31" s="87" t="s">
        <v>172</v>
      </c>
    </row>
    <row r="32" spans="2:3" x14ac:dyDescent="0.25">
      <c r="B32" s="87" t="s">
        <v>179</v>
      </c>
    </row>
    <row r="33" spans="2:3" x14ac:dyDescent="0.25">
      <c r="B33" s="87" t="s">
        <v>184</v>
      </c>
    </row>
    <row r="36" spans="2:3" x14ac:dyDescent="0.25">
      <c r="B36" t="s">
        <v>173</v>
      </c>
    </row>
    <row r="38" spans="2:3" x14ac:dyDescent="0.25">
      <c r="B38" t="s">
        <v>164</v>
      </c>
    </row>
    <row r="39" spans="2:3" x14ac:dyDescent="0.25">
      <c r="B39" s="81">
        <v>2.094525412342616</v>
      </c>
      <c r="C39" s="82">
        <v>25.421110951293745</v>
      </c>
    </row>
    <row r="40" spans="2:3" ht="15.75" thickBot="1" x14ac:dyDescent="0.3"/>
    <row r="41" spans="2:3" x14ac:dyDescent="0.25">
      <c r="B41" s="83" t="s">
        <v>165</v>
      </c>
      <c r="C41" s="84">
        <v>13.75781818181818</v>
      </c>
    </row>
    <row r="42" spans="2:3" x14ac:dyDescent="0.25">
      <c r="B42" s="71" t="s">
        <v>174</v>
      </c>
      <c r="C42" s="85">
        <v>2.468894930060948</v>
      </c>
    </row>
    <row r="43" spans="2:3" x14ac:dyDescent="0.25">
      <c r="B43" s="71" t="s">
        <v>175</v>
      </c>
      <c r="C43" s="85">
        <v>2.0930240540923646</v>
      </c>
    </row>
    <row r="44" spans="2:3" x14ac:dyDescent="0.25">
      <c r="B44" s="71" t="s">
        <v>176</v>
      </c>
      <c r="C44" s="88">
        <v>19</v>
      </c>
    </row>
    <row r="45" spans="2:3" x14ac:dyDescent="0.25">
      <c r="B45" s="71" t="s">
        <v>168</v>
      </c>
      <c r="C45" s="85">
        <v>2.3210679829754444E-2</v>
      </c>
    </row>
    <row r="46" spans="2:3" ht="15.75" thickBot="1" x14ac:dyDescent="0.3">
      <c r="B46" s="74" t="s">
        <v>169</v>
      </c>
      <c r="C46" s="86">
        <v>0.05</v>
      </c>
    </row>
    <row r="48" spans="2:3" x14ac:dyDescent="0.25">
      <c r="B48" s="87" t="s">
        <v>170</v>
      </c>
    </row>
    <row r="49" spans="2:2" x14ac:dyDescent="0.25">
      <c r="B49" s="87" t="s">
        <v>171</v>
      </c>
    </row>
    <row r="50" spans="2:2" x14ac:dyDescent="0.25">
      <c r="B50" s="87" t="s">
        <v>172</v>
      </c>
    </row>
    <row r="51" spans="2:2" x14ac:dyDescent="0.25">
      <c r="B51" s="87" t="s">
        <v>179</v>
      </c>
    </row>
    <row r="52" spans="2:2" x14ac:dyDescent="0.25">
      <c r="B52" s="87" t="s">
        <v>181</v>
      </c>
    </row>
    <row r="55" spans="2:2" x14ac:dyDescent="0.25">
      <c r="B55" t="s">
        <v>177</v>
      </c>
    </row>
    <row r="73" spans="2:6" x14ac:dyDescent="0.25">
      <c r="F73" t="s">
        <v>66</v>
      </c>
    </row>
    <row r="76" spans="2:6" x14ac:dyDescent="0.25">
      <c r="B76" t="s">
        <v>178</v>
      </c>
    </row>
    <row r="78" spans="2:6" x14ac:dyDescent="0.25">
      <c r="B78" t="s">
        <v>164</v>
      </c>
    </row>
    <row r="79" spans="2:6" x14ac:dyDescent="0.25">
      <c r="B79" s="81">
        <v>470.31462469458444</v>
      </c>
      <c r="C79" s="82">
        <v>8156.5909469338867</v>
      </c>
    </row>
    <row r="80" spans="2:6" ht="15.75" thickBot="1" x14ac:dyDescent="0.3"/>
    <row r="81" spans="2:3" x14ac:dyDescent="0.25">
      <c r="B81" s="83" t="s">
        <v>165</v>
      </c>
      <c r="C81" s="84">
        <v>4313.4527858142355</v>
      </c>
    </row>
    <row r="82" spans="2:3" x14ac:dyDescent="0.25">
      <c r="B82" s="71" t="s">
        <v>166</v>
      </c>
      <c r="C82" s="85">
        <v>2.1998199790836646</v>
      </c>
    </row>
    <row r="83" spans="2:3" x14ac:dyDescent="0.25">
      <c r="B83" s="71" t="s">
        <v>167</v>
      </c>
      <c r="C83" s="85">
        <v>1.9599639845400536</v>
      </c>
    </row>
    <row r="84" spans="2:3" x14ac:dyDescent="0.25">
      <c r="B84" s="71" t="s">
        <v>168</v>
      </c>
      <c r="C84" s="85">
        <v>2.7819669893900389E-2</v>
      </c>
    </row>
    <row r="85" spans="2:3" ht="15.75" thickBot="1" x14ac:dyDescent="0.3">
      <c r="B85" s="74" t="s">
        <v>169</v>
      </c>
      <c r="C85" s="86">
        <v>0.05</v>
      </c>
    </row>
    <row r="87" spans="2:3" x14ac:dyDescent="0.25">
      <c r="B87" s="87" t="s">
        <v>170</v>
      </c>
    </row>
    <row r="88" spans="2:3" x14ac:dyDescent="0.25">
      <c r="B88" s="87" t="s">
        <v>171</v>
      </c>
    </row>
    <row r="89" spans="2:3" x14ac:dyDescent="0.25">
      <c r="B89" s="87" t="s">
        <v>172</v>
      </c>
    </row>
    <row r="90" spans="2:3" x14ac:dyDescent="0.25">
      <c r="B90" s="87" t="s">
        <v>179</v>
      </c>
    </row>
    <row r="91" spans="2:3" x14ac:dyDescent="0.25">
      <c r="B91" s="87" t="s">
        <v>185</v>
      </c>
    </row>
    <row r="94" spans="2:3" x14ac:dyDescent="0.25">
      <c r="B94" t="s">
        <v>180</v>
      </c>
    </row>
    <row r="96" spans="2:3" x14ac:dyDescent="0.25">
      <c r="B96" t="s">
        <v>164</v>
      </c>
    </row>
    <row r="97" spans="2:3" x14ac:dyDescent="0.25">
      <c r="B97" s="81">
        <v>32.073139761541675</v>
      </c>
      <c r="C97" s="82">
        <v>8594.8324318669293</v>
      </c>
    </row>
    <row r="98" spans="2:3" ht="15.75" thickBot="1" x14ac:dyDescent="0.3"/>
    <row r="99" spans="2:3" x14ac:dyDescent="0.25">
      <c r="B99" s="83" t="s">
        <v>165</v>
      </c>
      <c r="C99" s="84">
        <v>4313.4527858142355</v>
      </c>
    </row>
    <row r="100" spans="2:3" x14ac:dyDescent="0.25">
      <c r="B100" s="71" t="s">
        <v>174</v>
      </c>
      <c r="C100" s="85">
        <v>2.1087035449483236</v>
      </c>
    </row>
    <row r="101" spans="2:3" x14ac:dyDescent="0.25">
      <c r="B101" s="71" t="s">
        <v>175</v>
      </c>
      <c r="C101" s="85">
        <v>2.0930240540923646</v>
      </c>
    </row>
    <row r="102" spans="2:3" x14ac:dyDescent="0.25">
      <c r="B102" s="71" t="s">
        <v>176</v>
      </c>
      <c r="C102" s="88">
        <v>19</v>
      </c>
    </row>
    <row r="103" spans="2:3" x14ac:dyDescent="0.25">
      <c r="B103" s="71" t="s">
        <v>168</v>
      </c>
      <c r="C103" s="85">
        <v>4.8470952643284271E-2</v>
      </c>
    </row>
    <row r="104" spans="2:3" ht="15.75" thickBot="1" x14ac:dyDescent="0.3">
      <c r="B104" s="74" t="s">
        <v>169</v>
      </c>
      <c r="C104" s="86">
        <v>0.05</v>
      </c>
    </row>
    <row r="106" spans="2:3" x14ac:dyDescent="0.25">
      <c r="B106" s="87" t="s">
        <v>170</v>
      </c>
    </row>
    <row r="107" spans="2:3" x14ac:dyDescent="0.25">
      <c r="B107" s="87" t="s">
        <v>171</v>
      </c>
    </row>
    <row r="108" spans="2:3" x14ac:dyDescent="0.25">
      <c r="B108" s="87" t="s">
        <v>172</v>
      </c>
    </row>
    <row r="109" spans="2:3" x14ac:dyDescent="0.25">
      <c r="B109" s="87" t="s">
        <v>179</v>
      </c>
    </row>
    <row r="110" spans="2:3" x14ac:dyDescent="0.25">
      <c r="B110" s="87" t="s">
        <v>186</v>
      </c>
    </row>
    <row r="113" spans="2:2" x14ac:dyDescent="0.25">
      <c r="B113" t="s">
        <v>177</v>
      </c>
    </row>
    <row r="131" spans="6:6" x14ac:dyDescent="0.25">
      <c r="F131" t="s">
        <v>66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rop Down 1">
              <controlPr defaultSize="0" autoFill="0" autoPict="0" macro="[0]!GoToResults250620160431128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25"/>
  <sheetViews>
    <sheetView workbookViewId="0">
      <selection activeCell="G10" sqref="G10"/>
    </sheetView>
  </sheetViews>
  <sheetFormatPr baseColWidth="10" defaultRowHeight="15" x14ac:dyDescent="0.25"/>
  <sheetData>
    <row r="1" spans="1:5" x14ac:dyDescent="0.25">
      <c r="A1" t="s">
        <v>11</v>
      </c>
      <c r="B1">
        <v>1.5631851965993846</v>
      </c>
      <c r="C1">
        <v>0.89055787978035172</v>
      </c>
      <c r="D1">
        <v>4.404731031344439</v>
      </c>
      <c r="E1">
        <v>1.0150893065903599</v>
      </c>
    </row>
    <row r="2" spans="1:5" x14ac:dyDescent="0.25">
      <c r="A2" t="s">
        <v>12</v>
      </c>
      <c r="B2">
        <v>1.247180459203455</v>
      </c>
      <c r="C2">
        <v>0.77607028896084418</v>
      </c>
      <c r="D2">
        <v>0.78074178613436396</v>
      </c>
      <c r="E2">
        <v>0.60846477997598003</v>
      </c>
    </row>
    <row r="3" spans="1:5" x14ac:dyDescent="0.25">
      <c r="A3" t="s">
        <v>13</v>
      </c>
      <c r="B3">
        <v>0.91695583216649279</v>
      </c>
      <c r="C3">
        <v>0.66679239293341597</v>
      </c>
      <c r="D3">
        <v>0.73433967587508775</v>
      </c>
      <c r="E3">
        <v>0.68527773905982903</v>
      </c>
    </row>
    <row r="4" spans="1:5" x14ac:dyDescent="0.25">
      <c r="A4" t="s">
        <v>14</v>
      </c>
      <c r="B4">
        <v>0.49336435654824323</v>
      </c>
      <c r="C4">
        <v>0.45332226246103102</v>
      </c>
      <c r="D4">
        <v>1.0674519168724101</v>
      </c>
      <c r="E4">
        <v>1.0157034109445999</v>
      </c>
    </row>
    <row r="5" spans="1:5" x14ac:dyDescent="0.25">
      <c r="A5" t="s">
        <v>15</v>
      </c>
      <c r="B5">
        <v>5.4101996522019631</v>
      </c>
      <c r="C5">
        <v>1.7348251209592727</v>
      </c>
      <c r="D5">
        <v>4.4263032491334346</v>
      </c>
      <c r="E5">
        <v>2.1562620249619062</v>
      </c>
    </row>
    <row r="6" spans="1:5" x14ac:dyDescent="0.25">
      <c r="A6" t="s">
        <v>16</v>
      </c>
      <c r="B6">
        <v>7.8334998342588236</v>
      </c>
      <c r="C6">
        <v>1.4658524360035823</v>
      </c>
      <c r="D6">
        <v>8.4134402466721863</v>
      </c>
      <c r="E6">
        <v>2.5889972220777739</v>
      </c>
    </row>
    <row r="7" spans="1:5" x14ac:dyDescent="0.25">
      <c r="A7" t="s">
        <v>17</v>
      </c>
      <c r="B7">
        <v>5.9893323678860675</v>
      </c>
      <c r="C7">
        <v>0.76528896650419265</v>
      </c>
      <c r="D7">
        <v>4.5698578926649853</v>
      </c>
      <c r="E7">
        <v>2.1409167929679902</v>
      </c>
    </row>
    <row r="8" spans="1:5" x14ac:dyDescent="0.25">
      <c r="A8" t="s">
        <v>18</v>
      </c>
      <c r="B8">
        <v>4.4083458040541963</v>
      </c>
      <c r="C8">
        <v>0.92993235174942324</v>
      </c>
      <c r="D8">
        <v>3.7257230230642939</v>
      </c>
      <c r="E8">
        <v>2.3158598235079442</v>
      </c>
    </row>
    <row r="9" spans="1:5" x14ac:dyDescent="0.25">
      <c r="A9" t="s">
        <v>19</v>
      </c>
      <c r="B9">
        <v>2.8981740763494734</v>
      </c>
      <c r="C9">
        <v>1.8134007102216108</v>
      </c>
      <c r="D9">
        <v>5.0415918704239013</v>
      </c>
      <c r="E9">
        <v>2.5802080251630479</v>
      </c>
    </row>
    <row r="10" spans="1:5" x14ac:dyDescent="0.25">
      <c r="A10" t="s">
        <v>20</v>
      </c>
      <c r="B10">
        <v>10.922251468754213</v>
      </c>
      <c r="C10">
        <v>2.0952917147967409</v>
      </c>
      <c r="D10">
        <v>9.691883214009156</v>
      </c>
      <c r="E10">
        <v>1.9347378528972869</v>
      </c>
    </row>
    <row r="11" spans="1:5" x14ac:dyDescent="0.25">
      <c r="A11" t="s">
        <v>21</v>
      </c>
      <c r="B11">
        <v>7.9240350044360213</v>
      </c>
      <c r="C11">
        <v>0.74190903144446241</v>
      </c>
      <c r="D11">
        <v>8.1635086072612157</v>
      </c>
      <c r="E11">
        <v>2.6448782977787006</v>
      </c>
    </row>
    <row r="12" spans="1:5" x14ac:dyDescent="0.25">
      <c r="A12" t="s">
        <v>22</v>
      </c>
      <c r="B12">
        <v>6.7815442224547446</v>
      </c>
      <c r="C12">
        <v>1.4043778201443164</v>
      </c>
      <c r="D12">
        <v>5.8555014774108951</v>
      </c>
      <c r="E12">
        <v>2.6270697519447155</v>
      </c>
    </row>
    <row r="13" spans="1:5" x14ac:dyDescent="0.25">
      <c r="A13" t="s">
        <v>23</v>
      </c>
      <c r="B13">
        <v>4.6781376258958014</v>
      </c>
      <c r="C13">
        <v>0.92686627450820425</v>
      </c>
      <c r="D13">
        <v>4.2318244799434943</v>
      </c>
      <c r="E13">
        <v>1.9402261865842205</v>
      </c>
    </row>
    <row r="14" spans="1:5" x14ac:dyDescent="0.25">
      <c r="A14" t="s">
        <v>24</v>
      </c>
      <c r="B14">
        <v>2.6573263107901641</v>
      </c>
      <c r="C14">
        <v>1.6740999573950834</v>
      </c>
      <c r="D14">
        <v>4.6177505922949535</v>
      </c>
      <c r="E14">
        <v>2.3520199983107632</v>
      </c>
    </row>
    <row r="15" spans="1:5" x14ac:dyDescent="0.25">
      <c r="A15" t="s">
        <v>25</v>
      </c>
      <c r="B15">
        <v>10.501378046676338</v>
      </c>
      <c r="C15">
        <v>1.98161893846751</v>
      </c>
      <c r="D15">
        <v>9.5651609717044526</v>
      </c>
      <c r="E15">
        <v>1.0590907719167499</v>
      </c>
    </row>
    <row r="16" spans="1:5" x14ac:dyDescent="0.25">
      <c r="A16" t="s">
        <v>26</v>
      </c>
      <c r="B16">
        <v>5.7706710974846454</v>
      </c>
      <c r="C16">
        <v>1.7686701400904938</v>
      </c>
      <c r="D16">
        <v>5.4764920581046246</v>
      </c>
      <c r="E16">
        <v>2.5050976050897145</v>
      </c>
    </row>
    <row r="17" spans="1:5" x14ac:dyDescent="0.25">
      <c r="A17" t="s">
        <v>27</v>
      </c>
      <c r="B17">
        <v>4.5688533396201061</v>
      </c>
      <c r="C17">
        <v>1.7000782598533029</v>
      </c>
      <c r="D17">
        <v>4.5659047311706686</v>
      </c>
      <c r="E17">
        <v>3.1688990933978021</v>
      </c>
    </row>
    <row r="18" spans="1:5" x14ac:dyDescent="0.25">
      <c r="A18" t="s">
        <v>28</v>
      </c>
      <c r="B18">
        <v>3.7760132814975429</v>
      </c>
      <c r="C18">
        <v>1.1495490082647621</v>
      </c>
      <c r="D18">
        <v>2.9973393848478223</v>
      </c>
      <c r="E18">
        <v>2.0726142821884488</v>
      </c>
    </row>
    <row r="19" spans="1:5" x14ac:dyDescent="0.25">
      <c r="A19" t="s">
        <v>29</v>
      </c>
      <c r="B19">
        <v>2.3721662382405087</v>
      </c>
      <c r="C19">
        <v>1.3695875540742466</v>
      </c>
      <c r="D19">
        <v>5.9166108344412276</v>
      </c>
      <c r="E19">
        <v>1.16320443239849</v>
      </c>
    </row>
    <row r="20" spans="1:5" x14ac:dyDescent="0.25">
      <c r="A20" t="s">
        <v>30</v>
      </c>
      <c r="B20">
        <v>1.3205822857804246</v>
      </c>
      <c r="C20">
        <v>0.93456145384031408</v>
      </c>
      <c r="D20">
        <v>1.1448426738167985</v>
      </c>
      <c r="E20">
        <v>1.1590229271113499</v>
      </c>
    </row>
    <row r="21" spans="1:5" x14ac:dyDescent="0.25">
      <c r="A21" t="s">
        <v>31</v>
      </c>
      <c r="B21">
        <v>0.5273465344737146</v>
      </c>
      <c r="C21">
        <v>0.50973270616786404</v>
      </c>
      <c r="D21">
        <v>1.2831602858435445</v>
      </c>
      <c r="E21">
        <v>1.1643170181640199</v>
      </c>
    </row>
    <row r="22" spans="1:5" x14ac:dyDescent="0.25">
      <c r="A22" t="s">
        <v>32</v>
      </c>
      <c r="B22">
        <v>1.5712140177924709</v>
      </c>
      <c r="C22">
        <v>1.0811344695027238</v>
      </c>
      <c r="D22">
        <v>1.2388813886071244</v>
      </c>
      <c r="E22">
        <v>1.1530736328895601</v>
      </c>
    </row>
    <row r="23" spans="1:5" x14ac:dyDescent="0.25">
      <c r="A23" t="s">
        <v>33</v>
      </c>
      <c r="B23">
        <v>1.369161965216839</v>
      </c>
      <c r="C23">
        <v>0.69742814936738806</v>
      </c>
      <c r="D23">
        <v>0.85022343375079956</v>
      </c>
      <c r="E23">
        <v>0.31434526196376</v>
      </c>
    </row>
    <row r="24" spans="1:5" x14ac:dyDescent="0.25">
      <c r="A24" t="s">
        <v>34</v>
      </c>
      <c r="B24">
        <v>1.3798232889318243</v>
      </c>
      <c r="C24">
        <v>0.88146938964105803</v>
      </c>
      <c r="D24">
        <v>0.20365584308680607</v>
      </c>
      <c r="E24">
        <v>0.15122650252136999</v>
      </c>
    </row>
    <row r="25" spans="1:5" x14ac:dyDescent="0.25">
      <c r="A25" t="s">
        <v>35</v>
      </c>
      <c r="B25">
        <v>3.1192576926865381</v>
      </c>
      <c r="C25">
        <v>2.3021907929657099</v>
      </c>
      <c r="D25">
        <v>1.0330793315213216</v>
      </c>
      <c r="E25">
        <v>1.04505224667177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dw</vt:lpstr>
      <vt:lpstr>Ratios_HID</vt:lpstr>
      <vt:lpstr>Ratios_HID1</vt:lpstr>
      <vt:lpstr>%</vt:lpstr>
      <vt:lpstr>Graphs</vt:lpstr>
      <vt:lpstr>Pruebas t y z (2 muestras)</vt:lpstr>
      <vt:lpstr>matlab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2016-06-25T23:15:46Z</dcterms:modified>
</cp:coreProperties>
</file>