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6270" windowHeight="4680"/>
  </bookViews>
  <sheets>
    <sheet name="dw" sheetId="3" r:id="rId1"/>
    <sheet name="Ratios_HID" sheetId="14" state="hidden" r:id="rId2"/>
    <sheet name="Ratios_HID1" sheetId="15" state="hidden" r:id="rId3"/>
    <sheet name="%" sheetId="4" r:id="rId4"/>
    <sheet name="Pruebas t y z (2 muestras)1" sheetId="27" r:id="rId5"/>
    <sheet name="Pruebas t y z (2 muestras)" sheetId="26" r:id="rId6"/>
    <sheet name="Graphs" sheetId="5" r:id="rId7"/>
  </sheets>
  <definedNames>
    <definedName name="xdata1" localSheetId="5" hidden="1">ROW(OFFSET('Pruebas t y z (2 muestras)'!$B$1,0,0,792,1))-24*INT((-1/2+ROW(OFFSET('Pruebas t y z (2 muestras)'!$B$1,0,0,792,1)))/24)</definedName>
    <definedName name="xdata1" localSheetId="4" hidden="1">ROW(OFFSET('Pruebas t y z (2 muestras)1'!$B$1,0,0,792,1))-24*INT((-1/2+ROW(OFFSET('Pruebas t y z (2 muestras)1'!$B$1,0,0,792,1)))/24)</definedName>
    <definedName name="xdata1" hidden="1">ROW(OFFSET(#REF!,0,0,513,1))-19*INT((-1/2+ROW(OFFSET(#REF!,0,0,513,1)))/19)</definedName>
    <definedName name="xdata10" localSheetId="5" hidden="1">ROW(OFFSET('Pruebas t y z (2 muestras)'!$B$1,0,0,744,1))-24*INT((-1/2+ROW(OFFSET('Pruebas t y z (2 muestras)'!$B$1,0,0,744,1)))/24)</definedName>
    <definedName name="xdata10" hidden="1">ROW(OFFSET(#REF!,0,0,513,1))-19*INT((-1/2+ROW(OFFSET(#REF!,0,0,513,1)))/19)</definedName>
    <definedName name="xdata11" localSheetId="5" hidden="1">ROW(OFFSET('Pruebas t y z (2 muestras)'!$B$1,0,0,408,1))-17*INT((-1/2+ROW(OFFSET('Pruebas t y z (2 muestras)'!$B$1,0,0,408,1)))/17)</definedName>
    <definedName name="xdata11" hidden="1">ROW(OFFSET(#REF!,0,0,285,1))-15*INT((-1/2+ROW(OFFSET(#REF!,0,0,285,1)))/15)</definedName>
    <definedName name="xdata2" localSheetId="5" hidden="1">ROW(OFFSET('Pruebas t y z (2 muestras)'!$B$1,0,0,759,1))-23*INT((-1/2+ROW(OFFSET('Pruebas t y z (2 muestras)'!$B$1,0,0,759,1)))/23)</definedName>
    <definedName name="xdata2" localSheetId="4" hidden="1">ROW(OFFSET('Pruebas t y z (2 muestras)1'!$B$1,0,0,792,1))-24*INT((-1/2+ROW(OFFSET('Pruebas t y z (2 muestras)1'!$B$1,0,0,792,1)))/24)</definedName>
    <definedName name="xdata2" hidden="1">ROW(OFFSET(#REF!,0,0,513,1))-19*INT((-1/2+ROW(OFFSET(#REF!,0,0,513,1)))/19)</definedName>
    <definedName name="xdata3" localSheetId="5" hidden="1">ROW(OFFSET('Pruebas t y z (2 muestras)'!$B$1,0,0,768,1))-24*INT((-1/2+ROW(OFFSET('Pruebas t y z (2 muestras)'!$B$1,0,0,768,1)))/24)</definedName>
    <definedName name="xdata3" localSheetId="4" hidden="1">ROW(OFFSET('Pruebas t y z (2 muestras)1'!$B$1,0,0,792,1))-24*INT((-1/2+ROW(OFFSET('Pruebas t y z (2 muestras)1'!$B$1,0,0,792,1)))/24)</definedName>
    <definedName name="xdata3" hidden="1">ROW(OFFSET(#REF!,0,0,513,1))-19*INT((-1/2+ROW(OFFSET(#REF!,0,0,513,1)))/19)</definedName>
    <definedName name="xdata4" localSheetId="5" hidden="1">ROW(OFFSET('Pruebas t y z (2 muestras)'!$B$1,0,0,759,1))-23*INT((-1/2+ROW(OFFSET('Pruebas t y z (2 muestras)'!$B$1,0,0,759,1)))/23)</definedName>
    <definedName name="xdata4" localSheetId="4" hidden="1">ROW(OFFSET('Pruebas t y z (2 muestras)1'!$B$1,0,0,792,1))-24*INT((-1/2+ROW(OFFSET('Pruebas t y z (2 muestras)1'!$B$1,0,0,792,1)))/24)</definedName>
    <definedName name="xdata4" hidden="1">ROW(OFFSET(#REF!,0,0,513,1))-19*INT((-1/2+ROW(OFFSET(#REF!,0,0,513,1)))/19)</definedName>
    <definedName name="xdata5" localSheetId="5" hidden="1">ROW(OFFSET('Pruebas t y z (2 muestras)'!$B$1,0,0,759,1))-23*INT((-1/2+ROW(OFFSET('Pruebas t y z (2 muestras)'!$B$1,0,0,759,1)))/23)</definedName>
    <definedName name="xdata5" localSheetId="4" hidden="1">ROW(OFFSET('Pruebas t y z (2 muestras)1'!$B$1,0,0,792,1))-24*INT((-1/2+ROW(OFFSET('Pruebas t y z (2 muestras)1'!$B$1,0,0,792,1)))/24)</definedName>
    <definedName name="xdata5" hidden="1">ROW(OFFSET(#REF!,0,0,513,1))-19*INT((-1/2+ROW(OFFSET(#REF!,0,0,513,1)))/19)</definedName>
    <definedName name="xdata6" localSheetId="5" hidden="1">ROW(OFFSET('Pruebas t y z (2 muestras)'!$B$1,0,0,432,1))-18*INT((-1/2+ROW(OFFSET('Pruebas t y z (2 muestras)'!$B$1,0,0,432,1)))/18)</definedName>
    <definedName name="xdata6" localSheetId="4" hidden="1">ROW(OFFSET('Pruebas t y z (2 muestras)1'!$B$1,0,0,792,1))-24*INT((-1/2+ROW(OFFSET('Pruebas t y z (2 muestras)1'!$B$1,0,0,792,1)))/24)</definedName>
    <definedName name="xdata6" hidden="1">ROW(OFFSET(#REF!,0,0,513,1))-19*INT((-1/2+ROW(OFFSET(#REF!,0,0,513,1)))/19)</definedName>
    <definedName name="xdata7" localSheetId="5" hidden="1">ROW(OFFSET('Pruebas t y z (2 muestras)'!$B$1,0,0,744,1))-24*INT((-1/2+ROW(OFFSET('Pruebas t y z (2 muestras)'!$B$1,0,0,744,1)))/24)</definedName>
    <definedName name="xdata7" localSheetId="4" hidden="1">ROW(OFFSET('Pruebas t y z (2 muestras)1'!$B$1,0,0,792,1))-24*INT((-1/2+ROW(OFFSET('Pruebas t y z (2 muestras)1'!$B$1,0,0,792,1)))/24)</definedName>
    <definedName name="xdata7" hidden="1">ROW(OFFSET(#REF!,0,0,513,1))-19*INT((-1/2+ROW(OFFSET(#REF!,0,0,513,1)))/19)</definedName>
    <definedName name="xdata8" localSheetId="5" hidden="1">ROW(OFFSET('Pruebas t y z (2 muestras)'!$B$1,0,0,768,1))-24*INT((-1/2+ROW(OFFSET('Pruebas t y z (2 muestras)'!$B$1,0,0,768,1)))/24)</definedName>
    <definedName name="xdata8" localSheetId="4" hidden="1">ROW(OFFSET('Pruebas t y z (2 muestras)1'!$B$1,0,0,558,1))-18*INT((-1/2+ROW(OFFSET('Pruebas t y z (2 muestras)1'!$B$1,0,0,558,1)))/18)</definedName>
    <definedName name="xdata8" hidden="1">ROW(OFFSET(#REF!,0,0,513,1))-19*INT((-1/2+ROW(OFFSET(#REF!,0,0,513,1)))/19)</definedName>
    <definedName name="xdata9" localSheetId="5" hidden="1">ROW(OFFSET('Pruebas t y z (2 muestras)'!$B$1,0,0,792,1))-24*INT((-1/2+ROW(OFFSET('Pruebas t y z (2 muestras)'!$B$1,0,0,792,1)))/24)</definedName>
    <definedName name="xdata9" localSheetId="4" hidden="1">ROW(OFFSET('Pruebas t y z (2 muestras)1'!$B$1,0,0,792,1))-24*INT((-1/2+ROW(OFFSET('Pruebas t y z (2 muestras)1'!$B$1,0,0,792,1)))/24)</definedName>
    <definedName name="xdata9" hidden="1">ROW(OFFSET(#REF!,0,0,513,1))-19*INT((-1/2+ROW(OFFSET(#REF!,0,0,513,1)))/19)</definedName>
    <definedName name="ydata1" localSheetId="5" hidden="1">1+INT((ROW(OFFSET('Pruebas t y z (2 muestras)'!$B$1,0,0,792,1))-1/2)/24)</definedName>
    <definedName name="ydata1" localSheetId="4" hidden="1">1+INT((ROW(OFFSET('Pruebas t y z (2 muestras)1'!$B$1,0,0,792,1))-1/2)/24)</definedName>
    <definedName name="ydata1" hidden="1">1+INT((ROW(OFFSET(#REF!,0,0,513,1))-1/2)/19)</definedName>
    <definedName name="ydata10" localSheetId="5" hidden="1">1+INT((ROW(OFFSET('Pruebas t y z (2 muestras)'!$B$1,0,0,744,1))-1/2)/24)</definedName>
    <definedName name="ydata10" hidden="1">1+INT((ROW(OFFSET(#REF!,0,0,513,1))-1/2)/19)</definedName>
    <definedName name="ydata11" localSheetId="5" hidden="1">1+INT((ROW(OFFSET('Pruebas t y z (2 muestras)'!$B$1,0,0,408,1))-1/2)/17)</definedName>
    <definedName name="ydata11" hidden="1">1+INT((ROW(OFFSET(#REF!,0,0,285,1))-1/2)/15)</definedName>
    <definedName name="ydata2" localSheetId="5" hidden="1">1+INT((ROW(OFFSET('Pruebas t y z (2 muestras)'!$B$1,0,0,759,1))-1/2)/23)</definedName>
    <definedName name="ydata2" localSheetId="4" hidden="1">1+INT((ROW(OFFSET('Pruebas t y z (2 muestras)1'!$B$1,0,0,792,1))-1/2)/24)</definedName>
    <definedName name="ydata2" hidden="1">1+INT((ROW(OFFSET(#REF!,0,0,513,1))-1/2)/19)</definedName>
    <definedName name="ydata3" localSheetId="5" hidden="1">1+INT((ROW(OFFSET('Pruebas t y z (2 muestras)'!$B$1,0,0,768,1))-1/2)/24)</definedName>
    <definedName name="ydata3" localSheetId="4" hidden="1">1+INT((ROW(OFFSET('Pruebas t y z (2 muestras)1'!$B$1,0,0,792,1))-1/2)/24)</definedName>
    <definedName name="ydata3" hidden="1">1+INT((ROW(OFFSET(#REF!,0,0,513,1))-1/2)/19)</definedName>
    <definedName name="ydata4" localSheetId="5" hidden="1">1+INT((ROW(OFFSET('Pruebas t y z (2 muestras)'!$B$1,0,0,759,1))-1/2)/23)</definedName>
    <definedName name="ydata4" localSheetId="4" hidden="1">1+INT((ROW(OFFSET('Pruebas t y z (2 muestras)1'!$B$1,0,0,792,1))-1/2)/24)</definedName>
    <definedName name="ydata4" hidden="1">1+INT((ROW(OFFSET(#REF!,0,0,513,1))-1/2)/19)</definedName>
    <definedName name="ydata5" localSheetId="5" hidden="1">1+INT((ROW(OFFSET('Pruebas t y z (2 muestras)'!$B$1,0,0,759,1))-1/2)/23)</definedName>
    <definedName name="ydata5" localSheetId="4" hidden="1">1+INT((ROW(OFFSET('Pruebas t y z (2 muestras)1'!$B$1,0,0,792,1))-1/2)/24)</definedName>
    <definedName name="ydata5" hidden="1">1+INT((ROW(OFFSET(#REF!,0,0,513,1))-1/2)/19)</definedName>
    <definedName name="ydata6" localSheetId="5" hidden="1">1+INT((ROW(OFFSET('Pruebas t y z (2 muestras)'!$B$1,0,0,432,1))-1/2)/18)</definedName>
    <definedName name="ydata6" localSheetId="4" hidden="1">1+INT((ROW(OFFSET('Pruebas t y z (2 muestras)1'!$B$1,0,0,792,1))-1/2)/24)</definedName>
    <definedName name="ydata6" hidden="1">1+INT((ROW(OFFSET(#REF!,0,0,513,1))-1/2)/19)</definedName>
    <definedName name="ydata7" localSheetId="5" hidden="1">1+INT((ROW(OFFSET('Pruebas t y z (2 muestras)'!$B$1,0,0,744,1))-1/2)/24)</definedName>
    <definedName name="ydata7" localSheetId="4" hidden="1">1+INT((ROW(OFFSET('Pruebas t y z (2 muestras)1'!$B$1,0,0,792,1))-1/2)/24)</definedName>
    <definedName name="ydata7" hidden="1">1+INT((ROW(OFFSET(#REF!,0,0,513,1))-1/2)/19)</definedName>
    <definedName name="ydata8" localSheetId="5" hidden="1">1+INT((ROW(OFFSET('Pruebas t y z (2 muestras)'!$B$1,0,0,768,1))-1/2)/24)</definedName>
    <definedName name="ydata8" localSheetId="4" hidden="1">1+INT((ROW(OFFSET('Pruebas t y z (2 muestras)1'!$B$1,0,0,558,1))-1/2)/18)</definedName>
    <definedName name="ydata8" hidden="1">1+INT((ROW(OFFSET(#REF!,0,0,513,1))-1/2)/19)</definedName>
    <definedName name="ydata9" localSheetId="5" hidden="1">1+INT((ROW(OFFSET('Pruebas t y z (2 muestras)'!$B$1,0,0,792,1))-1/2)/24)</definedName>
    <definedName name="ydata9" localSheetId="4" hidden="1">1+INT((ROW(OFFSET('Pruebas t y z (2 muestras)1'!$B$1,0,0,792,1))-1/2)/24)</definedName>
    <definedName name="ydata9" hidden="1">1+INT((ROW(OFFSET(#REF!,0,0,513,1))-1/2)/19)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2" i="4"/>
  <c r="C3" i="4"/>
  <c r="H62" i="3"/>
  <c r="AL3" i="3"/>
  <c r="AL11" i="3"/>
  <c r="AB28" i="3"/>
  <c r="J28" i="4" s="1"/>
  <c r="AB29" i="3"/>
  <c r="R29" i="4" s="1"/>
  <c r="AB30" i="3"/>
  <c r="J30" i="4" s="1"/>
  <c r="H28" i="4"/>
  <c r="I28" i="4"/>
  <c r="AB28" i="4" s="1"/>
  <c r="W28" i="4"/>
  <c r="J29" i="4"/>
  <c r="N29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AF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G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F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F63" i="3"/>
  <c r="F63" i="3"/>
  <c r="F62" i="3"/>
  <c r="F61" i="3"/>
  <c r="F60" i="3"/>
  <c r="AQ45" i="3"/>
  <c r="AQ46" i="3"/>
  <c r="AQ47" i="3"/>
  <c r="AQ48" i="3"/>
  <c r="AQ49" i="3"/>
  <c r="AQ50" i="3"/>
  <c r="AQ51" i="3"/>
  <c r="AQ53" i="3"/>
  <c r="AQ55" i="3"/>
  <c r="AQ56" i="3"/>
  <c r="AQ57" i="3"/>
  <c r="AQ58" i="3"/>
  <c r="AQ43" i="3"/>
  <c r="AO43" i="3"/>
  <c r="AP43" i="3"/>
  <c r="AO44" i="3"/>
  <c r="AP44" i="3"/>
  <c r="AO45" i="3"/>
  <c r="AP45" i="3"/>
  <c r="AO46" i="3"/>
  <c r="AP46" i="3"/>
  <c r="AO47" i="3"/>
  <c r="AP47" i="3"/>
  <c r="AO48" i="3"/>
  <c r="AP48" i="3"/>
  <c r="AO49" i="3"/>
  <c r="AP49" i="3"/>
  <c r="AO50" i="3"/>
  <c r="AP50" i="3"/>
  <c r="AO51" i="3"/>
  <c r="AP51" i="3"/>
  <c r="AO52" i="3"/>
  <c r="AO53" i="3"/>
  <c r="AP53" i="3"/>
  <c r="AO54" i="3"/>
  <c r="AP54" i="3"/>
  <c r="AO55" i="3"/>
  <c r="AP55" i="3"/>
  <c r="AO56" i="3"/>
  <c r="AO57" i="3"/>
  <c r="AP57" i="3"/>
  <c r="AO58" i="3"/>
  <c r="AP58" i="3"/>
  <c r="AO59" i="3"/>
  <c r="AP59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M55" i="3"/>
  <c r="AM56" i="3"/>
  <c r="AM57" i="3"/>
  <c r="AM58" i="3"/>
  <c r="AM59" i="3"/>
  <c r="AM49" i="3"/>
  <c r="AM46" i="3"/>
  <c r="AM47" i="3"/>
  <c r="AM43" i="3"/>
  <c r="AL58" i="3"/>
  <c r="AL55" i="3"/>
  <c r="AL49" i="3"/>
  <c r="AL46" i="3"/>
  <c r="AL47" i="3"/>
  <c r="AL43" i="3"/>
  <c r="AL45" i="3"/>
  <c r="AL48" i="3"/>
  <c r="AL50" i="3"/>
  <c r="AL51" i="3"/>
  <c r="AL53" i="3"/>
  <c r="AL56" i="3"/>
  <c r="AK47" i="3"/>
  <c r="AK55" i="3"/>
  <c r="AC43" i="3"/>
  <c r="AD43" i="3"/>
  <c r="AC44" i="3"/>
  <c r="AD44" i="3"/>
  <c r="AI44" i="3" s="1"/>
  <c r="AC45" i="3"/>
  <c r="AD45" i="3"/>
  <c r="AI45" i="3" s="1"/>
  <c r="AC46" i="3"/>
  <c r="AH46" i="3" s="1"/>
  <c r="AD46" i="3"/>
  <c r="AC47" i="3"/>
  <c r="AD47" i="3"/>
  <c r="AI47" i="3" s="1"/>
  <c r="AC48" i="3"/>
  <c r="AD48" i="3"/>
  <c r="AI48" i="3" s="1"/>
  <c r="AC49" i="3"/>
  <c r="AD49" i="3"/>
  <c r="AI49" i="3" s="1"/>
  <c r="AC50" i="3"/>
  <c r="AH50" i="3" s="1"/>
  <c r="AD50" i="3"/>
  <c r="AI50" i="3" s="1"/>
  <c r="AC51" i="3"/>
  <c r="AD51" i="3"/>
  <c r="AC52" i="3"/>
  <c r="AD52" i="3"/>
  <c r="AI52" i="3" s="1"/>
  <c r="AC53" i="3"/>
  <c r="AD53" i="3"/>
  <c r="AC54" i="3"/>
  <c r="AH54" i="3" s="1"/>
  <c r="AD54" i="3"/>
  <c r="AC55" i="3"/>
  <c r="AD55" i="3"/>
  <c r="AC56" i="3"/>
  <c r="AK56" i="3" s="1"/>
  <c r="AD56" i="3"/>
  <c r="AI56" i="3" s="1"/>
  <c r="AC57" i="3"/>
  <c r="AD57" i="3"/>
  <c r="AI57" i="3" s="1"/>
  <c r="AC58" i="3"/>
  <c r="AD58" i="3"/>
  <c r="AI58" i="3" s="1"/>
  <c r="AC59" i="3"/>
  <c r="AD59" i="3"/>
  <c r="AK43" i="3"/>
  <c r="AG43" i="3"/>
  <c r="AH43" i="3"/>
  <c r="AI43" i="3"/>
  <c r="AJ43" i="3"/>
  <c r="AG44" i="3"/>
  <c r="AJ44" i="3"/>
  <c r="AG45" i="3"/>
  <c r="AJ45" i="3"/>
  <c r="AG46" i="3"/>
  <c r="AJ46" i="3"/>
  <c r="AG47" i="3"/>
  <c r="AH47" i="3"/>
  <c r="AJ47" i="3"/>
  <c r="AG48" i="3"/>
  <c r="AJ48" i="3"/>
  <c r="AG49" i="3"/>
  <c r="AJ49" i="3"/>
  <c r="AG50" i="3"/>
  <c r="AJ50" i="3"/>
  <c r="AG51" i="3"/>
  <c r="AH51" i="3"/>
  <c r="AI51" i="3"/>
  <c r="AJ51" i="3"/>
  <c r="AG52" i="3"/>
  <c r="AJ52" i="3"/>
  <c r="AG53" i="3"/>
  <c r="AI53" i="3"/>
  <c r="AJ53" i="3"/>
  <c r="AG54" i="3"/>
  <c r="AJ54" i="3"/>
  <c r="AG55" i="3"/>
  <c r="AH55" i="3"/>
  <c r="AI55" i="3"/>
  <c r="AJ55" i="3"/>
  <c r="AG56" i="3"/>
  <c r="AJ56" i="3"/>
  <c r="AG57" i="3"/>
  <c r="AJ57" i="3"/>
  <c r="AG58" i="3"/>
  <c r="AJ58" i="3"/>
  <c r="AG59" i="3"/>
  <c r="AH59" i="3"/>
  <c r="AI59" i="3"/>
  <c r="AJ59" i="3"/>
  <c r="AK59" i="3" l="1"/>
  <c r="AK51" i="3"/>
  <c r="Q28" i="4"/>
  <c r="S28" i="4"/>
  <c r="R28" i="4"/>
  <c r="O28" i="4"/>
  <c r="AK54" i="3"/>
  <c r="AK57" i="3"/>
  <c r="AE63" i="3"/>
  <c r="O29" i="4"/>
  <c r="AK49" i="3"/>
  <c r="Q29" i="4"/>
  <c r="P29" i="4"/>
  <c r="P28" i="4"/>
  <c r="AA28" i="4" s="1"/>
  <c r="AK45" i="3"/>
  <c r="AH45" i="3"/>
  <c r="AK48" i="3"/>
  <c r="N30" i="4"/>
  <c r="K30" i="4"/>
  <c r="U30" i="4"/>
  <c r="L30" i="4"/>
  <c r="X30" i="4"/>
  <c r="M30" i="4"/>
  <c r="S30" i="4"/>
  <c r="H30" i="4"/>
  <c r="T30" i="4"/>
  <c r="R30" i="4"/>
  <c r="I30" i="4"/>
  <c r="AH30" i="4" s="1"/>
  <c r="P30" i="4"/>
  <c r="Q30" i="4"/>
  <c r="AH58" i="3"/>
  <c r="AK58" i="3"/>
  <c r="AH49" i="3"/>
  <c r="AK53" i="3"/>
  <c r="AH53" i="3"/>
  <c r="AH57" i="3"/>
  <c r="AH52" i="3"/>
  <c r="AK52" i="3"/>
  <c r="AH44" i="3"/>
  <c r="AK44" i="3"/>
  <c r="AK50" i="3"/>
  <c r="AK46" i="3"/>
  <c r="X28" i="4"/>
  <c r="X29" i="4"/>
  <c r="K29" i="4"/>
  <c r="S29" i="4"/>
  <c r="L29" i="4"/>
  <c r="T29" i="4"/>
  <c r="M29" i="4"/>
  <c r="U29" i="4"/>
  <c r="AE62" i="3"/>
  <c r="W29" i="4"/>
  <c r="I29" i="4"/>
  <c r="AB29" i="4" s="1"/>
  <c r="L28" i="4"/>
  <c r="T28" i="4"/>
  <c r="M28" i="4"/>
  <c r="U28" i="4"/>
  <c r="N28" i="4"/>
  <c r="V28" i="4"/>
  <c r="AH28" i="4" s="1"/>
  <c r="V29" i="4"/>
  <c r="H29" i="4"/>
  <c r="AF29" i="4" s="1"/>
  <c r="K28" i="4"/>
  <c r="Z28" i="4" s="1"/>
  <c r="AC28" i="4" s="1"/>
  <c r="AA38" i="4"/>
  <c r="AD38" i="4" s="1"/>
  <c r="AH38" i="4"/>
  <c r="Z38" i="4"/>
  <c r="AB38" i="4"/>
  <c r="AG38" i="4"/>
  <c r="AF38" i="4"/>
  <c r="Y38" i="4"/>
  <c r="W30" i="4"/>
  <c r="O30" i="4"/>
  <c r="V30" i="4"/>
  <c r="AI54" i="3"/>
  <c r="AI46" i="3"/>
  <c r="AH56" i="3"/>
  <c r="AH48" i="3"/>
  <c r="AB57" i="3"/>
  <c r="AB56" i="3"/>
  <c r="AB49" i="3"/>
  <c r="AB46" i="3"/>
  <c r="AB48" i="3"/>
  <c r="AM48" i="3"/>
  <c r="AB43" i="3"/>
  <c r="AB59" i="3"/>
  <c r="AB58" i="3"/>
  <c r="AB55" i="3"/>
  <c r="AB47" i="3"/>
  <c r="AM25" i="3"/>
  <c r="AC24" i="3"/>
  <c r="AD24" i="3"/>
  <c r="AI24" i="3" s="1"/>
  <c r="AE24" i="3"/>
  <c r="AF24" i="3"/>
  <c r="AG24" i="3"/>
  <c r="AJ24" i="3"/>
  <c r="AM24" i="3"/>
  <c r="AN24" i="3"/>
  <c r="AO24" i="3"/>
  <c r="AP24" i="3"/>
  <c r="AC25" i="3"/>
  <c r="AD25" i="3"/>
  <c r="AI25" i="3" s="1"/>
  <c r="AE25" i="3"/>
  <c r="AF25" i="3"/>
  <c r="AG25" i="3"/>
  <c r="AJ25" i="3"/>
  <c r="AN25" i="3"/>
  <c r="AO25" i="3"/>
  <c r="AP25" i="3"/>
  <c r="AC26" i="3"/>
  <c r="AD26" i="3"/>
  <c r="AI26" i="3" s="1"/>
  <c r="AE26" i="3"/>
  <c r="AG26" i="3"/>
  <c r="AJ26" i="3"/>
  <c r="AM26" i="3"/>
  <c r="AN26" i="3"/>
  <c r="AO26" i="3"/>
  <c r="AP26" i="3"/>
  <c r="AB26" i="3"/>
  <c r="AB25" i="3"/>
  <c r="AB24" i="3"/>
  <c r="AA30" i="4" l="1"/>
  <c r="AD30" i="4" s="1"/>
  <c r="AD28" i="4"/>
  <c r="AA29" i="4"/>
  <c r="AG30" i="4"/>
  <c r="AD29" i="4"/>
  <c r="I48" i="4"/>
  <c r="Q48" i="4"/>
  <c r="J48" i="4"/>
  <c r="R48" i="4"/>
  <c r="K48" i="4"/>
  <c r="S48" i="4"/>
  <c r="P48" i="4"/>
  <c r="T48" i="4"/>
  <c r="O48" i="4"/>
  <c r="N48" i="4"/>
  <c r="U48" i="4"/>
  <c r="V48" i="4"/>
  <c r="X48" i="4"/>
  <c r="H48" i="4"/>
  <c r="L48" i="4"/>
  <c r="M48" i="4"/>
  <c r="W48" i="4"/>
  <c r="Y28" i="4"/>
  <c r="K46" i="4"/>
  <c r="S46" i="4"/>
  <c r="L46" i="4"/>
  <c r="T46" i="4"/>
  <c r="M46" i="4"/>
  <c r="U46" i="4"/>
  <c r="N46" i="4"/>
  <c r="O46" i="4"/>
  <c r="J46" i="4"/>
  <c r="X46" i="4"/>
  <c r="H46" i="4"/>
  <c r="I46" i="4"/>
  <c r="P46" i="4"/>
  <c r="R46" i="4"/>
  <c r="V46" i="4"/>
  <c r="Q46" i="4"/>
  <c r="W46" i="4"/>
  <c r="AF30" i="4"/>
  <c r="Y29" i="4"/>
  <c r="AB30" i="4"/>
  <c r="Z30" i="4"/>
  <c r="AE30" i="4" s="1"/>
  <c r="M43" i="4"/>
  <c r="U43" i="4"/>
  <c r="N43" i="4"/>
  <c r="V43" i="4"/>
  <c r="O43" i="4"/>
  <c r="W43" i="4"/>
  <c r="I43" i="4"/>
  <c r="T43" i="4"/>
  <c r="J43" i="4"/>
  <c r="X43" i="4"/>
  <c r="H43" i="4"/>
  <c r="S43" i="4"/>
  <c r="L43" i="4"/>
  <c r="P43" i="4"/>
  <c r="K43" i="4"/>
  <c r="Q43" i="4"/>
  <c r="R43" i="4"/>
  <c r="AF28" i="4"/>
  <c r="AG28" i="4"/>
  <c r="O26" i="4"/>
  <c r="W26" i="4"/>
  <c r="H26" i="4"/>
  <c r="P26" i="4"/>
  <c r="X26" i="4"/>
  <c r="N26" i="4"/>
  <c r="V26" i="4"/>
  <c r="R26" i="4"/>
  <c r="S26" i="4"/>
  <c r="K26" i="4"/>
  <c r="Q26" i="4"/>
  <c r="U26" i="4"/>
  <c r="I26" i="4"/>
  <c r="AB26" i="4" s="1"/>
  <c r="J26" i="4"/>
  <c r="L26" i="4"/>
  <c r="M26" i="4"/>
  <c r="T26" i="4"/>
  <c r="H49" i="4"/>
  <c r="P49" i="4"/>
  <c r="X49" i="4"/>
  <c r="I49" i="4"/>
  <c r="AB49" i="4" s="1"/>
  <c r="Q49" i="4"/>
  <c r="J49" i="4"/>
  <c r="R49" i="4"/>
  <c r="M49" i="4"/>
  <c r="N49" i="4"/>
  <c r="L49" i="4"/>
  <c r="W49" i="4"/>
  <c r="T49" i="4"/>
  <c r="U49" i="4"/>
  <c r="V49" i="4"/>
  <c r="K49" i="4"/>
  <c r="S49" i="4"/>
  <c r="O49" i="4"/>
  <c r="H25" i="4"/>
  <c r="P25" i="4"/>
  <c r="X25" i="4"/>
  <c r="I25" i="4"/>
  <c r="Q25" i="4"/>
  <c r="O25" i="4"/>
  <c r="W25" i="4"/>
  <c r="J25" i="4"/>
  <c r="U25" i="4"/>
  <c r="K25" i="4"/>
  <c r="V25" i="4"/>
  <c r="N25" i="4"/>
  <c r="M25" i="4"/>
  <c r="R25" i="4"/>
  <c r="S25" i="4"/>
  <c r="T25" i="4"/>
  <c r="L25" i="4"/>
  <c r="L55" i="4"/>
  <c r="T55" i="4"/>
  <c r="M55" i="4"/>
  <c r="U55" i="4"/>
  <c r="N55" i="4"/>
  <c r="V55" i="4"/>
  <c r="I55" i="4"/>
  <c r="W55" i="4"/>
  <c r="J55" i="4"/>
  <c r="X55" i="4"/>
  <c r="H55" i="4"/>
  <c r="S55" i="4"/>
  <c r="O55" i="4"/>
  <c r="P55" i="4"/>
  <c r="Q55" i="4"/>
  <c r="K55" i="4"/>
  <c r="R55" i="4"/>
  <c r="K56" i="4"/>
  <c r="S56" i="4"/>
  <c r="L56" i="4"/>
  <c r="T56" i="4"/>
  <c r="M56" i="4"/>
  <c r="U56" i="4"/>
  <c r="Q56" i="4"/>
  <c r="R56" i="4"/>
  <c r="P56" i="4"/>
  <c r="O56" i="4"/>
  <c r="V56" i="4"/>
  <c r="W56" i="4"/>
  <c r="H56" i="4"/>
  <c r="I56" i="4"/>
  <c r="J56" i="4"/>
  <c r="N56" i="4"/>
  <c r="X56" i="4"/>
  <c r="AE38" i="4"/>
  <c r="Z29" i="4"/>
  <c r="AE29" i="4" s="1"/>
  <c r="AG29" i="4"/>
  <c r="AH29" i="4"/>
  <c r="I24" i="4"/>
  <c r="Q24" i="4"/>
  <c r="J24" i="4"/>
  <c r="R24" i="4"/>
  <c r="H24" i="4"/>
  <c r="P24" i="4"/>
  <c r="X24" i="4"/>
  <c r="M24" i="4"/>
  <c r="N24" i="4"/>
  <c r="T24" i="4"/>
  <c r="V24" i="4"/>
  <c r="O24" i="4"/>
  <c r="S24" i="4"/>
  <c r="U24" i="4"/>
  <c r="K24" i="4"/>
  <c r="L24" i="4"/>
  <c r="W24" i="4"/>
  <c r="J47" i="4"/>
  <c r="R47" i="4"/>
  <c r="K47" i="4"/>
  <c r="S47" i="4"/>
  <c r="L47" i="4"/>
  <c r="T47" i="4"/>
  <c r="H47" i="4"/>
  <c r="V47" i="4"/>
  <c r="I47" i="4"/>
  <c r="W47" i="4"/>
  <c r="U47" i="4"/>
  <c r="N47" i="4"/>
  <c r="O47" i="4"/>
  <c r="P47" i="4"/>
  <c r="X47" i="4"/>
  <c r="M47" i="4"/>
  <c r="Q47" i="4"/>
  <c r="AC38" i="4"/>
  <c r="AE28" i="4"/>
  <c r="J57" i="4"/>
  <c r="R57" i="4"/>
  <c r="L57" i="4"/>
  <c r="M57" i="4"/>
  <c r="V57" i="4"/>
  <c r="O57" i="4"/>
  <c r="Q57" i="4"/>
  <c r="K57" i="4"/>
  <c r="S57" i="4"/>
  <c r="T57" i="4"/>
  <c r="U57" i="4"/>
  <c r="N57" i="4"/>
  <c r="W57" i="4"/>
  <c r="H57" i="4"/>
  <c r="P57" i="4"/>
  <c r="X57" i="4"/>
  <c r="I57" i="4"/>
  <c r="I58" i="4"/>
  <c r="Q58" i="4"/>
  <c r="L58" i="4"/>
  <c r="N58" i="4"/>
  <c r="W58" i="4"/>
  <c r="P58" i="4"/>
  <c r="J58" i="4"/>
  <c r="R58" i="4"/>
  <c r="U58" i="4"/>
  <c r="V58" i="4"/>
  <c r="X58" i="4"/>
  <c r="K58" i="4"/>
  <c r="S58" i="4"/>
  <c r="T58" i="4"/>
  <c r="M58" i="4"/>
  <c r="O58" i="4"/>
  <c r="H58" i="4"/>
  <c r="O59" i="4"/>
  <c r="W59" i="4"/>
  <c r="I59" i="4"/>
  <c r="R59" i="4"/>
  <c r="K59" i="4"/>
  <c r="S59" i="4"/>
  <c r="T59" i="4"/>
  <c r="U59" i="4"/>
  <c r="N59" i="4"/>
  <c r="H59" i="4"/>
  <c r="P59" i="4"/>
  <c r="X59" i="4"/>
  <c r="Q59" i="4"/>
  <c r="J59" i="4"/>
  <c r="L59" i="4"/>
  <c r="M59" i="4"/>
  <c r="V59" i="4"/>
  <c r="Y30" i="4"/>
  <c r="AK26" i="3"/>
  <c r="AK24" i="3"/>
  <c r="AK25" i="3"/>
  <c r="AH26" i="3"/>
  <c r="AH25" i="3"/>
  <c r="AH24" i="3"/>
  <c r="AB40" i="3"/>
  <c r="AA49" i="4" l="1"/>
  <c r="AD49" i="4" s="1"/>
  <c r="AA46" i="4"/>
  <c r="AB46" i="4"/>
  <c r="AC29" i="4"/>
  <c r="AB24" i="4"/>
  <c r="AH43" i="4"/>
  <c r="AB43" i="4"/>
  <c r="AH48" i="4"/>
  <c r="AF48" i="4"/>
  <c r="AG48" i="4"/>
  <c r="Z48" i="4"/>
  <c r="Y48" i="4"/>
  <c r="AB47" i="4"/>
  <c r="AA24" i="4"/>
  <c r="AD24" i="4" s="1"/>
  <c r="AH25" i="4"/>
  <c r="Z25" i="4"/>
  <c r="AF25" i="4"/>
  <c r="Y25" i="4"/>
  <c r="Y49" i="4"/>
  <c r="AH26" i="4"/>
  <c r="AF26" i="4"/>
  <c r="Z26" i="4"/>
  <c r="Y26" i="4"/>
  <c r="AH46" i="4"/>
  <c r="Z46" i="4"/>
  <c r="Y46" i="4"/>
  <c r="AF46" i="4"/>
  <c r="AA58" i="4"/>
  <c r="AD58" i="4" s="1"/>
  <c r="AB56" i="4"/>
  <c r="AB55" i="4"/>
  <c r="AH49" i="4"/>
  <c r="Z49" i="4"/>
  <c r="AF56" i="4"/>
  <c r="Y56" i="4"/>
  <c r="AG56" i="4"/>
  <c r="AH56" i="4"/>
  <c r="Z56" i="4"/>
  <c r="AG43" i="4"/>
  <c r="Y43" i="4"/>
  <c r="Z43" i="4"/>
  <c r="AF43" i="4"/>
  <c r="AC30" i="4"/>
  <c r="AA47" i="4"/>
  <c r="AD47" i="4" s="1"/>
  <c r="AA25" i="4"/>
  <c r="AD25" i="4" s="1"/>
  <c r="AF49" i="4"/>
  <c r="AB48" i="4"/>
  <c r="H40" i="4"/>
  <c r="P40" i="4"/>
  <c r="X40" i="4"/>
  <c r="I40" i="4"/>
  <c r="Q40" i="4"/>
  <c r="J40" i="4"/>
  <c r="R40" i="4"/>
  <c r="U40" i="4"/>
  <c r="K40" i="4"/>
  <c r="V40" i="4"/>
  <c r="T40" i="4"/>
  <c r="M40" i="4"/>
  <c r="N40" i="4"/>
  <c r="O40" i="4"/>
  <c r="W40" i="4"/>
  <c r="L40" i="4"/>
  <c r="S40" i="4"/>
  <c r="Z47" i="4"/>
  <c r="AC47" i="4" s="1"/>
  <c r="AF47" i="4"/>
  <c r="AH47" i="4"/>
  <c r="Y47" i="4"/>
  <c r="AG47" i="4"/>
  <c r="AA56" i="4"/>
  <c r="AD56" i="4" s="1"/>
  <c r="AA26" i="4"/>
  <c r="AD26" i="4" s="1"/>
  <c r="Z24" i="4"/>
  <c r="AF24" i="4"/>
  <c r="Y24" i="4"/>
  <c r="AH24" i="4"/>
  <c r="AF55" i="4"/>
  <c r="AG55" i="4"/>
  <c r="Z55" i="4"/>
  <c r="Y55" i="4"/>
  <c r="AH55" i="4"/>
  <c r="AA55" i="4"/>
  <c r="AD55" i="4" s="1"/>
  <c r="AB25" i="4"/>
  <c r="AA43" i="4"/>
  <c r="AD43" i="4" s="1"/>
  <c r="AD46" i="4"/>
  <c r="AA48" i="4"/>
  <c r="AD48" i="4" s="1"/>
  <c r="AA59" i="4"/>
  <c r="AD59" i="4" s="1"/>
  <c r="AG57" i="4"/>
  <c r="Y57" i="4"/>
  <c r="Z57" i="4"/>
  <c r="AF57" i="4"/>
  <c r="AH57" i="4"/>
  <c r="AA57" i="4"/>
  <c r="AD57" i="4" s="1"/>
  <c r="AB57" i="4"/>
  <c r="AH58" i="4"/>
  <c r="AF58" i="4"/>
  <c r="AG58" i="4"/>
  <c r="Y58" i="4"/>
  <c r="Z58" i="4"/>
  <c r="AC58" i="4"/>
  <c r="AB58" i="4"/>
  <c r="AB59" i="4"/>
  <c r="AG59" i="4"/>
  <c r="Z59" i="4"/>
  <c r="AE59" i="4" s="1"/>
  <c r="AF59" i="4"/>
  <c r="AH59" i="4"/>
  <c r="Y59" i="4"/>
  <c r="M42" i="5"/>
  <c r="M40" i="5"/>
  <c r="M41" i="5"/>
  <c r="M43" i="5"/>
  <c r="L43" i="5"/>
  <c r="L42" i="5"/>
  <c r="L41" i="5"/>
  <c r="L40" i="5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3" i="3"/>
  <c r="AB40" i="4" l="1"/>
  <c r="AE43" i="4"/>
  <c r="AF61" i="3"/>
  <c r="AF60" i="3"/>
  <c r="AC40" i="4"/>
  <c r="AE55" i="4"/>
  <c r="AC55" i="4"/>
  <c r="AC49" i="4"/>
  <c r="AE49" i="4"/>
  <c r="AE60" i="3"/>
  <c r="AE61" i="3"/>
  <c r="AC56" i="4"/>
  <c r="AE56" i="4"/>
  <c r="AA40" i="4"/>
  <c r="AD40" i="4" s="1"/>
  <c r="AE47" i="4"/>
  <c r="AF40" i="4"/>
  <c r="AC48" i="4"/>
  <c r="AE48" i="4"/>
  <c r="AE58" i="4"/>
  <c r="AE24" i="4"/>
  <c r="AC24" i="4"/>
  <c r="Y40" i="4"/>
  <c r="AH40" i="4"/>
  <c r="AG40" i="4"/>
  <c r="Z40" i="4"/>
  <c r="AC43" i="4"/>
  <c r="AE46" i="4"/>
  <c r="AC46" i="4"/>
  <c r="AC25" i="4"/>
  <c r="AE25" i="4"/>
  <c r="AC59" i="4"/>
  <c r="AC26" i="4"/>
  <c r="AE26" i="4"/>
  <c r="AC57" i="4"/>
  <c r="AE57" i="4"/>
  <c r="AB18" i="3"/>
  <c r="AB17" i="3"/>
  <c r="AC17" i="3"/>
  <c r="AL18" i="3"/>
  <c r="AO18" i="3"/>
  <c r="AQ18" i="3"/>
  <c r="AL17" i="3"/>
  <c r="AO17" i="3"/>
  <c r="AQ17" i="3"/>
  <c r="AJ18" i="3"/>
  <c r="AM18" i="3"/>
  <c r="AJ17" i="3"/>
  <c r="AM17" i="3"/>
  <c r="AD18" i="3"/>
  <c r="AI18" i="3" s="1"/>
  <c r="AD17" i="3"/>
  <c r="AI17" i="3" s="1"/>
  <c r="AP18" i="3"/>
  <c r="AP17" i="3"/>
  <c r="AN18" i="3"/>
  <c r="AN17" i="3"/>
  <c r="AG18" i="3"/>
  <c r="AG17" i="3"/>
  <c r="AB7" i="3"/>
  <c r="AC7" i="3"/>
  <c r="AH7" i="3" s="1"/>
  <c r="AD7" i="3"/>
  <c r="AI7" i="3" s="1"/>
  <c r="AG7" i="3"/>
  <c r="AJ7" i="3"/>
  <c r="AM7" i="3"/>
  <c r="AN7" i="3"/>
  <c r="AO7" i="3"/>
  <c r="AP7" i="3"/>
  <c r="AB16" i="3"/>
  <c r="AC16" i="3"/>
  <c r="AL16" i="3"/>
  <c r="AO16" i="3"/>
  <c r="AQ16" i="3"/>
  <c r="AJ16" i="3"/>
  <c r="AM16" i="3"/>
  <c r="AD16" i="3"/>
  <c r="AI16" i="3" s="1"/>
  <c r="AP16" i="3"/>
  <c r="AN16" i="3"/>
  <c r="AG16" i="3"/>
  <c r="L17" i="4" l="1"/>
  <c r="M17" i="4"/>
  <c r="U17" i="4"/>
  <c r="N17" i="4"/>
  <c r="V17" i="4"/>
  <c r="R17" i="4"/>
  <c r="H17" i="4"/>
  <c r="S17" i="4"/>
  <c r="Q17" i="4"/>
  <c r="I17" i="4"/>
  <c r="J17" i="4"/>
  <c r="K17" i="4"/>
  <c r="P17" i="4"/>
  <c r="T17" i="4"/>
  <c r="W17" i="4"/>
  <c r="X17" i="4"/>
  <c r="O17" i="4"/>
  <c r="L18" i="4"/>
  <c r="T18" i="4"/>
  <c r="M18" i="4"/>
  <c r="U18" i="4"/>
  <c r="K18" i="4"/>
  <c r="W18" i="4"/>
  <c r="N18" i="4"/>
  <c r="X18" i="4"/>
  <c r="J18" i="4"/>
  <c r="V18" i="4"/>
  <c r="H18" i="4"/>
  <c r="I18" i="4"/>
  <c r="AB18" i="4" s="1"/>
  <c r="Q18" i="4"/>
  <c r="R18" i="4"/>
  <c r="S18" i="4"/>
  <c r="O18" i="4"/>
  <c r="P18" i="4"/>
  <c r="M16" i="4"/>
  <c r="U16" i="4"/>
  <c r="N16" i="4"/>
  <c r="V16" i="4"/>
  <c r="O16" i="4"/>
  <c r="W16" i="4"/>
  <c r="J16" i="4"/>
  <c r="X16" i="4"/>
  <c r="K16" i="4"/>
  <c r="I16" i="4"/>
  <c r="T16" i="4"/>
  <c r="H16" i="4"/>
  <c r="P16" i="4"/>
  <c r="Q16" i="4"/>
  <c r="S16" i="4"/>
  <c r="R16" i="4"/>
  <c r="L16" i="4"/>
  <c r="N7" i="4"/>
  <c r="V7" i="4"/>
  <c r="O7" i="4"/>
  <c r="W7" i="4"/>
  <c r="H7" i="4"/>
  <c r="P7" i="4"/>
  <c r="X7" i="4"/>
  <c r="J7" i="4"/>
  <c r="U7" i="4"/>
  <c r="K7" i="4"/>
  <c r="I7" i="4"/>
  <c r="AB7" i="4" s="1"/>
  <c r="T7" i="4"/>
  <c r="M7" i="4"/>
  <c r="Q7" i="4"/>
  <c r="R7" i="4"/>
  <c r="L7" i="4"/>
  <c r="S7" i="4"/>
  <c r="AE40" i="4"/>
  <c r="AK17" i="3"/>
  <c r="AH17" i="3"/>
  <c r="AK7" i="3"/>
  <c r="AK16" i="3"/>
  <c r="AH16" i="3"/>
  <c r="AH17" i="4" l="1"/>
  <c r="Z17" i="4"/>
  <c r="AG17" i="4"/>
  <c r="AF17" i="4"/>
  <c r="Y17" i="4"/>
  <c r="AG16" i="4"/>
  <c r="Z16" i="4"/>
  <c r="AF16" i="4"/>
  <c r="Y16" i="4"/>
  <c r="AH16" i="4"/>
  <c r="AA18" i="4"/>
  <c r="AD18" i="4" s="1"/>
  <c r="AC7" i="4"/>
  <c r="AB16" i="4"/>
  <c r="AH18" i="4"/>
  <c r="AG18" i="4"/>
  <c r="Y18" i="4"/>
  <c r="AF18" i="4"/>
  <c r="Z18" i="4"/>
  <c r="Y7" i="4"/>
  <c r="AA16" i="4"/>
  <c r="AD16" i="4" s="1"/>
  <c r="AB17" i="4"/>
  <c r="AA17" i="4"/>
  <c r="AD17" i="4" s="1"/>
  <c r="AA7" i="4"/>
  <c r="AD7" i="4" s="1"/>
  <c r="AF7" i="4"/>
  <c r="Z7" i="4"/>
  <c r="AH7" i="4"/>
  <c r="AN42" i="3"/>
  <c r="AE16" i="4" l="1"/>
  <c r="AE7" i="4"/>
  <c r="AC18" i="4"/>
  <c r="AE18" i="4"/>
  <c r="AC17" i="4"/>
  <c r="AE17" i="4"/>
  <c r="AC16" i="4"/>
  <c r="AG39" i="3"/>
  <c r="AG42" i="3"/>
  <c r="AG41" i="3"/>
  <c r="AG35" i="3"/>
  <c r="AG36" i="3"/>
  <c r="AG34" i="3"/>
  <c r="AG33" i="3"/>
  <c r="AG32" i="3"/>
  <c r="AG31" i="3"/>
  <c r="AG30" i="3"/>
  <c r="AG29" i="3"/>
  <c r="AG28" i="3"/>
  <c r="AG27" i="3"/>
  <c r="AG37" i="3"/>
  <c r="AG23" i="3"/>
  <c r="AG22" i="3"/>
  <c r="AG20" i="3"/>
  <c r="AG6" i="3"/>
  <c r="AG13" i="3"/>
  <c r="AG11" i="3"/>
  <c r="AG12" i="3"/>
  <c r="AG9" i="3"/>
  <c r="AG15" i="3"/>
  <c r="AG21" i="3"/>
  <c r="AG10" i="3"/>
  <c r="AG14" i="3"/>
  <c r="AG19" i="3"/>
  <c r="AG5" i="3"/>
  <c r="AG8" i="3"/>
  <c r="AG4" i="3"/>
  <c r="AG3" i="3"/>
  <c r="AG60" i="3" l="1"/>
  <c r="AG61" i="3"/>
  <c r="AG63" i="3"/>
  <c r="AG62" i="3"/>
  <c r="AP4" i="3"/>
  <c r="AQ3" i="3"/>
  <c r="AN39" i="3"/>
  <c r="AN41" i="3"/>
  <c r="AN35" i="3"/>
  <c r="AN34" i="3"/>
  <c r="AN33" i="3"/>
  <c r="AN32" i="3"/>
  <c r="AN31" i="3"/>
  <c r="AN30" i="3"/>
  <c r="AN29" i="3"/>
  <c r="AN28" i="3"/>
  <c r="AN27" i="3"/>
  <c r="AN37" i="3"/>
  <c r="AN23" i="3"/>
  <c r="AN22" i="3"/>
  <c r="AN20" i="3"/>
  <c r="AN6" i="3"/>
  <c r="AN13" i="3"/>
  <c r="AN11" i="3"/>
  <c r="AN12" i="3"/>
  <c r="AN9" i="3"/>
  <c r="AN15" i="3"/>
  <c r="AN21" i="3"/>
  <c r="AN10" i="3"/>
  <c r="AN14" i="3"/>
  <c r="AN19" i="3"/>
  <c r="AN5" i="3"/>
  <c r="AN8" i="3"/>
  <c r="AN4" i="3"/>
  <c r="AN3" i="3"/>
  <c r="AP39" i="3"/>
  <c r="AP42" i="3"/>
  <c r="AP41" i="3"/>
  <c r="AP35" i="3"/>
  <c r="AP36" i="3"/>
  <c r="AP34" i="3"/>
  <c r="AP33" i="3"/>
  <c r="AP32" i="3"/>
  <c r="AP31" i="3"/>
  <c r="AP30" i="3"/>
  <c r="AP29" i="3"/>
  <c r="AP28" i="3"/>
  <c r="AP27" i="3"/>
  <c r="AP37" i="3"/>
  <c r="AP23" i="3"/>
  <c r="AP22" i="3"/>
  <c r="AP20" i="3"/>
  <c r="AP6" i="3"/>
  <c r="AP13" i="3"/>
  <c r="AP11" i="3"/>
  <c r="AP12" i="3"/>
  <c r="AP9" i="3"/>
  <c r="AP15" i="3"/>
  <c r="AP21" i="3"/>
  <c r="AP10" i="3"/>
  <c r="AP14" i="3"/>
  <c r="AP19" i="3"/>
  <c r="AP5" i="3"/>
  <c r="AP8" i="3"/>
  <c r="AP3" i="3"/>
  <c r="AP63" i="3" l="1"/>
  <c r="AP62" i="3"/>
  <c r="AN61" i="3"/>
  <c r="AN60" i="3"/>
  <c r="AP60" i="3"/>
  <c r="AP61" i="3"/>
  <c r="AN63" i="3"/>
  <c r="AN62" i="3"/>
  <c r="AL42" i="3"/>
  <c r="AL41" i="3"/>
  <c r="AL36" i="3"/>
  <c r="AL34" i="3"/>
  <c r="AL33" i="3"/>
  <c r="AL32" i="3"/>
  <c r="AL31" i="3"/>
  <c r="AL30" i="3"/>
  <c r="AL29" i="3"/>
  <c r="AL28" i="3"/>
  <c r="AL27" i="3"/>
  <c r="AL23" i="3"/>
  <c r="AL22" i="3"/>
  <c r="AL20" i="3"/>
  <c r="AL6" i="3"/>
  <c r="AL13" i="3"/>
  <c r="AL12" i="3"/>
  <c r="AL21" i="3"/>
  <c r="AL10" i="3"/>
  <c r="AL14" i="3"/>
  <c r="AL19" i="3"/>
  <c r="AL5" i="3"/>
  <c r="AL8" i="3"/>
  <c r="AL4" i="3"/>
  <c r="AQ41" i="3"/>
  <c r="AQ36" i="3"/>
  <c r="AQ34" i="3"/>
  <c r="AQ33" i="3"/>
  <c r="AQ32" i="3"/>
  <c r="AQ31" i="3"/>
  <c r="AQ30" i="3"/>
  <c r="AQ29" i="3"/>
  <c r="AQ28" i="3"/>
  <c r="AQ27" i="3"/>
  <c r="AQ23" i="3"/>
  <c r="AQ22" i="3"/>
  <c r="AQ20" i="3"/>
  <c r="AQ6" i="3"/>
  <c r="AQ13" i="3"/>
  <c r="AQ11" i="3"/>
  <c r="AQ12" i="3"/>
  <c r="AQ21" i="3"/>
  <c r="AQ10" i="3"/>
  <c r="AQ14" i="3"/>
  <c r="AQ19" i="3"/>
  <c r="AQ5" i="3"/>
  <c r="AQ8" i="3"/>
  <c r="AQ60" i="3" l="1"/>
  <c r="AL63" i="3"/>
  <c r="AL62" i="3"/>
  <c r="AQ62" i="3"/>
  <c r="AQ63" i="3"/>
  <c r="AQ61" i="3"/>
  <c r="AL61" i="3"/>
  <c r="AL60" i="3"/>
  <c r="AO3" i="3"/>
  <c r="AJ39" i="3"/>
  <c r="AJ42" i="3"/>
  <c r="AJ41" i="3"/>
  <c r="AJ35" i="3"/>
  <c r="AJ36" i="3"/>
  <c r="AJ34" i="3"/>
  <c r="AJ33" i="3"/>
  <c r="AJ32" i="3"/>
  <c r="AJ31" i="3"/>
  <c r="AJ30" i="3"/>
  <c r="AJ29" i="3"/>
  <c r="AJ28" i="3"/>
  <c r="AJ27" i="3"/>
  <c r="AJ37" i="3"/>
  <c r="AJ23" i="3"/>
  <c r="AJ22" i="3"/>
  <c r="AJ20" i="3"/>
  <c r="AJ6" i="3"/>
  <c r="AJ13" i="3"/>
  <c r="AJ11" i="3"/>
  <c r="AJ12" i="3"/>
  <c r="AJ9" i="3"/>
  <c r="AJ15" i="3"/>
  <c r="AJ21" i="3"/>
  <c r="AJ10" i="3"/>
  <c r="AJ14" i="3"/>
  <c r="AJ19" i="3"/>
  <c r="AJ5" i="3"/>
  <c r="AJ8" i="3"/>
  <c r="AJ3" i="3"/>
  <c r="AM54" i="3"/>
  <c r="AM53" i="3"/>
  <c r="AM39" i="3"/>
  <c r="AM52" i="3"/>
  <c r="AM50" i="3"/>
  <c r="AM51" i="3"/>
  <c r="AM45" i="3"/>
  <c r="AM44" i="3"/>
  <c r="AM35" i="3"/>
  <c r="AM36" i="3"/>
  <c r="AM34" i="3"/>
  <c r="AM33" i="3"/>
  <c r="AM32" i="3"/>
  <c r="AM31" i="3"/>
  <c r="AM30" i="3"/>
  <c r="AM29" i="3"/>
  <c r="AM28" i="3"/>
  <c r="AM27" i="3"/>
  <c r="AM37" i="3"/>
  <c r="AM23" i="3"/>
  <c r="AM22" i="3"/>
  <c r="AM20" i="3"/>
  <c r="AM6" i="3"/>
  <c r="AM13" i="3"/>
  <c r="AM11" i="3"/>
  <c r="AM12" i="3"/>
  <c r="AM9" i="3"/>
  <c r="AM15" i="3"/>
  <c r="AM21" i="3"/>
  <c r="AM10" i="3"/>
  <c r="AM14" i="3"/>
  <c r="AM19" i="3"/>
  <c r="AM5" i="3"/>
  <c r="AM8" i="3"/>
  <c r="AM4" i="3"/>
  <c r="AM3" i="3"/>
  <c r="AC28" i="3"/>
  <c r="AH28" i="3" s="1"/>
  <c r="AD28" i="3"/>
  <c r="AI28" i="3" s="1"/>
  <c r="AO28" i="3"/>
  <c r="AC29" i="3"/>
  <c r="AD29" i="3"/>
  <c r="AI29" i="3" s="1"/>
  <c r="AO29" i="3"/>
  <c r="AC30" i="3"/>
  <c r="AH30" i="3" s="1"/>
  <c r="AD30" i="3"/>
  <c r="AI30" i="3" s="1"/>
  <c r="AO30" i="3"/>
  <c r="AC31" i="3"/>
  <c r="AH31" i="3" s="1"/>
  <c r="AD31" i="3"/>
  <c r="AI31" i="3" s="1"/>
  <c r="AO31" i="3"/>
  <c r="AC32" i="3"/>
  <c r="AD32" i="3"/>
  <c r="AI32" i="3" s="1"/>
  <c r="AO32" i="3"/>
  <c r="AC33" i="3"/>
  <c r="AH33" i="3" s="1"/>
  <c r="AD33" i="3"/>
  <c r="AI33" i="3" s="1"/>
  <c r="AO33" i="3"/>
  <c r="AC34" i="3"/>
  <c r="AH34" i="3" s="1"/>
  <c r="AD34" i="3"/>
  <c r="AI34" i="3" s="1"/>
  <c r="AO34" i="3"/>
  <c r="AM63" i="3" l="1"/>
  <c r="AM62" i="3"/>
  <c r="AJ61" i="3"/>
  <c r="AJ60" i="3"/>
  <c r="AJ62" i="3"/>
  <c r="AJ63" i="3"/>
  <c r="AM60" i="3"/>
  <c r="AM61" i="3"/>
  <c r="AK32" i="3"/>
  <c r="AH32" i="3"/>
  <c r="AK33" i="3"/>
  <c r="AK29" i="3"/>
  <c r="AK30" i="3"/>
  <c r="AH29" i="3"/>
  <c r="AK28" i="3"/>
  <c r="AK31" i="3"/>
  <c r="AK34" i="3"/>
  <c r="AB34" i="3" l="1"/>
  <c r="AB33" i="3"/>
  <c r="L33" i="4" l="1"/>
  <c r="T33" i="4"/>
  <c r="M33" i="4"/>
  <c r="U33" i="4"/>
  <c r="N33" i="4"/>
  <c r="V33" i="4"/>
  <c r="I33" i="4"/>
  <c r="AB33" i="4" s="1"/>
  <c r="W33" i="4"/>
  <c r="J33" i="4"/>
  <c r="X33" i="4"/>
  <c r="H33" i="4"/>
  <c r="S33" i="4"/>
  <c r="K33" i="4"/>
  <c r="P33" i="4"/>
  <c r="Q33" i="4"/>
  <c r="O33" i="4"/>
  <c r="R33" i="4"/>
  <c r="K34" i="4"/>
  <c r="S34" i="4"/>
  <c r="L34" i="4"/>
  <c r="T34" i="4"/>
  <c r="M34" i="4"/>
  <c r="U34" i="4"/>
  <c r="Q34" i="4"/>
  <c r="R34" i="4"/>
  <c r="P34" i="4"/>
  <c r="I34" i="4"/>
  <c r="J34" i="4"/>
  <c r="N34" i="4"/>
  <c r="V34" i="4"/>
  <c r="W34" i="4"/>
  <c r="H34" i="4"/>
  <c r="O34" i="4"/>
  <c r="X34" i="4"/>
  <c r="AB31" i="3"/>
  <c r="AB32" i="3"/>
  <c r="AG34" i="4" l="1"/>
  <c r="AF34" i="4"/>
  <c r="Z34" i="4"/>
  <c r="AH34" i="4"/>
  <c r="Y34" i="4"/>
  <c r="AC34" i="4"/>
  <c r="AA34" i="4"/>
  <c r="AD34" i="4" s="1"/>
  <c r="N31" i="4"/>
  <c r="V31" i="4"/>
  <c r="O31" i="4"/>
  <c r="W31" i="4"/>
  <c r="H31" i="4"/>
  <c r="P31" i="4"/>
  <c r="X31" i="4"/>
  <c r="R31" i="4"/>
  <c r="T31" i="4"/>
  <c r="S31" i="4"/>
  <c r="I31" i="4"/>
  <c r="Q31" i="4"/>
  <c r="L31" i="4"/>
  <c r="M31" i="4"/>
  <c r="U31" i="4"/>
  <c r="K31" i="4"/>
  <c r="J31" i="4"/>
  <c r="AF33" i="4"/>
  <c r="Z33" i="4"/>
  <c r="AG33" i="4"/>
  <c r="AH33" i="4"/>
  <c r="Y33" i="4"/>
  <c r="AA33" i="4"/>
  <c r="AD33" i="4" s="1"/>
  <c r="M32" i="4"/>
  <c r="U32" i="4"/>
  <c r="N32" i="4"/>
  <c r="V32" i="4"/>
  <c r="O32" i="4"/>
  <c r="W32" i="4"/>
  <c r="L32" i="4"/>
  <c r="P32" i="4"/>
  <c r="Q32" i="4"/>
  <c r="K32" i="4"/>
  <c r="T32" i="4"/>
  <c r="X32" i="4"/>
  <c r="I32" i="4"/>
  <c r="J32" i="4"/>
  <c r="H32" i="4"/>
  <c r="R32" i="4"/>
  <c r="S32" i="4"/>
  <c r="AB34" i="4"/>
  <c r="AO27" i="3"/>
  <c r="AD27" i="3"/>
  <c r="AC27" i="3"/>
  <c r="AB27" i="3"/>
  <c r="Y31" i="4" l="1"/>
  <c r="AA32" i="4"/>
  <c r="AD32" i="4" s="1"/>
  <c r="AG32" i="4"/>
  <c r="Z32" i="4"/>
  <c r="AF32" i="4"/>
  <c r="AH32" i="4"/>
  <c r="Y32" i="4"/>
  <c r="AA31" i="4"/>
  <c r="AD31" i="4" s="1"/>
  <c r="K27" i="4"/>
  <c r="S27" i="4"/>
  <c r="L27" i="4"/>
  <c r="T27" i="4"/>
  <c r="M27" i="4"/>
  <c r="U27" i="4"/>
  <c r="O27" i="4"/>
  <c r="P27" i="4"/>
  <c r="N27" i="4"/>
  <c r="H27" i="4"/>
  <c r="V27" i="4"/>
  <c r="W27" i="4"/>
  <c r="X27" i="4"/>
  <c r="I27" i="4"/>
  <c r="J27" i="4"/>
  <c r="Q27" i="4"/>
  <c r="R27" i="4"/>
  <c r="AH27" i="3"/>
  <c r="AI27" i="3"/>
  <c r="AB31" i="4"/>
  <c r="Z31" i="4"/>
  <c r="AH31" i="4"/>
  <c r="AF31" i="4"/>
  <c r="AG31" i="4"/>
  <c r="AB32" i="4"/>
  <c r="AE34" i="4"/>
  <c r="AC33" i="4"/>
  <c r="AE33" i="4"/>
  <c r="AK27" i="3"/>
  <c r="AB27" i="4" l="1"/>
  <c r="AA27" i="4"/>
  <c r="AD27" i="4" s="1"/>
  <c r="AC32" i="4"/>
  <c r="AE32" i="4"/>
  <c r="AE31" i="4"/>
  <c r="Y27" i="4"/>
  <c r="AH27" i="4"/>
  <c r="Z27" i="4"/>
  <c r="AG27" i="4"/>
  <c r="AF27" i="4"/>
  <c r="AC31" i="4"/>
  <c r="AB3" i="3"/>
  <c r="AC3" i="3"/>
  <c r="AD3" i="3"/>
  <c r="AB39" i="3"/>
  <c r="AD39" i="3"/>
  <c r="AC39" i="3"/>
  <c r="AH39" i="3" s="1"/>
  <c r="AD42" i="3"/>
  <c r="AI42" i="3" s="1"/>
  <c r="AC42" i="3"/>
  <c r="AH42" i="3" s="1"/>
  <c r="AD41" i="3"/>
  <c r="AI41" i="3" s="1"/>
  <c r="AC41" i="3"/>
  <c r="AH41" i="3" s="1"/>
  <c r="AD35" i="3"/>
  <c r="AC35" i="3"/>
  <c r="AD36" i="3"/>
  <c r="AI36" i="3" s="1"/>
  <c r="AC36" i="3"/>
  <c r="AH36" i="3" s="1"/>
  <c r="AD37" i="3"/>
  <c r="AI37" i="3" s="1"/>
  <c r="AC37" i="3"/>
  <c r="AD23" i="3"/>
  <c r="AI23" i="3" s="1"/>
  <c r="AC23" i="3"/>
  <c r="AH23" i="3" s="1"/>
  <c r="AD22" i="3"/>
  <c r="AI22" i="3" s="1"/>
  <c r="AC22" i="3"/>
  <c r="AH22" i="3" s="1"/>
  <c r="AD20" i="3"/>
  <c r="AI20" i="3" s="1"/>
  <c r="AC20" i="3"/>
  <c r="AH20" i="3" s="1"/>
  <c r="AD6" i="3"/>
  <c r="AI6" i="3" s="1"/>
  <c r="AC6" i="3"/>
  <c r="AH6" i="3" s="1"/>
  <c r="AD13" i="3"/>
  <c r="AI13" i="3" s="1"/>
  <c r="AC13" i="3"/>
  <c r="AH13" i="3" s="1"/>
  <c r="AD11" i="3"/>
  <c r="AI11" i="3" s="1"/>
  <c r="AC11" i="3"/>
  <c r="AH11" i="3" s="1"/>
  <c r="AD12" i="3"/>
  <c r="AI12" i="3" s="1"/>
  <c r="AC12" i="3"/>
  <c r="AH12" i="3" s="1"/>
  <c r="AD9" i="3"/>
  <c r="AI9" i="3" s="1"/>
  <c r="AC9" i="3"/>
  <c r="AH9" i="3" s="1"/>
  <c r="AD15" i="3"/>
  <c r="AI15" i="3" s="1"/>
  <c r="AC15" i="3"/>
  <c r="AH15" i="3" s="1"/>
  <c r="AD21" i="3"/>
  <c r="AI21" i="3" s="1"/>
  <c r="AC21" i="3"/>
  <c r="AH21" i="3" s="1"/>
  <c r="AD10" i="3"/>
  <c r="AI10" i="3" s="1"/>
  <c r="AC10" i="3"/>
  <c r="AH10" i="3" s="1"/>
  <c r="AD14" i="3"/>
  <c r="AI14" i="3" s="1"/>
  <c r="AC14" i="3"/>
  <c r="AH14" i="3" s="1"/>
  <c r="AD19" i="3"/>
  <c r="AI19" i="3" s="1"/>
  <c r="AC19" i="3"/>
  <c r="AH19" i="3" s="1"/>
  <c r="AD5" i="3"/>
  <c r="AI5" i="3" s="1"/>
  <c r="AC5" i="3"/>
  <c r="AH5" i="3" s="1"/>
  <c r="AD8" i="3"/>
  <c r="AI8" i="3" s="1"/>
  <c r="AC8" i="3"/>
  <c r="AH8" i="3" s="1"/>
  <c r="AD4" i="3"/>
  <c r="AI4" i="3" s="1"/>
  <c r="AC4" i="3"/>
  <c r="AH4" i="3" s="1"/>
  <c r="AE27" i="4" l="1"/>
  <c r="AH35" i="3"/>
  <c r="AC62" i="3"/>
  <c r="AC63" i="3"/>
  <c r="AI3" i="3"/>
  <c r="AD61" i="3"/>
  <c r="AD60" i="3"/>
  <c r="N3" i="4"/>
  <c r="V3" i="4"/>
  <c r="O3" i="4"/>
  <c r="W3" i="4"/>
  <c r="M3" i="4"/>
  <c r="U3" i="4"/>
  <c r="L3" i="4"/>
  <c r="P3" i="4"/>
  <c r="X3" i="4"/>
  <c r="S3" i="4"/>
  <c r="H3" i="4"/>
  <c r="I3" i="4"/>
  <c r="J3" i="4"/>
  <c r="R3" i="4"/>
  <c r="T3" i="4"/>
  <c r="K3" i="4"/>
  <c r="Q3" i="4"/>
  <c r="AI35" i="3"/>
  <c r="AD62" i="3"/>
  <c r="AD63" i="3"/>
  <c r="AH3" i="3"/>
  <c r="AC61" i="3"/>
  <c r="AC60" i="3"/>
  <c r="AC27" i="4"/>
  <c r="I39" i="4"/>
  <c r="Q39" i="4"/>
  <c r="K39" i="4"/>
  <c r="L39" i="4"/>
  <c r="M39" i="4"/>
  <c r="U39" i="4"/>
  <c r="N39" i="4"/>
  <c r="O39" i="4"/>
  <c r="W39" i="4"/>
  <c r="J39" i="4"/>
  <c r="R39" i="4"/>
  <c r="S39" i="4"/>
  <c r="T39" i="4"/>
  <c r="V39" i="4"/>
  <c r="H39" i="4"/>
  <c r="P39" i="4"/>
  <c r="X39" i="4"/>
  <c r="AH37" i="3"/>
  <c r="AB54" i="3"/>
  <c r="AB53" i="3"/>
  <c r="AB52" i="3"/>
  <c r="AB50" i="3"/>
  <c r="AB51" i="3"/>
  <c r="AB45" i="3"/>
  <c r="AB44" i="3"/>
  <c r="AB42" i="3"/>
  <c r="AB41" i="3"/>
  <c r="AB35" i="3"/>
  <c r="AB36" i="3"/>
  <c r="AB37" i="3"/>
  <c r="AB23" i="3"/>
  <c r="AB22" i="3"/>
  <c r="AB20" i="3"/>
  <c r="AB6" i="3"/>
  <c r="AB13" i="3"/>
  <c r="AB11" i="3"/>
  <c r="AB12" i="3"/>
  <c r="AB9" i="3"/>
  <c r="AB15" i="3"/>
  <c r="AB21" i="3"/>
  <c r="AB10" i="3"/>
  <c r="AB14" i="3"/>
  <c r="AB19" i="3"/>
  <c r="AB5" i="3"/>
  <c r="AB8" i="3"/>
  <c r="AB4" i="3"/>
  <c r="D59" i="5"/>
  <c r="B56" i="5"/>
  <c r="AB60" i="3" l="1"/>
  <c r="AB61" i="3"/>
  <c r="N51" i="4"/>
  <c r="V51" i="4"/>
  <c r="O51" i="4"/>
  <c r="W51" i="4"/>
  <c r="H51" i="4"/>
  <c r="P51" i="4"/>
  <c r="X51" i="4"/>
  <c r="R51" i="4"/>
  <c r="S51" i="4"/>
  <c r="Q51" i="4"/>
  <c r="I51" i="4"/>
  <c r="J51" i="4"/>
  <c r="K51" i="4"/>
  <c r="M51" i="4"/>
  <c r="T51" i="4"/>
  <c r="U51" i="4"/>
  <c r="L51" i="4"/>
  <c r="J36" i="4"/>
  <c r="R36" i="4"/>
  <c r="K36" i="4"/>
  <c r="S36" i="4"/>
  <c r="L36" i="4"/>
  <c r="T36" i="4"/>
  <c r="N36" i="4"/>
  <c r="O36" i="4"/>
  <c r="M36" i="4"/>
  <c r="X36" i="4"/>
  <c r="I36" i="4"/>
  <c r="P36" i="4"/>
  <c r="Q36" i="4"/>
  <c r="V36" i="4"/>
  <c r="W36" i="4"/>
  <c r="H36" i="4"/>
  <c r="U36" i="4"/>
  <c r="AH60" i="3"/>
  <c r="AH61" i="3"/>
  <c r="H5" i="4"/>
  <c r="P5" i="4"/>
  <c r="X5" i="4"/>
  <c r="I5" i="4"/>
  <c r="Q5" i="4"/>
  <c r="J5" i="4"/>
  <c r="R5" i="4"/>
  <c r="S5" i="4"/>
  <c r="T5" i="4"/>
  <c r="O5" i="4"/>
  <c r="K5" i="4"/>
  <c r="L5" i="4"/>
  <c r="N5" i="4"/>
  <c r="U5" i="4"/>
  <c r="M5" i="4"/>
  <c r="V5" i="4"/>
  <c r="W5" i="4"/>
  <c r="J11" i="4"/>
  <c r="R11" i="4"/>
  <c r="K11" i="4"/>
  <c r="S11" i="4"/>
  <c r="L11" i="4"/>
  <c r="T11" i="4"/>
  <c r="Q11" i="4"/>
  <c r="U11" i="4"/>
  <c r="P11" i="4"/>
  <c r="H11" i="4"/>
  <c r="I11" i="4"/>
  <c r="AB11" i="4" s="1"/>
  <c r="M11" i="4"/>
  <c r="O11" i="4"/>
  <c r="V11" i="4"/>
  <c r="N11" i="4"/>
  <c r="W11" i="4"/>
  <c r="X11" i="4"/>
  <c r="M53" i="4"/>
  <c r="U53" i="4"/>
  <c r="N53" i="4"/>
  <c r="V53" i="4"/>
  <c r="O53" i="4"/>
  <c r="W53" i="4"/>
  <c r="L53" i="4"/>
  <c r="P53" i="4"/>
  <c r="K53" i="4"/>
  <c r="I53" i="4"/>
  <c r="J53" i="4"/>
  <c r="Q53" i="4"/>
  <c r="S53" i="4"/>
  <c r="T53" i="4"/>
  <c r="H53" i="4"/>
  <c r="R53" i="4"/>
  <c r="X53" i="4"/>
  <c r="AI60" i="3"/>
  <c r="AI61" i="3"/>
  <c r="N15" i="4"/>
  <c r="V15" i="4"/>
  <c r="O15" i="4"/>
  <c r="W15" i="4"/>
  <c r="H15" i="4"/>
  <c r="P15" i="4"/>
  <c r="X15" i="4"/>
  <c r="M15" i="4"/>
  <c r="Q15" i="4"/>
  <c r="L15" i="4"/>
  <c r="T15" i="4"/>
  <c r="U15" i="4"/>
  <c r="J15" i="4"/>
  <c r="K15" i="4"/>
  <c r="S15" i="4"/>
  <c r="I15" i="4"/>
  <c r="R15" i="4"/>
  <c r="L9" i="4"/>
  <c r="T9" i="4"/>
  <c r="M9" i="4"/>
  <c r="U9" i="4"/>
  <c r="N9" i="4"/>
  <c r="V9" i="4"/>
  <c r="O9" i="4"/>
  <c r="P9" i="4"/>
  <c r="K9" i="4"/>
  <c r="S9" i="4"/>
  <c r="W9" i="4"/>
  <c r="X9" i="4"/>
  <c r="I9" i="4"/>
  <c r="J9" i="4"/>
  <c r="R9" i="4"/>
  <c r="H9" i="4"/>
  <c r="Q9" i="4"/>
  <c r="O50" i="4"/>
  <c r="W50" i="4"/>
  <c r="H50" i="4"/>
  <c r="P50" i="4"/>
  <c r="X50" i="4"/>
  <c r="I50" i="4"/>
  <c r="Q50" i="4"/>
  <c r="J50" i="4"/>
  <c r="U50" i="4"/>
  <c r="K50" i="4"/>
  <c r="V50" i="4"/>
  <c r="AG50" i="4" s="1"/>
  <c r="T50" i="4"/>
  <c r="M50" i="4"/>
  <c r="N50" i="4"/>
  <c r="R50" i="4"/>
  <c r="S50" i="4"/>
  <c r="L50" i="4"/>
  <c r="M8" i="4"/>
  <c r="U8" i="4"/>
  <c r="N8" i="4"/>
  <c r="V8" i="4"/>
  <c r="O8" i="4"/>
  <c r="W8" i="4"/>
  <c r="R8" i="4"/>
  <c r="H8" i="4"/>
  <c r="S8" i="4"/>
  <c r="Q8" i="4"/>
  <c r="P8" i="4"/>
  <c r="T8" i="4"/>
  <c r="X8" i="4"/>
  <c r="I8" i="4"/>
  <c r="J8" i="4"/>
  <c r="K8" i="4"/>
  <c r="L8" i="4"/>
  <c r="N19" i="4"/>
  <c r="V19" i="4"/>
  <c r="O19" i="4"/>
  <c r="W19" i="4"/>
  <c r="M19" i="4"/>
  <c r="U19" i="4"/>
  <c r="I19" i="4"/>
  <c r="T19" i="4"/>
  <c r="J19" i="4"/>
  <c r="X19" i="4"/>
  <c r="P19" i="4"/>
  <c r="Q19" i="4"/>
  <c r="K19" i="4"/>
  <c r="L19" i="4"/>
  <c r="R19" i="4"/>
  <c r="S19" i="4"/>
  <c r="H19" i="4"/>
  <c r="O41" i="4"/>
  <c r="W41" i="4"/>
  <c r="H41" i="4"/>
  <c r="P41" i="4"/>
  <c r="X41" i="4"/>
  <c r="I41" i="4"/>
  <c r="Q41" i="4"/>
  <c r="R41" i="4"/>
  <c r="S41" i="4"/>
  <c r="N41" i="4"/>
  <c r="M41" i="4"/>
  <c r="T41" i="4"/>
  <c r="U41" i="4"/>
  <c r="J41" i="4"/>
  <c r="K41" i="4"/>
  <c r="V41" i="4"/>
  <c r="L41" i="4"/>
  <c r="AB3" i="4"/>
  <c r="AA3" i="4"/>
  <c r="AD3" i="4" s="1"/>
  <c r="O14" i="4"/>
  <c r="W14" i="4"/>
  <c r="H14" i="4"/>
  <c r="P14" i="4"/>
  <c r="X14" i="4"/>
  <c r="I14" i="4"/>
  <c r="Q14" i="4"/>
  <c r="S14" i="4"/>
  <c r="T14" i="4"/>
  <c r="R14" i="4"/>
  <c r="N14" i="4"/>
  <c r="U14" i="4"/>
  <c r="V14" i="4"/>
  <c r="J14" i="4"/>
  <c r="K14" i="4"/>
  <c r="L14" i="4"/>
  <c r="M14" i="4"/>
  <c r="N42" i="4"/>
  <c r="V42" i="4"/>
  <c r="O42" i="4"/>
  <c r="W42" i="4"/>
  <c r="H42" i="4"/>
  <c r="P42" i="4"/>
  <c r="X42" i="4"/>
  <c r="L42" i="4"/>
  <c r="M42" i="4"/>
  <c r="K42" i="4"/>
  <c r="S42" i="4"/>
  <c r="T42" i="4"/>
  <c r="U42" i="4"/>
  <c r="I42" i="4"/>
  <c r="J42" i="4"/>
  <c r="Q42" i="4"/>
  <c r="R42" i="4"/>
  <c r="AI63" i="3"/>
  <c r="AI62" i="3"/>
  <c r="AG3" i="4"/>
  <c r="AF3" i="4"/>
  <c r="Y3" i="4"/>
  <c r="Z3" i="4"/>
  <c r="AC3" i="4" s="1"/>
  <c r="AH3" i="4"/>
  <c r="M20" i="4"/>
  <c r="U20" i="4"/>
  <c r="N20" i="4"/>
  <c r="V20" i="4"/>
  <c r="L20" i="4"/>
  <c r="T20" i="4"/>
  <c r="Q20" i="4"/>
  <c r="R20" i="4"/>
  <c r="J20" i="4"/>
  <c r="X20" i="4"/>
  <c r="P20" i="4"/>
  <c r="S20" i="4"/>
  <c r="W20" i="4"/>
  <c r="H20" i="4"/>
  <c r="K20" i="4"/>
  <c r="O20" i="4"/>
  <c r="I20" i="4"/>
  <c r="AH62" i="3"/>
  <c r="AH63" i="3"/>
  <c r="J23" i="4"/>
  <c r="R23" i="4"/>
  <c r="K23" i="4"/>
  <c r="S23" i="4"/>
  <c r="I23" i="4"/>
  <c r="Q23" i="4"/>
  <c r="P23" i="4"/>
  <c r="T23" i="4"/>
  <c r="L23" i="4"/>
  <c r="W23" i="4"/>
  <c r="H23" i="4"/>
  <c r="V23" i="4"/>
  <c r="M23" i="4"/>
  <c r="N23" i="4"/>
  <c r="O23" i="4"/>
  <c r="X23" i="4"/>
  <c r="U23" i="4"/>
  <c r="I4" i="4"/>
  <c r="Q4" i="4"/>
  <c r="J4" i="4"/>
  <c r="R4" i="4"/>
  <c r="K4" i="4"/>
  <c r="S4" i="4"/>
  <c r="H4" i="4"/>
  <c r="V4" i="4"/>
  <c r="L4" i="4"/>
  <c r="W4" i="4"/>
  <c r="U4" i="4"/>
  <c r="X4" i="4"/>
  <c r="N4" i="4"/>
  <c r="O4" i="4"/>
  <c r="M4" i="4"/>
  <c r="AA4" i="4" s="1"/>
  <c r="T4" i="4"/>
  <c r="P4" i="4"/>
  <c r="I12" i="4"/>
  <c r="Q12" i="4"/>
  <c r="J12" i="4"/>
  <c r="R12" i="4"/>
  <c r="K12" i="4"/>
  <c r="S12" i="4"/>
  <c r="N12" i="4"/>
  <c r="O12" i="4"/>
  <c r="M12" i="4"/>
  <c r="X12" i="4"/>
  <c r="H12" i="4"/>
  <c r="L12" i="4"/>
  <c r="P12" i="4"/>
  <c r="U12" i="4"/>
  <c r="V12" i="4"/>
  <c r="T12" i="4"/>
  <c r="W12" i="4"/>
  <c r="H13" i="4"/>
  <c r="P13" i="4"/>
  <c r="X13" i="4"/>
  <c r="I13" i="4"/>
  <c r="Q13" i="4"/>
  <c r="J13" i="4"/>
  <c r="R13" i="4"/>
  <c r="K13" i="4"/>
  <c r="V13" i="4"/>
  <c r="L13" i="4"/>
  <c r="W13" i="4"/>
  <c r="U13" i="4"/>
  <c r="N13" i="4"/>
  <c r="O13" i="4"/>
  <c r="S13" i="4"/>
  <c r="T13" i="4"/>
  <c r="M13" i="4"/>
  <c r="O6" i="4"/>
  <c r="W6" i="4"/>
  <c r="H6" i="4"/>
  <c r="P6" i="4"/>
  <c r="X6" i="4"/>
  <c r="I6" i="4"/>
  <c r="Q6" i="4"/>
  <c r="M6" i="4"/>
  <c r="N6" i="4"/>
  <c r="L6" i="4"/>
  <c r="J6" i="4"/>
  <c r="K6" i="4"/>
  <c r="R6" i="4"/>
  <c r="T6" i="4"/>
  <c r="U6" i="4"/>
  <c r="V6" i="4"/>
  <c r="S6" i="4"/>
  <c r="K10" i="4"/>
  <c r="S10" i="4"/>
  <c r="L10" i="4"/>
  <c r="T10" i="4"/>
  <c r="M10" i="4"/>
  <c r="U10" i="4"/>
  <c r="I10" i="4"/>
  <c r="W10" i="4"/>
  <c r="J10" i="4"/>
  <c r="X10" i="4"/>
  <c r="H10" i="4"/>
  <c r="V10" i="4"/>
  <c r="O10" i="4"/>
  <c r="P10" i="4"/>
  <c r="Q10" i="4"/>
  <c r="N10" i="4"/>
  <c r="R10" i="4"/>
  <c r="L21" i="4"/>
  <c r="T21" i="4"/>
  <c r="M21" i="4"/>
  <c r="U21" i="4"/>
  <c r="K21" i="4"/>
  <c r="S21" i="4"/>
  <c r="N21" i="4"/>
  <c r="O21" i="4"/>
  <c r="R21" i="4"/>
  <c r="V21" i="4"/>
  <c r="J21" i="4"/>
  <c r="X21" i="4"/>
  <c r="H21" i="4"/>
  <c r="I21" i="4"/>
  <c r="AB21" i="4" s="1"/>
  <c r="Q21" i="4"/>
  <c r="W21" i="4"/>
  <c r="P21" i="4"/>
  <c r="K22" i="4"/>
  <c r="S22" i="4"/>
  <c r="L22" i="4"/>
  <c r="T22" i="4"/>
  <c r="J22" i="4"/>
  <c r="R22" i="4"/>
  <c r="H22" i="4"/>
  <c r="V22" i="4"/>
  <c r="I22" i="4"/>
  <c r="W22" i="4"/>
  <c r="O22" i="4"/>
  <c r="X22" i="4"/>
  <c r="M22" i="4"/>
  <c r="N22" i="4"/>
  <c r="P22" i="4"/>
  <c r="Q22" i="4"/>
  <c r="U22" i="4"/>
  <c r="L45" i="4"/>
  <c r="T45" i="4"/>
  <c r="M45" i="4"/>
  <c r="U45" i="4"/>
  <c r="N45" i="4"/>
  <c r="V45" i="4"/>
  <c r="Q45" i="4"/>
  <c r="R45" i="4"/>
  <c r="P45" i="4"/>
  <c r="H45" i="4"/>
  <c r="I45" i="4"/>
  <c r="J45" i="4"/>
  <c r="O45" i="4"/>
  <c r="S45" i="4"/>
  <c r="K45" i="4"/>
  <c r="W45" i="4"/>
  <c r="X45" i="4"/>
  <c r="AB39" i="4"/>
  <c r="I54" i="4"/>
  <c r="Q54" i="4"/>
  <c r="W54" i="4"/>
  <c r="J54" i="4"/>
  <c r="R54" i="4"/>
  <c r="K54" i="4"/>
  <c r="T54" i="4"/>
  <c r="U54" i="4"/>
  <c r="V54" i="4"/>
  <c r="L54" i="4"/>
  <c r="H54" i="4"/>
  <c r="P54" i="4"/>
  <c r="X54" i="4"/>
  <c r="S54" i="4"/>
  <c r="M54" i="4"/>
  <c r="N54" i="4"/>
  <c r="O54" i="4"/>
  <c r="H52" i="4"/>
  <c r="P52" i="4"/>
  <c r="X52" i="4"/>
  <c r="J52" i="4"/>
  <c r="R52" i="4"/>
  <c r="S52" i="4"/>
  <c r="I52" i="4"/>
  <c r="Q52" i="4"/>
  <c r="K52" i="4"/>
  <c r="L52" i="4"/>
  <c r="T52" i="4"/>
  <c r="M52" i="4"/>
  <c r="U52" i="4"/>
  <c r="N52" i="4"/>
  <c r="V52" i="4"/>
  <c r="O52" i="4"/>
  <c r="W52" i="4"/>
  <c r="M44" i="4"/>
  <c r="U44" i="4"/>
  <c r="O44" i="4"/>
  <c r="J44" i="4"/>
  <c r="S44" i="4"/>
  <c r="T44" i="4"/>
  <c r="N44" i="4"/>
  <c r="V44" i="4"/>
  <c r="W44" i="4"/>
  <c r="K44" i="4"/>
  <c r="L44" i="4"/>
  <c r="H44" i="4"/>
  <c r="P44" i="4"/>
  <c r="X44" i="4"/>
  <c r="I44" i="4"/>
  <c r="Q44" i="4"/>
  <c r="R44" i="4"/>
  <c r="AF39" i="4"/>
  <c r="Y39" i="4"/>
  <c r="AG39" i="4"/>
  <c r="Z39" i="4"/>
  <c r="AC39" i="4" s="1"/>
  <c r="AH39" i="4"/>
  <c r="AA39" i="4"/>
  <c r="AD39" i="4" s="1"/>
  <c r="H37" i="4"/>
  <c r="P37" i="4"/>
  <c r="X37" i="4"/>
  <c r="S37" i="4"/>
  <c r="I37" i="4"/>
  <c r="Q37" i="4"/>
  <c r="J37" i="4"/>
  <c r="R37" i="4"/>
  <c r="K37" i="4"/>
  <c r="W37" i="4"/>
  <c r="L37" i="4"/>
  <c r="T37" i="4"/>
  <c r="M37" i="4"/>
  <c r="U37" i="4"/>
  <c r="N37" i="4"/>
  <c r="V37" i="4"/>
  <c r="O37" i="4"/>
  <c r="V35" i="4"/>
  <c r="N35" i="4"/>
  <c r="W35" i="4"/>
  <c r="AB63" i="3"/>
  <c r="P35" i="4"/>
  <c r="I35" i="4"/>
  <c r="U35" i="4"/>
  <c r="O35" i="4"/>
  <c r="X35" i="4"/>
  <c r="H35" i="4"/>
  <c r="Q35" i="4"/>
  <c r="J35" i="4"/>
  <c r="R35" i="4"/>
  <c r="AB62" i="3"/>
  <c r="K35" i="4"/>
  <c r="S35" i="4"/>
  <c r="L35" i="4"/>
  <c r="T35" i="4"/>
  <c r="M35" i="4"/>
  <c r="AO39" i="3"/>
  <c r="AO42" i="3"/>
  <c r="AK42" i="3"/>
  <c r="AO41" i="3"/>
  <c r="AO35" i="3"/>
  <c r="AO36" i="3"/>
  <c r="AO37" i="3"/>
  <c r="AO23" i="3"/>
  <c r="AO22" i="3"/>
  <c r="AO20" i="3"/>
  <c r="AO6" i="3"/>
  <c r="AO13" i="3"/>
  <c r="AO11" i="3"/>
  <c r="AO12" i="3"/>
  <c r="AO9" i="3"/>
  <c r="AO15" i="3"/>
  <c r="AO21" i="3"/>
  <c r="AO10" i="3"/>
  <c r="AO14" i="3"/>
  <c r="AO19" i="3"/>
  <c r="AO5" i="3"/>
  <c r="AO8" i="3"/>
  <c r="AO4" i="3"/>
  <c r="O61" i="4" l="1"/>
  <c r="AB8" i="4"/>
  <c r="AA5" i="4"/>
  <c r="AD5" i="4" s="1"/>
  <c r="AB42" i="4"/>
  <c r="AB53" i="4"/>
  <c r="AB5" i="4"/>
  <c r="Y21" i="4"/>
  <c r="R61" i="4"/>
  <c r="L60" i="4"/>
  <c r="W60" i="4"/>
  <c r="X61" i="4"/>
  <c r="N60" i="4"/>
  <c r="K60" i="4"/>
  <c r="K61" i="4"/>
  <c r="AB10" i="4"/>
  <c r="AG6" i="4"/>
  <c r="AF13" i="4"/>
  <c r="U61" i="4"/>
  <c r="J61" i="4"/>
  <c r="AA19" i="4"/>
  <c r="AD19" i="4" s="1"/>
  <c r="V60" i="4"/>
  <c r="Z51" i="4"/>
  <c r="AC51" i="4" s="1"/>
  <c r="H61" i="4"/>
  <c r="S60" i="4"/>
  <c r="Q61" i="4"/>
  <c r="I60" i="4"/>
  <c r="X60" i="4"/>
  <c r="AB50" i="4"/>
  <c r="R60" i="4"/>
  <c r="AB51" i="4"/>
  <c r="V61" i="4"/>
  <c r="AB6" i="4"/>
  <c r="P60" i="4"/>
  <c r="T61" i="4"/>
  <c r="AG22" i="4"/>
  <c r="AF22" i="4"/>
  <c r="AH22" i="4"/>
  <c r="AF15" i="4"/>
  <c r="AH15" i="4"/>
  <c r="Z15" i="4"/>
  <c r="Y15" i="4"/>
  <c r="S61" i="4"/>
  <c r="Z12" i="4"/>
  <c r="AC12" i="4" s="1"/>
  <c r="AF12" i="4"/>
  <c r="Y12" i="4"/>
  <c r="AH12" i="4"/>
  <c r="AG12" i="4"/>
  <c r="AD14" i="4"/>
  <c r="AA41" i="4"/>
  <c r="AD41" i="4" s="1"/>
  <c r="Y41" i="4"/>
  <c r="AH41" i="4"/>
  <c r="Z41" i="4"/>
  <c r="AF41" i="4"/>
  <c r="AO60" i="3"/>
  <c r="AO61" i="3"/>
  <c r="Y22" i="4"/>
  <c r="AA22" i="4"/>
  <c r="AA6" i="4"/>
  <c r="AD6" i="4" s="1"/>
  <c r="AA13" i="4"/>
  <c r="AD13" i="4" s="1"/>
  <c r="AH13" i="4"/>
  <c r="Y13" i="4"/>
  <c r="Z13" i="4"/>
  <c r="AC13" i="4" s="1"/>
  <c r="AG13" i="4"/>
  <c r="O60" i="4"/>
  <c r="AF20" i="4"/>
  <c r="Z20" i="4"/>
  <c r="AH20" i="4"/>
  <c r="AG20" i="4"/>
  <c r="Y20" i="4"/>
  <c r="Y14" i="4"/>
  <c r="Z14" i="4"/>
  <c r="AC14" i="4" s="1"/>
  <c r="AF14" i="4"/>
  <c r="AG14" i="4"/>
  <c r="AH14" i="4"/>
  <c r="I61" i="4"/>
  <c r="Z9" i="4"/>
  <c r="Y9" i="4"/>
  <c r="AF9" i="4"/>
  <c r="AH9" i="4"/>
  <c r="AA9" i="4"/>
  <c r="AD9" i="4" s="1"/>
  <c r="P61" i="4"/>
  <c r="AB36" i="4"/>
  <c r="AA51" i="4"/>
  <c r="AE51" i="4" s="1"/>
  <c r="AB45" i="4"/>
  <c r="AA45" i="4"/>
  <c r="AD45" i="4" s="1"/>
  <c r="AF21" i="4"/>
  <c r="AH21" i="4"/>
  <c r="AG21" i="4"/>
  <c r="AA12" i="4"/>
  <c r="AD12" i="4" s="1"/>
  <c r="AB12" i="4"/>
  <c r="AA23" i="4"/>
  <c r="AB23" i="4"/>
  <c r="AA42" i="4"/>
  <c r="AD42" i="4" s="1"/>
  <c r="J60" i="4"/>
  <c r="AA11" i="4"/>
  <c r="AD11" i="4" s="1"/>
  <c r="Y51" i="4"/>
  <c r="AH51" i="4"/>
  <c r="AG51" i="4"/>
  <c r="AF51" i="4"/>
  <c r="AB4" i="4"/>
  <c r="AF4" i="4"/>
  <c r="Y4" i="4"/>
  <c r="AG4" i="4"/>
  <c r="Z4" i="4"/>
  <c r="AE4" i="4" s="1"/>
  <c r="AH4" i="4"/>
  <c r="W61" i="4"/>
  <c r="AD51" i="4"/>
  <c r="Z22" i="4"/>
  <c r="AA14" i="4"/>
  <c r="Y5" i="4"/>
  <c r="AA21" i="4"/>
  <c r="AD21" i="4" s="1"/>
  <c r="L61" i="4"/>
  <c r="AF23" i="4"/>
  <c r="AG23" i="4"/>
  <c r="Z23" i="4"/>
  <c r="Y23" i="4"/>
  <c r="AH23" i="4"/>
  <c r="Q60" i="4"/>
  <c r="AA8" i="4"/>
  <c r="AD8" i="4" s="1"/>
  <c r="AB9" i="4"/>
  <c r="AA53" i="4"/>
  <c r="AD53" i="4" s="1"/>
  <c r="AC22" i="4"/>
  <c r="AD22" i="4"/>
  <c r="AB22" i="4"/>
  <c r="AF10" i="4"/>
  <c r="Y10" i="4"/>
  <c r="AG10" i="4"/>
  <c r="AH10" i="4"/>
  <c r="Z10" i="4"/>
  <c r="Y6" i="4"/>
  <c r="AB41" i="4"/>
  <c r="AB19" i="4"/>
  <c r="AG8" i="4"/>
  <c r="Y8" i="4"/>
  <c r="AH8" i="4"/>
  <c r="Z8" i="4"/>
  <c r="AE8" i="4" s="1"/>
  <c r="AF8" i="4"/>
  <c r="T60" i="4"/>
  <c r="Z50" i="4"/>
  <c r="AH50" i="4"/>
  <c r="AF50" i="4"/>
  <c r="N61" i="4"/>
  <c r="AH45" i="4"/>
  <c r="AG45" i="4"/>
  <c r="AF45" i="4"/>
  <c r="Y45" i="4"/>
  <c r="Z45" i="4"/>
  <c r="AC45" i="4" s="1"/>
  <c r="AA10" i="4"/>
  <c r="AD10" i="4" s="1"/>
  <c r="AD4" i="4"/>
  <c r="AE3" i="4"/>
  <c r="AG41" i="4"/>
  <c r="AG19" i="4"/>
  <c r="Z19" i="4"/>
  <c r="Y19" i="4"/>
  <c r="AF19" i="4"/>
  <c r="AH19" i="4"/>
  <c r="AA50" i="4"/>
  <c r="AD50" i="4" s="1"/>
  <c r="AA36" i="4"/>
  <c r="AD36" i="4" s="1"/>
  <c r="M60" i="4"/>
  <c r="AB15" i="4"/>
  <c r="AA15" i="4"/>
  <c r="AD15" i="4" s="1"/>
  <c r="AF11" i="4"/>
  <c r="AG11" i="4"/>
  <c r="Y11" i="4"/>
  <c r="Z11" i="4"/>
  <c r="AH11" i="4"/>
  <c r="AF36" i="4"/>
  <c r="AG36" i="4"/>
  <c r="Z36" i="4"/>
  <c r="AC36" i="4" s="1"/>
  <c r="AH36" i="4"/>
  <c r="Y36" i="4"/>
  <c r="Z21" i="4"/>
  <c r="Z6" i="4"/>
  <c r="AH6" i="4"/>
  <c r="AF6" i="4"/>
  <c r="AB13" i="4"/>
  <c r="AD23" i="4"/>
  <c r="AB20" i="4"/>
  <c r="AA20" i="4"/>
  <c r="AD20" i="4" s="1"/>
  <c r="H60" i="4"/>
  <c r="AH42" i="4"/>
  <c r="AF42" i="4"/>
  <c r="AG42" i="4"/>
  <c r="Z42" i="4"/>
  <c r="Y42" i="4"/>
  <c r="AB14" i="4"/>
  <c r="M61" i="4"/>
  <c r="Y50" i="4"/>
  <c r="U60" i="4"/>
  <c r="AG53" i="4"/>
  <c r="Y53" i="4"/>
  <c r="AH53" i="4"/>
  <c r="AF53" i="4"/>
  <c r="Z53" i="4"/>
  <c r="Z5" i="4"/>
  <c r="AF5" i="4"/>
  <c r="AG5" i="4"/>
  <c r="AH5" i="4"/>
  <c r="AA54" i="4"/>
  <c r="AD54" i="4" s="1"/>
  <c r="AB44" i="4"/>
  <c r="AB52" i="4"/>
  <c r="AB54" i="4"/>
  <c r="AG54" i="4"/>
  <c r="AH54" i="4"/>
  <c r="Y54" i="4"/>
  <c r="AF54" i="4"/>
  <c r="Z54" i="4"/>
  <c r="AC54" i="4" s="1"/>
  <c r="AA52" i="4"/>
  <c r="AD52" i="4" s="1"/>
  <c r="AG52" i="4"/>
  <c r="Y52" i="4"/>
  <c r="Z52" i="4"/>
  <c r="AH52" i="4"/>
  <c r="AF52" i="4"/>
  <c r="Z44" i="4"/>
  <c r="AC44" i="4" s="1"/>
  <c r="AH44" i="4"/>
  <c r="Y44" i="4"/>
  <c r="AF44" i="4"/>
  <c r="AG44" i="4"/>
  <c r="AA44" i="4"/>
  <c r="AD44" i="4" s="1"/>
  <c r="AE39" i="4"/>
  <c r="AA37" i="4"/>
  <c r="AD37" i="4" s="1"/>
  <c r="AB37" i="4"/>
  <c r="AG37" i="4"/>
  <c r="Y37" i="4"/>
  <c r="Z37" i="4"/>
  <c r="AH37" i="4"/>
  <c r="AF37" i="4"/>
  <c r="T62" i="4"/>
  <c r="T63" i="4"/>
  <c r="Z35" i="4"/>
  <c r="AC35" i="4" s="1"/>
  <c r="Y35" i="4"/>
  <c r="AH35" i="4"/>
  <c r="H63" i="4"/>
  <c r="H62" i="4"/>
  <c r="AF35" i="4"/>
  <c r="N63" i="4"/>
  <c r="N62" i="4"/>
  <c r="L62" i="4"/>
  <c r="L63" i="4"/>
  <c r="X63" i="4"/>
  <c r="X62" i="4"/>
  <c r="AG35" i="4"/>
  <c r="V62" i="4"/>
  <c r="V63" i="4"/>
  <c r="AO62" i="3"/>
  <c r="AO63" i="3"/>
  <c r="S63" i="4"/>
  <c r="S62" i="4"/>
  <c r="O63" i="4"/>
  <c r="O62" i="4"/>
  <c r="K62" i="4"/>
  <c r="K63" i="4"/>
  <c r="U62" i="4"/>
  <c r="U63" i="4"/>
  <c r="AB35" i="4"/>
  <c r="I62" i="4"/>
  <c r="I63" i="4"/>
  <c r="R62" i="4"/>
  <c r="R63" i="4"/>
  <c r="P62" i="4"/>
  <c r="P63" i="4"/>
  <c r="J62" i="4"/>
  <c r="J63" i="4"/>
  <c r="AA35" i="4"/>
  <c r="M62" i="4"/>
  <c r="M63" i="4"/>
  <c r="Q62" i="4"/>
  <c r="Q63" i="4"/>
  <c r="W62" i="4"/>
  <c r="W63" i="4"/>
  <c r="AK36" i="3"/>
  <c r="AK20" i="3"/>
  <c r="AK10" i="3"/>
  <c r="AK3" i="3"/>
  <c r="AK5" i="3"/>
  <c r="AK13" i="3"/>
  <c r="AK23" i="3"/>
  <c r="AK37" i="3"/>
  <c r="AK9" i="3"/>
  <c r="AK19" i="3"/>
  <c r="AK12" i="3"/>
  <c r="AK14" i="3"/>
  <c r="AK8" i="3"/>
  <c r="AK39" i="3"/>
  <c r="AK41" i="3"/>
  <c r="AK11" i="3"/>
  <c r="AK21" i="3"/>
  <c r="AK4" i="3"/>
  <c r="AK15" i="3"/>
  <c r="AK22" i="3"/>
  <c r="AK6" i="3"/>
  <c r="AK35" i="3"/>
  <c r="AE5" i="4" l="1"/>
  <c r="AB60" i="4"/>
  <c r="AE15" i="4"/>
  <c r="AH60" i="4"/>
  <c r="AE6" i="4"/>
  <c r="AG61" i="4"/>
  <c r="AE21" i="4"/>
  <c r="Y61" i="4"/>
  <c r="AC15" i="4"/>
  <c r="AE53" i="4"/>
  <c r="AE23" i="4"/>
  <c r="AF61" i="4"/>
  <c r="AD61" i="4"/>
  <c r="AD60" i="4"/>
  <c r="Z60" i="4"/>
  <c r="AE20" i="4"/>
  <c r="AE54" i="4"/>
  <c r="AE60" i="4"/>
  <c r="AA61" i="4"/>
  <c r="AC10" i="4"/>
  <c r="AE10" i="4"/>
  <c r="AC53" i="4"/>
  <c r="AE14" i="4"/>
  <c r="AE22" i="4"/>
  <c r="AC42" i="4"/>
  <c r="AE42" i="4"/>
  <c r="AC23" i="4"/>
  <c r="AC4" i="4"/>
  <c r="AA60" i="4"/>
  <c r="AC8" i="4"/>
  <c r="AC11" i="4"/>
  <c r="AE11" i="4"/>
  <c r="AC50" i="4"/>
  <c r="AE50" i="4"/>
  <c r="AK62" i="3"/>
  <c r="AK63" i="3"/>
  <c r="AE36" i="4"/>
  <c r="AC19" i="4"/>
  <c r="AE19" i="4"/>
  <c r="AK61" i="3"/>
  <c r="AK60" i="3"/>
  <c r="AC21" i="4"/>
  <c r="Y60" i="4"/>
  <c r="AB61" i="4"/>
  <c r="AG60" i="4"/>
  <c r="AC5" i="4"/>
  <c r="AE12" i="4"/>
  <c r="Z61" i="4"/>
  <c r="AF60" i="4"/>
  <c r="AH61" i="4"/>
  <c r="AC41" i="4"/>
  <c r="AE41" i="4"/>
  <c r="AC6" i="4"/>
  <c r="AC9" i="4"/>
  <c r="AE9" i="4"/>
  <c r="AE13" i="4"/>
  <c r="AE45" i="4"/>
  <c r="AC20" i="4"/>
  <c r="AE37" i="4"/>
  <c r="AE52" i="4"/>
  <c r="AC52" i="4"/>
  <c r="AE44" i="4"/>
  <c r="AC37" i="4"/>
  <c r="AF63" i="4"/>
  <c r="AF62" i="4"/>
  <c r="AA63" i="4"/>
  <c r="AA62" i="4"/>
  <c r="AG62" i="4"/>
  <c r="AG63" i="4"/>
  <c r="AB62" i="4"/>
  <c r="AB63" i="4"/>
  <c r="AH63" i="4"/>
  <c r="AH62" i="4"/>
  <c r="Y63" i="4"/>
  <c r="Y62" i="4"/>
  <c r="AD35" i="4"/>
  <c r="Z63" i="4"/>
  <c r="AE35" i="4"/>
  <c r="Z62" i="4"/>
  <c r="B69" i="5"/>
  <c r="AC63" i="4" l="1"/>
  <c r="AE61" i="4"/>
  <c r="AC62" i="4"/>
  <c r="AC60" i="4"/>
  <c r="AC61" i="4"/>
  <c r="AE63" i="4"/>
  <c r="AE62" i="4"/>
  <c r="AD63" i="4"/>
  <c r="AD62" i="4"/>
  <c r="B70" i="5"/>
  <c r="B71" i="5"/>
  <c r="B72" i="5" l="1"/>
  <c r="D69" i="5" l="1"/>
  <c r="D71" i="5" l="1"/>
  <c r="D72" i="5"/>
  <c r="D70" i="5" l="1"/>
</calcChain>
</file>

<file path=xl/sharedStrings.xml><?xml version="1.0" encoding="utf-8"?>
<sst xmlns="http://schemas.openxmlformats.org/spreadsheetml/2006/main" count="1082" uniqueCount="220">
  <si>
    <t>dSitosterol</t>
  </si>
  <si>
    <t>Coprostane</t>
  </si>
  <si>
    <t>Coprostanol</t>
  </si>
  <si>
    <t>Epicoprostanol</t>
  </si>
  <si>
    <t>Desmosterol</t>
  </si>
  <si>
    <t>Campesterol</t>
  </si>
  <si>
    <t>Ergosterol</t>
  </si>
  <si>
    <t>Stigmasterol</t>
  </si>
  <si>
    <t>Stigmastanol</t>
  </si>
  <si>
    <t>Total</t>
  </si>
  <si>
    <t>BZ</t>
  </si>
  <si>
    <t>N</t>
  </si>
  <si>
    <t>T331B.D</t>
  </si>
  <si>
    <t>T334B.D</t>
  </si>
  <si>
    <t>T328B.D</t>
  </si>
  <si>
    <t>T343B.D</t>
  </si>
  <si>
    <t>ST T358</t>
  </si>
  <si>
    <t>ST T360</t>
  </si>
  <si>
    <t>ST T365</t>
  </si>
  <si>
    <t>ST T361</t>
  </si>
  <si>
    <t>T126B.D</t>
  </si>
  <si>
    <t>T76</t>
  </si>
  <si>
    <t>T82</t>
  </si>
  <si>
    <t>T93</t>
  </si>
  <si>
    <t>T101</t>
  </si>
  <si>
    <t>T102</t>
  </si>
  <si>
    <t>T117</t>
  </si>
  <si>
    <t>DW concentration (ug/g dw)</t>
  </si>
  <si>
    <t xml:space="preserve"> </t>
  </si>
  <si>
    <t xml:space="preserve">Sample </t>
  </si>
  <si>
    <t>Site</t>
  </si>
  <si>
    <t>Lipids (ww %)</t>
  </si>
  <si>
    <t>dw %</t>
  </si>
  <si>
    <t>Lipids (dw %)</t>
  </si>
  <si>
    <t>dCholesterol</t>
  </si>
  <si>
    <t>Cholestanol</t>
  </si>
  <si>
    <t>Coprostanone</t>
  </si>
  <si>
    <t>Cholesterol</t>
  </si>
  <si>
    <t>Dehydrocholesterol</t>
  </si>
  <si>
    <t>Brassicasterol</t>
  </si>
  <si>
    <t>Ethylcoprostanol</t>
  </si>
  <si>
    <t>Dehydrobrassicasterol</t>
  </si>
  <si>
    <t>γ-Sitosterol</t>
  </si>
  <si>
    <t>b-Sitosterol</t>
  </si>
  <si>
    <t>DW concentration (%)</t>
  </si>
  <si>
    <t xml:space="preserve">fecales </t>
  </si>
  <si>
    <t>fitosteroles</t>
  </si>
  <si>
    <t>Epi/Cop</t>
  </si>
  <si>
    <t>Col/Fec</t>
  </si>
  <si>
    <t>Col/Fito</t>
  </si>
  <si>
    <t>Fito/Fec</t>
  </si>
  <si>
    <t>5B/(5B + 5a)</t>
  </si>
  <si>
    <t>Copr/Chol</t>
  </si>
  <si>
    <t>5B/(5a + chol)</t>
  </si>
  <si>
    <t>Fec/Fito</t>
  </si>
  <si>
    <t>BA</t>
  </si>
  <si>
    <t>% composition</t>
  </si>
  <si>
    <t>Fecal</t>
  </si>
  <si>
    <t>Phytosterols</t>
  </si>
  <si>
    <t>Others</t>
  </si>
  <si>
    <t>Cop/epi</t>
  </si>
  <si>
    <t>Copr/Ethycopr</t>
  </si>
  <si>
    <t>Fito/col</t>
  </si>
  <si>
    <t>Sito/Col</t>
  </si>
  <si>
    <t>Cholestanol/cholesterol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</si>
  <si>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</si>
  <si>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</si>
  <si>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</si>
  <si>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</si>
  <si>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En BA hay + fecales, ppalmente antropogenicos. En N hay pocos, y con senal basicamente animal</t>
  </si>
  <si>
    <t>Sacando outliers, en BA hay mas aportes cloacales con ambiente mas reductor</t>
  </si>
  <si>
    <t>Las condiciones reductoras del medio en BA se deben a aportes cloacales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</si>
  <si>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</si>
  <si>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</si>
  <si>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</si>
  <si>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</si>
  <si>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Idem</t>
  </si>
  <si>
    <t>Sito/Ethylcopr</t>
  </si>
  <si>
    <t>Date</t>
  </si>
  <si>
    <t>BZ May10</t>
  </si>
  <si>
    <t>82-84-95</t>
  </si>
  <si>
    <t>110-117</t>
  </si>
  <si>
    <t>T305</t>
  </si>
  <si>
    <t>T127</t>
  </si>
  <si>
    <t>T196</t>
  </si>
  <si>
    <t>T199B</t>
  </si>
  <si>
    <t>T330B</t>
  </si>
  <si>
    <t>T332</t>
  </si>
  <si>
    <t>T338</t>
  </si>
  <si>
    <t>T342</t>
  </si>
  <si>
    <t>T335</t>
  </si>
  <si>
    <t>T169B</t>
  </si>
  <si>
    <t>T125</t>
  </si>
  <si>
    <t>calido</t>
  </si>
  <si>
    <t>tipo de mes</t>
  </si>
  <si>
    <t>frio</t>
  </si>
  <si>
    <t>flux (g/cm2/year)</t>
  </si>
  <si>
    <t>copr flux (mg/dia)</t>
  </si>
  <si>
    <t>Copr (mg/g)</t>
  </si>
  <si>
    <t>Frio</t>
  </si>
  <si>
    <t>Calido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</si>
  <si>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</si>
  <si>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</si>
  <si>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</si>
  <si>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</si>
  <si>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</si>
  <si>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</si>
  <si>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</si>
  <si>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</si>
  <si>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</si>
  <si>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</si>
  <si>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</si>
  <si>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</si>
  <si>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</si>
  <si>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</si>
  <si>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</si>
  <si>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</si>
  <si>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</si>
  <si>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alfa</t>
  </si>
  <si>
    <t>Interpretación de la prueba:</t>
  </si>
  <si>
    <t>H0: La diferencia entre las medias es igual a 0.</t>
  </si>
  <si>
    <t>Ha: La diferencia entre las medias es diferente de 0.</t>
  </si>
  <si>
    <t>t (Valor observado)</t>
  </si>
  <si>
    <t>|t| (Valor crítico)</t>
  </si>
  <si>
    <t>GDL</t>
  </si>
  <si>
    <t>Diagrama de dominación:</t>
  </si>
  <si>
    <t>Como el p-valor computado es menor que el nivel de significación alfa=0.05, se debe rechazar la hipótesis nula H0, y aceptar la hipótesis alternativa Ha.</t>
  </si>
  <si>
    <t>Warm</t>
  </si>
  <si>
    <t>Cold</t>
  </si>
  <si>
    <t>Flux</t>
  </si>
  <si>
    <t>Copr</t>
  </si>
  <si>
    <t>32±17</t>
  </si>
  <si>
    <t>18±6.1</t>
  </si>
  <si>
    <t>5.9±5.2</t>
  </si>
  <si>
    <t>1.6±1.4</t>
  </si>
  <si>
    <t>t349</t>
  </si>
  <si>
    <t>t344</t>
  </si>
  <si>
    <t>t352</t>
  </si>
  <si>
    <t>t367</t>
  </si>
  <si>
    <t>t375</t>
  </si>
  <si>
    <t>t374b</t>
  </si>
  <si>
    <t>t366c</t>
  </si>
  <si>
    <t>t348b</t>
  </si>
  <si>
    <t>t339b</t>
  </si>
  <si>
    <t>t337b</t>
  </si>
  <si>
    <t>t333b</t>
  </si>
  <si>
    <t>ST T350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</si>
  <si>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</si>
  <si>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</si>
  <si>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</si>
  <si>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</si>
  <si>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</si>
  <si>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Col/Fec | BZ</t>
  </si>
  <si>
    <t>Col/Fec | N</t>
  </si>
  <si>
    <t>Fito/col | BZ</t>
  </si>
  <si>
    <t>Fito/col | N</t>
  </si>
  <si>
    <t>Sito/Col | BZ</t>
  </si>
  <si>
    <t>Sito/Col | N</t>
  </si>
  <si>
    <t>Fec/Fito | BZ</t>
  </si>
  <si>
    <t>Fec/Fito | N</t>
  </si>
  <si>
    <t>5B/(5B + 5a) | BZ</t>
  </si>
  <si>
    <t>5B/(5B + 5a) | N</t>
  </si>
  <si>
    <t>Copr/Chol | BZ</t>
  </si>
  <si>
    <t>Copr/Chol | N</t>
  </si>
  <si>
    <t>Copr/Ethycopr | BZ</t>
  </si>
  <si>
    <t>Copr/Ethycopr | N</t>
  </si>
  <si>
    <t>5B/(5a + chol) | BZ</t>
  </si>
  <si>
    <t>5B/(5a + chol)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</si>
  <si>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</si>
  <si>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</si>
  <si>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</si>
  <si>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</si>
  <si>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</si>
  <si>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&lt; 0.0001</t>
  </si>
  <si>
    <t>El riesgo de rechazar la hipótesis nula H0 cuando es verdadera es menor que 0.01%.</t>
  </si>
  <si>
    <t>Prueba t para dos muestras independientes / Prueba bilateral (Cop/epi):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</si>
  <si>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</si>
  <si>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</si>
  <si>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</si>
  <si>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</si>
  <si>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</si>
  <si>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</si>
  <si>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</si>
  <si>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</si>
  <si>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</si>
  <si>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</si>
  <si>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</si>
  <si>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</si>
  <si>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</si>
  <si>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</si>
  <si>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(5B/(5a + chol)):</t>
  </si>
  <si>
    <t>Prueba t para dos muestras independientes / Prueba bilateral (5B/(5a + chol)):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</si>
  <si>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</si>
  <si>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</si>
  <si>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</si>
  <si>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</si>
  <si>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flux (mg/cm2/day)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</si>
  <si>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</si>
  <si>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</si>
  <si>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</si>
  <si>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fecales | BZ</t>
  </si>
  <si>
    <t>fecales | N</t>
  </si>
  <si>
    <t>fitosteroles | BZ</t>
  </si>
  <si>
    <t>fitosteroles | N</t>
  </si>
  <si>
    <t>Epi/Cop | BZ</t>
  </si>
  <si>
    <t>Epi/Cop | N</t>
  </si>
  <si>
    <t>Col/Fito | BZ</t>
  </si>
  <si>
    <t>Col/Fito | N</t>
  </si>
  <si>
    <t>Fito/Fec | BZ</t>
  </si>
  <si>
    <t>Fito/Fec | N</t>
  </si>
  <si>
    <t>Prueba z para dos muestras independientes / Prueba bilateral (fecales):</t>
  </si>
  <si>
    <t>Prueba t para dos muestras independientes / Prueba bilateral (fecales):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</si>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</sst>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6" formatCode="0.000"/>
    <numFmt numFmtId="167" formatCode="0.0000"/>
    <numFmt numFmtId="168" formatCode="dd/mm/yyyy;@"/>
    <numFmt numFmtId="169" formatCode="&quot;] &quot;0.000&quot;,&quot;;&quot;] &quot;\-0.000&quot; ,&quot;"/>
    <numFmt numFmtId="170" formatCode="0.000&quot; [&quot;;\-0.000&quot; [&quot;"/>
  </numFmts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/>
    <xf numFmtId="164" fontId="1" fillId="4" borderId="0" xfId="0" applyNumberFormat="1" applyFont="1" applyFill="1"/>
    <xf numFmtId="0" fontId="1" fillId="0" borderId="0" xfId="0" applyFont="1"/>
    <xf numFmtId="164" fontId="2" fillId="4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3" fillId="4" borderId="0" xfId="0" applyNumberFormat="1" applyFont="1" applyFill="1"/>
    <xf numFmtId="2" fontId="1" fillId="4" borderId="0" xfId="0" applyNumberFormat="1" applyFont="1" applyFill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6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1" fontId="0" fillId="0" borderId="0" xfId="0" applyNumberFormat="1"/>
    <xf numFmtId="168" fontId="2" fillId="4" borderId="0" xfId="0" applyNumberFormat="1" applyFont="1" applyFill="1"/>
    <xf numFmtId="2" fontId="2" fillId="4" borderId="0" xfId="0" applyNumberFormat="1" applyFont="1" applyFill="1"/>
    <xf numFmtId="2" fontId="2" fillId="2" borderId="0" xfId="0" applyNumberFormat="1" applyFont="1" applyFill="1"/>
    <xf numFmtId="2" fontId="5" fillId="2" borderId="0" xfId="0" applyNumberFormat="1" applyFont="1" applyFill="1"/>
    <xf numFmtId="1" fontId="3" fillId="4" borderId="0" xfId="0" applyNumberFormat="1" applyFont="1" applyFill="1"/>
    <xf numFmtId="164" fontId="2" fillId="2" borderId="0" xfId="0" applyNumberFormat="1" applyFont="1" applyFill="1"/>
    <xf numFmtId="2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6" fontId="0" fillId="0" borderId="2" xfId="0" applyNumberFormat="1" applyBorder="1" applyAlignment="1"/>
    <xf numFmtId="166" fontId="0" fillId="0" borderId="0" xfId="0" applyNumberFormat="1" applyAlignment="1"/>
    <xf numFmtId="166" fontId="0" fillId="0" borderId="3" xfId="0" applyNumberFormat="1" applyBorder="1" applyAlignme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left"/>
    </xf>
    <xf numFmtId="0" fontId="0" fillId="0" borderId="1" xfId="0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14" fontId="2" fillId="3" borderId="0" xfId="0" applyNumberFormat="1" applyFont="1" applyFill="1"/>
    <xf numFmtId="14" fontId="2" fillId="3" borderId="0" xfId="0" applyNumberFormat="1" applyFont="1" applyFill="1" applyAlignment="1">
      <alignment horizontal="left"/>
    </xf>
    <xf numFmtId="166" fontId="2" fillId="3" borderId="0" xfId="0" applyNumberFormat="1" applyFont="1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7" fontId="1" fillId="3" borderId="0" xfId="0" applyNumberFormat="1" applyFont="1" applyFill="1" applyAlignment="1">
      <alignment horizontal="center"/>
    </xf>
    <xf numFmtId="0" fontId="8" fillId="0" borderId="0" xfId="0" applyFont="1"/>
    <xf numFmtId="14" fontId="7" fillId="4" borderId="0" xfId="0" applyNumberFormat="1" applyFont="1" applyFill="1"/>
    <xf numFmtId="0" fontId="7" fillId="4" borderId="0" xfId="0" applyFont="1" applyFill="1"/>
    <xf numFmtId="0" fontId="6" fillId="4" borderId="0" xfId="0" applyFont="1" applyFill="1" applyAlignment="1">
      <alignment horizontal="center"/>
    </xf>
    <xf numFmtId="164" fontId="7" fillId="4" borderId="0" xfId="0" applyNumberFormat="1" applyFont="1" applyFill="1"/>
    <xf numFmtId="14" fontId="6" fillId="4" borderId="0" xfId="0" applyNumberFormat="1" applyFont="1" applyFill="1"/>
    <xf numFmtId="14" fontId="7" fillId="3" borderId="0" xfId="0" applyNumberFormat="1" applyFont="1" applyFill="1"/>
    <xf numFmtId="0" fontId="7" fillId="3" borderId="0" xfId="0" applyFont="1" applyFill="1"/>
    <xf numFmtId="164" fontId="7" fillId="3" borderId="0" xfId="0" applyNumberFormat="1" applyFont="1" applyFill="1"/>
    <xf numFmtId="0" fontId="8" fillId="4" borderId="0" xfId="0" applyFont="1" applyFill="1"/>
    <xf numFmtId="164" fontId="8" fillId="3" borderId="0" xfId="0" applyNumberFormat="1" applyFont="1" applyFill="1"/>
    <xf numFmtId="0" fontId="8" fillId="3" borderId="0" xfId="0" applyFont="1" applyFill="1"/>
    <xf numFmtId="164" fontId="9" fillId="3" borderId="0" xfId="0" applyNumberFormat="1" applyFont="1" applyFill="1"/>
    <xf numFmtId="164" fontId="8" fillId="0" borderId="0" xfId="0" applyNumberFormat="1" applyFont="1"/>
    <xf numFmtId="168" fontId="2" fillId="4" borderId="0" xfId="0" applyNumberFormat="1" applyFont="1" applyFill="1" applyAlignment="1">
      <alignment horizontal="center"/>
    </xf>
    <xf numFmtId="14" fontId="7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7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7" fontId="1" fillId="4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7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CC99"/>
      <color rgb="FF33CC33"/>
      <color rgb="FF66FF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0.25629007080465116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0.26810056929895493</c:v>
                </c:pt>
                <c:pt idx="20">
                  <c:v>0.274838168122783</c:v>
                </c:pt>
                <c:pt idx="21">
                  <c:v>3.3138437676736937E-2</c:v>
                </c:pt>
                <c:pt idx="22">
                  <c:v>0.12644526894380725</c:v>
                </c:pt>
                <c:pt idx="23">
                  <c:v>0.53532203272086099</c:v>
                </c:pt>
                <c:pt idx="24">
                  <c:v>0.41599040934063181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0.16499556886933112</c:v>
                </c:pt>
                <c:pt idx="29">
                  <c:v>0.1288315905977</c:v>
                </c:pt>
                <c:pt idx="30">
                  <c:v>0.38202559691864191</c:v>
                </c:pt>
                <c:pt idx="31">
                  <c:v>9.8372889834573291E-2</c:v>
                </c:pt>
                <c:pt idx="32">
                  <c:v>0.13591557579359551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22184"/>
        <c:axId val="643022576"/>
      </c:lineChart>
      <c:lineChart>
        <c:grouping val="standard"/>
        <c:varyColors val="0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3.5385873427279644</c:v>
                </c:pt>
                <c:pt idx="1">
                  <c:v>3.4203988819879223</c:v>
                </c:pt>
                <c:pt idx="2">
                  <c:v>0.49338032358487544</c:v>
                </c:pt>
                <c:pt idx="3">
                  <c:v>7.0603861126017788</c:v>
                </c:pt>
                <c:pt idx="4">
                  <c:v>3.3824517962707268</c:v>
                </c:pt>
                <c:pt idx="5">
                  <c:v>0.34577548207736347</c:v>
                </c:pt>
                <c:pt idx="6">
                  <c:v>6.3642388936069905</c:v>
                </c:pt>
                <c:pt idx="7">
                  <c:v>5.1146941968829145</c:v>
                </c:pt>
                <c:pt idx="8">
                  <c:v>7.8630136986301364</c:v>
                </c:pt>
                <c:pt idx="9">
                  <c:v>1.8630136986301371</c:v>
                </c:pt>
                <c:pt idx="10">
                  <c:v>6.2465753424657526</c:v>
                </c:pt>
                <c:pt idx="11">
                  <c:v>1.3424657534246573</c:v>
                </c:pt>
                <c:pt idx="12">
                  <c:v>7.5342465753424657</c:v>
                </c:pt>
                <c:pt idx="13">
                  <c:v>6.0273972602739727</c:v>
                </c:pt>
                <c:pt idx="14">
                  <c:v>7.5890410958904111</c:v>
                </c:pt>
                <c:pt idx="15">
                  <c:v>9.2761117535494293</c:v>
                </c:pt>
                <c:pt idx="16" formatCode="General">
                  <c:v>2.9315068493150687</c:v>
                </c:pt>
                <c:pt idx="17">
                  <c:v>3.5451368245335182</c:v>
                </c:pt>
                <c:pt idx="18">
                  <c:v>2.5727514349202605</c:v>
                </c:pt>
                <c:pt idx="19" formatCode="General">
                  <c:v>2.6849315068493147</c:v>
                </c:pt>
                <c:pt idx="20" formatCode="General">
                  <c:v>1.7808219178082194</c:v>
                </c:pt>
                <c:pt idx="21">
                  <c:v>1.7574612247766588</c:v>
                </c:pt>
                <c:pt idx="22" formatCode="General">
                  <c:v>2.5753424657534247</c:v>
                </c:pt>
                <c:pt idx="23">
                  <c:v>16.828407062764647</c:v>
                </c:pt>
                <c:pt idx="24">
                  <c:v>3.1232876712328763</c:v>
                </c:pt>
                <c:pt idx="25">
                  <c:v>5.8204095656097623</c:v>
                </c:pt>
                <c:pt idx="26">
                  <c:v>4.503365232366658</c:v>
                </c:pt>
                <c:pt idx="27">
                  <c:v>4.4979445891155443</c:v>
                </c:pt>
                <c:pt idx="28" formatCode="General">
                  <c:v>2.0273972602739727</c:v>
                </c:pt>
                <c:pt idx="29">
                  <c:v>3.575681054797915</c:v>
                </c:pt>
                <c:pt idx="30" formatCode="General">
                  <c:v>7.0136986301369868</c:v>
                </c:pt>
                <c:pt idx="31" formatCode="General">
                  <c:v>1.5342465753424659</c:v>
                </c:pt>
                <c:pt idx="32" formatCode="General">
                  <c:v>3.0410958904109591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23360"/>
        <c:axId val="643022968"/>
      </c:lineChart>
      <c:dateAx>
        <c:axId val="643022184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22576"/>
        <c:crosses val="autoZero"/>
        <c:auto val="1"/>
        <c:lblOffset val="100"/>
        <c:baseTimeUnit val="days"/>
        <c:majorUnit val="4"/>
        <c:majorTimeUnit val="months"/>
      </c:dateAx>
      <c:valAx>
        <c:axId val="6430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22184"/>
        <c:crosses val="autoZero"/>
        <c:crossBetween val="between"/>
      </c:valAx>
      <c:valAx>
        <c:axId val="643022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23360"/>
        <c:crosses val="max"/>
        <c:crossBetween val="between"/>
      </c:valAx>
      <c:dateAx>
        <c:axId val="6430233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02296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45880266268067"/>
          <c:y val="3.5530038030875864E-2"/>
          <c:w val="0.38488821248995714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xVal>
            <c:numRef>
              <c:f>'Pruebas t y z (2 muestras)1'!xdata8</c:f>
              <c:numCache>
                <c:formatCode>General</c:formatCode>
                <c:ptCount val="5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10</c:v>
                </c:pt>
                <c:pt idx="460">
                  <c:v>11</c:v>
                </c:pt>
                <c:pt idx="461">
                  <c:v>12</c:v>
                </c:pt>
                <c:pt idx="462">
                  <c:v>13</c:v>
                </c:pt>
                <c:pt idx="463">
                  <c:v>14</c:v>
                </c:pt>
                <c:pt idx="464">
                  <c:v>15</c:v>
                </c:pt>
                <c:pt idx="465">
                  <c:v>16</c:v>
                </c:pt>
                <c:pt idx="466">
                  <c:v>17</c:v>
                </c:pt>
                <c:pt idx="467">
                  <c:v>18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13</c:v>
                </c:pt>
                <c:pt idx="481">
                  <c:v>14</c:v>
                </c:pt>
                <c:pt idx="482">
                  <c:v>15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10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14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6</c:v>
                </c:pt>
                <c:pt idx="528">
                  <c:v>7</c:v>
                </c:pt>
                <c:pt idx="529">
                  <c:v>8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12</c:v>
                </c:pt>
                <c:pt idx="534">
                  <c:v>13</c:v>
                </c:pt>
                <c:pt idx="535">
                  <c:v>14</c:v>
                </c:pt>
                <c:pt idx="536">
                  <c:v>15</c:v>
                </c:pt>
                <c:pt idx="537">
                  <c:v>16</c:v>
                </c:pt>
                <c:pt idx="538">
                  <c:v>17</c:v>
                </c:pt>
                <c:pt idx="539">
                  <c:v>18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13</c:v>
                </c:pt>
                <c:pt idx="553">
                  <c:v>14</c:v>
                </c:pt>
                <c:pt idx="554">
                  <c:v>15</c:v>
                </c:pt>
                <c:pt idx="555">
                  <c:v>16</c:v>
                </c:pt>
                <c:pt idx="556">
                  <c:v>17</c:v>
                </c:pt>
                <c:pt idx="557">
                  <c:v>18</c:v>
                </c:pt>
              </c:numCache>
            </c:numRef>
          </c:xVal>
          <c:yVal>
            <c:numRef>
              <c:f>'Pruebas t y z (2 muestras)1'!ydata8</c:f>
              <c:numCache>
                <c:formatCode>General</c:formatCode>
                <c:ptCount val="5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53016"/>
        <c:axId val="849851840"/>
      </c:scatterChart>
      <c:valAx>
        <c:axId val="849853016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51840"/>
        <c:crosses val="autoZero"/>
        <c:crossBetween val="midCat"/>
      </c:valAx>
      <c:valAx>
        <c:axId val="849851840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53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muestras)1'!xdata9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muestras)1'!ydata9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55760"/>
        <c:axId val="849854584"/>
      </c:scatterChart>
      <c:valAx>
        <c:axId val="84985576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54584"/>
        <c:crosses val="autoZero"/>
        <c:crossBetween val="midCat"/>
      </c:valAx>
      <c:valAx>
        <c:axId val="84985458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557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muestras)'!xdata1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muestras)'!ydata1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52400"/>
        <c:axId val="1007051224"/>
      </c:scatterChart>
      <c:valAx>
        <c:axId val="100705240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Cop/epi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51224"/>
        <c:crosses val="autoZero"/>
        <c:crossBetween val="midCat"/>
      </c:valAx>
      <c:valAx>
        <c:axId val="100705122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Cop/epi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52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muestras)'!xdata2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muestras)'!ydata2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54752"/>
        <c:axId val="1007048872"/>
      </c:scatterChart>
      <c:valAx>
        <c:axId val="1007054752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48872"/>
        <c:crosses val="autoZero"/>
        <c:crossBetween val="midCat"/>
      </c:valAx>
      <c:valAx>
        <c:axId val="1007048872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54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xVal>
            <c:numRef>
              <c:f>'Pruebas t y z (2 muestras)'!xdata3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'Pruebas t y z (2 muestras)'!ydata3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57104"/>
        <c:axId val="1007055928"/>
      </c:scatterChart>
      <c:valAx>
        <c:axId val="100705710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Fito/col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55928"/>
        <c:crosses val="autoZero"/>
        <c:crossBetween val="midCat"/>
      </c:valAx>
      <c:valAx>
        <c:axId val="1007055928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Fito/col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571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xVal>
            <c:numRef>
              <c:f>'Pruebas t y z (2 muestras)'!xdata4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muestras)'!ydata4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59456"/>
        <c:axId val="1007058280"/>
      </c:scatterChart>
      <c:valAx>
        <c:axId val="1007059456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Sito/Col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58280"/>
        <c:crosses val="autoZero"/>
        <c:crossBetween val="midCat"/>
      </c:valAx>
      <c:valAx>
        <c:axId val="100705828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Sito/Col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59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xVal>
            <c:numRef>
              <c:f>'Pruebas t y z (2 muestras)'!xdata5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muestras)'!ydata5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61808"/>
        <c:axId val="1007060632"/>
      </c:scatterChart>
      <c:valAx>
        <c:axId val="1007061808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Fec/Fito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60632"/>
        <c:crosses val="autoZero"/>
        <c:crossBetween val="midCat"/>
      </c:valAx>
      <c:valAx>
        <c:axId val="1007060632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Fec/Fito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61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xVal>
            <c:numRef>
              <c:f>'Pruebas t y z (2 muestras)'!xdata6</c:f>
              <c:numCache>
                <c:formatCode>General</c:formatCode>
                <c:ptCount val="4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</c:numCache>
            </c:numRef>
          </c:xVal>
          <c:yVal>
            <c:numRef>
              <c:f>'Pruebas t y z (2 muestras)'!ydata6</c:f>
              <c:numCache>
                <c:formatCode>General</c:formatCode>
                <c:ptCount val="4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64160"/>
        <c:axId val="1007062984"/>
      </c:scatterChart>
      <c:valAx>
        <c:axId val="1007064160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62984"/>
        <c:crosses val="autoZero"/>
        <c:crossBetween val="midCat"/>
      </c:valAx>
      <c:valAx>
        <c:axId val="1007062984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64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xVal>
            <c:numRef>
              <c:f>'Pruebas t y z (2 muestras)'!xdata7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'Pruebas t y z (2 muestras)'!ydata7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66904"/>
        <c:axId val="1007065728"/>
      </c:scatterChart>
      <c:valAx>
        <c:axId val="100706690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65728"/>
        <c:crosses val="autoZero"/>
        <c:crossBetween val="midCat"/>
      </c:valAx>
      <c:valAx>
        <c:axId val="1007065728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66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xVal>
            <c:numRef>
              <c:f>'Pruebas t y z (2 muestras)'!xdata8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'Pruebas t y z (2 muestras)'!ydata8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69256"/>
        <c:axId val="1007068080"/>
      </c:scatterChart>
      <c:valAx>
        <c:axId val="100706925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Copr/Ethycopr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68080"/>
        <c:crosses val="autoZero"/>
        <c:crossBetween val="midCat"/>
      </c:valAx>
      <c:valAx>
        <c:axId val="1007068080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Copr/Ethycopr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69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1"/>
          <c:order val="1"/>
          <c:tx>
            <c:strRef>
              <c:f>dw!$K$2</c:f>
              <c:strCache>
                <c:ptCount val="1"/>
                <c:pt idx="0">
                  <c:v>Coprostanol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dw!$K$3:$K$26</c:f>
              <c:numCache>
                <c:formatCode>0.0</c:formatCode>
                <c:ptCount val="24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6044.5337793749995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  <c:pt idx="20">
                  <c:v>501.94485543454465</c:v>
                </c:pt>
                <c:pt idx="21">
                  <c:v>676.51708527037488</c:v>
                </c:pt>
                <c:pt idx="22">
                  <c:v>5306.3063115744899</c:v>
                </c:pt>
                <c:pt idx="23">
                  <c:v>2395.1393358707401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4304"/>
        <c:axId val="424303520"/>
      </c:lineChart>
      <c:lineChart>
        <c:grouping val="standard"/>
        <c:varyColors val="0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  <c:pt idx="20">
                  <c:v>51.041095890410958</c:v>
                </c:pt>
                <c:pt idx="21" formatCode="General">
                  <c:v>121.36986301369862</c:v>
                </c:pt>
                <c:pt idx="22" formatCode="General">
                  <c:v>311.09589041095893</c:v>
                </c:pt>
                <c:pt idx="23" formatCode="General">
                  <c:v>225.12328767123287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2344"/>
        <c:axId val="424294896"/>
      </c:lineChart>
      <c:dateAx>
        <c:axId val="424304304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3520"/>
        <c:crosses val="autoZero"/>
        <c:auto val="1"/>
        <c:lblOffset val="100"/>
        <c:baseTimeUnit val="days"/>
        <c:majorUnit val="4"/>
        <c:majorTimeUnit val="months"/>
      </c:dateAx>
      <c:valAx>
        <c:axId val="42430352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4304"/>
        <c:crosses val="autoZero"/>
        <c:crossBetween val="between"/>
      </c:valAx>
      <c:valAx>
        <c:axId val="4242948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2344"/>
        <c:crosses val="max"/>
        <c:crossBetween val="between"/>
      </c:valAx>
      <c:dateAx>
        <c:axId val="424302344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42429489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46190926868468"/>
          <c:y val="9.2830834105235831E-3"/>
          <c:w val="0.57542668709544498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muestras)'!xdata9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muestras)'!ydata9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72000"/>
        <c:axId val="1007070824"/>
      </c:scatterChart>
      <c:valAx>
        <c:axId val="100707200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70824"/>
        <c:crosses val="autoZero"/>
        <c:crossBetween val="midCat"/>
      </c:valAx>
      <c:valAx>
        <c:axId val="100707082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72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xVal>
            <c:numRef>
              <c:f>'Pruebas t y z (2 muestras)'!xdata10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'Pruebas t y z (2 muestras)'!ydata10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74352"/>
        <c:axId val="1007073176"/>
      </c:scatterChart>
      <c:valAx>
        <c:axId val="100707435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Sito/Ethylcopr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73176"/>
        <c:crosses val="autoZero"/>
        <c:crossBetween val="midCat"/>
      </c:valAx>
      <c:valAx>
        <c:axId val="1007073176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Sito/Ethylcopr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07074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xVal>
            <c:numRef>
              <c:f>'Pruebas t y z (2 muestras)'!xdata11</c:f>
              <c:numCache>
                <c:formatCode>General</c:formatCode>
                <c:ptCount val="4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17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17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11</c:v>
                </c:pt>
                <c:pt idx="164">
                  <c:v>12</c:v>
                </c:pt>
                <c:pt idx="165">
                  <c:v>13</c:v>
                </c:pt>
                <c:pt idx="166">
                  <c:v>14</c:v>
                </c:pt>
                <c:pt idx="167">
                  <c:v>15</c:v>
                </c:pt>
                <c:pt idx="168">
                  <c:v>16</c:v>
                </c:pt>
                <c:pt idx="169">
                  <c:v>17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14</c:v>
                </c:pt>
                <c:pt idx="184">
                  <c:v>15</c:v>
                </c:pt>
                <c:pt idx="185">
                  <c:v>16</c:v>
                </c:pt>
                <c:pt idx="186">
                  <c:v>17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13</c:v>
                </c:pt>
                <c:pt idx="234">
                  <c:v>14</c:v>
                </c:pt>
                <c:pt idx="235">
                  <c:v>15</c:v>
                </c:pt>
                <c:pt idx="236">
                  <c:v>16</c:v>
                </c:pt>
                <c:pt idx="237">
                  <c:v>17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11</c:v>
                </c:pt>
                <c:pt idx="249">
                  <c:v>12</c:v>
                </c:pt>
                <c:pt idx="250">
                  <c:v>13</c:v>
                </c:pt>
                <c:pt idx="251">
                  <c:v>14</c:v>
                </c:pt>
                <c:pt idx="252">
                  <c:v>15</c:v>
                </c:pt>
                <c:pt idx="253">
                  <c:v>16</c:v>
                </c:pt>
                <c:pt idx="254">
                  <c:v>17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11</c:v>
                </c:pt>
                <c:pt idx="266">
                  <c:v>12</c:v>
                </c:pt>
                <c:pt idx="267">
                  <c:v>13</c:v>
                </c:pt>
                <c:pt idx="268">
                  <c:v>14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5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12</c:v>
                </c:pt>
                <c:pt idx="284">
                  <c:v>13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17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10</c:v>
                </c:pt>
                <c:pt idx="333">
                  <c:v>11</c:v>
                </c:pt>
                <c:pt idx="334">
                  <c:v>12</c:v>
                </c:pt>
                <c:pt idx="335">
                  <c:v>13</c:v>
                </c:pt>
                <c:pt idx="336">
                  <c:v>14</c:v>
                </c:pt>
                <c:pt idx="337">
                  <c:v>15</c:v>
                </c:pt>
                <c:pt idx="338">
                  <c:v>16</c:v>
                </c:pt>
                <c:pt idx="339">
                  <c:v>17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11</c:v>
                </c:pt>
                <c:pt idx="351">
                  <c:v>12</c:v>
                </c:pt>
                <c:pt idx="352">
                  <c:v>13</c:v>
                </c:pt>
                <c:pt idx="353">
                  <c:v>14</c:v>
                </c:pt>
                <c:pt idx="354">
                  <c:v>15</c:v>
                </c:pt>
                <c:pt idx="355">
                  <c:v>16</c:v>
                </c:pt>
                <c:pt idx="356">
                  <c:v>17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17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13</c:v>
                </c:pt>
                <c:pt idx="387">
                  <c:v>14</c:v>
                </c:pt>
                <c:pt idx="388">
                  <c:v>15</c:v>
                </c:pt>
                <c:pt idx="389">
                  <c:v>16</c:v>
                </c:pt>
                <c:pt idx="390">
                  <c:v>17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</c:numCache>
            </c:numRef>
          </c:xVal>
          <c:yVal>
            <c:numRef>
              <c:f>'Pruebas t y z (2 muestras)'!ydata11</c:f>
              <c:numCache>
                <c:formatCode>General</c:formatCode>
                <c:ptCount val="4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97192"/>
        <c:axId val="1086798368"/>
      </c:scatterChart>
      <c:valAx>
        <c:axId val="1086797192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Cholestanol/cholesterol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86798368"/>
        <c:crosses val="autoZero"/>
        <c:crossBetween val="midCat"/>
      </c:valAx>
      <c:valAx>
        <c:axId val="1086798368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Cholestanol/cholesterol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86797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dw!$B$3:$B$22</c:f>
              <c:numCache>
                <c:formatCode>dd/mm/yyyy;@</c:formatCode>
                <c:ptCount val="20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</c:numCache>
            </c:numRef>
          </c:cat>
          <c:val>
            <c:numRef>
              <c:f>dw!$C$3:$C$22</c:f>
              <c:numCache>
                <c:formatCode>0.00</c:formatCode>
                <c:ptCount val="20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24144"/>
        <c:axId val="643024536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dw!$B$3:$B$22</c:f>
              <c:numCache>
                <c:formatCode>dd/mm/yyyy;@</c:formatCode>
                <c:ptCount val="20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</c:numCache>
            </c:numRef>
          </c:cat>
          <c:val>
            <c:numRef>
              <c:f>dw!$AF$3:$AF$22</c:f>
              <c:numCache>
                <c:formatCode>0</c:formatCode>
                <c:ptCount val="20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25320"/>
        <c:axId val="643024928"/>
      </c:lineChart>
      <c:dateAx>
        <c:axId val="643024144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024536"/>
        <c:crosses val="autoZero"/>
        <c:auto val="1"/>
        <c:lblOffset val="100"/>
        <c:baseTimeUnit val="days"/>
        <c:majorUnit val="4"/>
        <c:majorTimeUnit val="months"/>
      </c:dateAx>
      <c:valAx>
        <c:axId val="643024536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(g.cm-2.year-1)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024144"/>
        <c:crosses val="autoZero"/>
        <c:crossBetween val="between"/>
        <c:majorUnit val="20"/>
      </c:valAx>
      <c:valAx>
        <c:axId val="643024928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025320"/>
        <c:crosses val="max"/>
        <c:crossBetween val="between"/>
        <c:majorUnit val="6"/>
      </c:valAx>
      <c:dateAx>
        <c:axId val="643025320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4302492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560531785378679"/>
          <c:y val="0.2281312662004206"/>
          <c:w val="0.33230475820152117"/>
          <c:h val="0.5851453350939829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200045727632622"/>
                  <c:y val="2.61176727909011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86384572298833E-2"/>
                  <c:y val="9.45110122104302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2604350382129"/>
                      <c:h val="0.1552795031055900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0395360193627379"/>
                  <c:y val="-6.19936217650213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5485997236475"/>
                      <c:h val="7.1517229701126062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12524122220571485"/>
                  <c:y val="-2.66842731615069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6252422886308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4789.9932119085061</c:v>
                  </c:pt>
                  <c:pt idx="1">
                    <c:v>1193.4742360003168</c:v>
                  </c:pt>
                  <c:pt idx="2">
                    <c:v>966.28923826206983</c:v>
                  </c:pt>
                  <c:pt idx="3">
                    <c:v>415.81318194065653</c:v>
                  </c:pt>
                  <c:pt idx="4">
                    <c:v>4.7043412518399785</c:v>
                  </c:pt>
                  <c:pt idx="5">
                    <c:v>291.92136438168734</c:v>
                  </c:pt>
                  <c:pt idx="6">
                    <c:v>41.227045878896952</c:v>
                  </c:pt>
                  <c:pt idx="7">
                    <c:v>34.553484276937162</c:v>
                  </c:pt>
                  <c:pt idx="8">
                    <c:v>104.2231656226115</c:v>
                  </c:pt>
                  <c:pt idx="9">
                    <c:v>29.791647331043947</c:v>
                  </c:pt>
                  <c:pt idx="10">
                    <c:v>0.34129760909067985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1455.1944745538253</c:v>
                  </c:pt>
                  <c:pt idx="14">
                    <c:v>209.64891607971748</c:v>
                  </c:pt>
                  <c:pt idx="15">
                    <c:v>369.35177664732981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0.0</c:formatCode>
                <c:ptCount val="17"/>
                <c:pt idx="0">
                  <c:v>3706.4068627898182</c:v>
                </c:pt>
                <c:pt idx="1">
                  <c:v>466.89325606213259</c:v>
                </c:pt>
                <c:pt idx="2">
                  <c:v>649.81757444062339</c:v>
                </c:pt>
                <c:pt idx="3">
                  <c:v>321.9490461220862</c:v>
                </c:pt>
                <c:pt idx="4">
                  <c:v>1.5502909456273188</c:v>
                </c:pt>
                <c:pt idx="5">
                  <c:v>251.37995886661278</c:v>
                </c:pt>
                <c:pt idx="6">
                  <c:v>16.59383720833333</c:v>
                </c:pt>
                <c:pt idx="7">
                  <c:v>36.827091139631065</c:v>
                </c:pt>
                <c:pt idx="8">
                  <c:v>79.433646074944889</c:v>
                </c:pt>
                <c:pt idx="9">
                  <c:v>30.138179704627373</c:v>
                </c:pt>
                <c:pt idx="10">
                  <c:v>0.11166666666666668</c:v>
                </c:pt>
                <c:pt idx="11">
                  <c:v>0</c:v>
                </c:pt>
                <c:pt idx="12">
                  <c:v>0.54340843750000001</c:v>
                </c:pt>
                <c:pt idx="13">
                  <c:v>993.1968820750385</c:v>
                </c:pt>
                <c:pt idx="14">
                  <c:v>144.05710768197832</c:v>
                </c:pt>
                <c:pt idx="15">
                  <c:v>216.10463659570419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0.38694303152668152</c:v>
                  </c:pt>
                  <c:pt idx="1">
                    <c:v>0.50014228363182223</c:v>
                  </c:pt>
                  <c:pt idx="2">
                    <c:v>0.55024725048501277</c:v>
                  </c:pt>
                  <c:pt idx="3">
                    <c:v>1.3448797664642973</c:v>
                  </c:pt>
                  <c:pt idx="4">
                    <c:v>5.1500261287147448E-3</c:v>
                  </c:pt>
                  <c:pt idx="5">
                    <c:v>10.048924237559463</c:v>
                  </c:pt>
                  <c:pt idx="6">
                    <c:v>0.53122241170238471</c:v>
                  </c:pt>
                  <c:pt idx="7">
                    <c:v>3.8529934462784441</c:v>
                  </c:pt>
                  <c:pt idx="8">
                    <c:v>4.9137173551163276</c:v>
                  </c:pt>
                  <c:pt idx="9">
                    <c:v>4.1781941531581728</c:v>
                  </c:pt>
                  <c:pt idx="10">
                    <c:v>0.68474724488514738</c:v>
                  </c:pt>
                  <c:pt idx="11">
                    <c:v>6.632358691912088E-3</c:v>
                  </c:pt>
                  <c:pt idx="12">
                    <c:v>0.13263442398749339</c:v>
                  </c:pt>
                  <c:pt idx="13">
                    <c:v>21.660805044707125</c:v>
                  </c:pt>
                  <c:pt idx="14">
                    <c:v>0.53616164072026207</c:v>
                  </c:pt>
                  <c:pt idx="15">
                    <c:v>4.6831093240849535</c:v>
                  </c:pt>
                  <c:pt idx="16">
                    <c:v>0.96669405942132036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0.0</c:formatCode>
                <c:ptCount val="17"/>
                <c:pt idx="0">
                  <c:v>0.35551262416438878</c:v>
                </c:pt>
                <c:pt idx="1">
                  <c:v>0.41764749990798611</c:v>
                </c:pt>
                <c:pt idx="2">
                  <c:v>0.71917019974685126</c:v>
                </c:pt>
                <c:pt idx="3">
                  <c:v>0.47059262316255618</c:v>
                </c:pt>
                <c:pt idx="4">
                  <c:v>1.9805177405977981E-3</c:v>
                </c:pt>
                <c:pt idx="5">
                  <c:v>8.2406770175644208</c:v>
                </c:pt>
                <c:pt idx="6">
                  <c:v>0.21219918573642566</c:v>
                </c:pt>
                <c:pt idx="7">
                  <c:v>4.3467536565197289</c:v>
                </c:pt>
                <c:pt idx="8">
                  <c:v>3.6045254902831356</c:v>
                </c:pt>
                <c:pt idx="9">
                  <c:v>4.0941054001264066</c:v>
                </c:pt>
                <c:pt idx="10">
                  <c:v>0.21650909996616208</c:v>
                </c:pt>
                <c:pt idx="11">
                  <c:v>1.1545454545454545E-3</c:v>
                </c:pt>
                <c:pt idx="12">
                  <c:v>6.8920132722823296E-2</c:v>
                </c:pt>
                <c:pt idx="13">
                  <c:v>13.632660202901276</c:v>
                </c:pt>
                <c:pt idx="14">
                  <c:v>0.33678694183707752</c:v>
                </c:pt>
                <c:pt idx="15">
                  <c:v>2.4390793706120468</c:v>
                </c:pt>
                <c:pt idx="16">
                  <c:v>0.29264582071766027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027280"/>
        <c:axId val="643026888"/>
      </c:barChart>
      <c:catAx>
        <c:axId val="6430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026888"/>
        <c:crossesAt val="0.1"/>
        <c:auto val="1"/>
        <c:lblAlgn val="ctr"/>
        <c:lblOffset val="100"/>
        <c:noMultiLvlLbl val="0"/>
      </c:catAx>
      <c:valAx>
        <c:axId val="643026888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µg.g</a:t>
                </a:r>
                <a:r>
                  <a:rPr lang="es-AR" sz="14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400" b="1" baseline="0">
                    <a:solidFill>
                      <a:schemeClr val="tx1"/>
                    </a:solidFill>
                  </a:rPr>
                  <a:t> dw</a:t>
                </a:r>
                <a:endParaRPr lang="es-AR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02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Graphs!$A$69:$A$72</c:f>
              <c:strCache>
                <c:ptCount val="4"/>
                <c:pt idx="0">
                  <c:v>Cholesterol</c:v>
                </c:pt>
                <c:pt idx="1">
                  <c:v>Fecal</c:v>
                </c:pt>
                <c:pt idx="2">
                  <c:v>Phytosterols</c:v>
                </c:pt>
                <c:pt idx="3">
                  <c:v>Others</c:v>
                </c:pt>
              </c:strCache>
            </c:strRef>
          </c:cat>
          <c:val>
            <c:numRef>
              <c:f>Graphs!$B$69:$B$72</c:f>
              <c:numCache>
                <c:formatCode>0.0</c:formatCode>
                <c:ptCount val="4"/>
                <c:pt idx="0">
                  <c:v>13.911059387323556</c:v>
                </c:pt>
                <c:pt idx="1">
                  <c:v>1.0735143235377542</c:v>
                </c:pt>
                <c:pt idx="2">
                  <c:v>39.783471894191216</c:v>
                </c:pt>
                <c:pt idx="3">
                  <c:v>45.231954394947472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muestras)1'!ydata1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36160"/>
        <c:axId val="849834984"/>
      </c:scatterChart>
      <c:valAx>
        <c:axId val="84983616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fecales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34984"/>
        <c:crosses val="autoZero"/>
        <c:crossBetween val="midCat"/>
      </c:valAx>
      <c:valAx>
        <c:axId val="84983498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fecales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36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Graphs!$C$69:$C$72</c:f>
              <c:strCache>
                <c:ptCount val="4"/>
                <c:pt idx="0">
                  <c:v>Cholesterol</c:v>
                </c:pt>
                <c:pt idx="1">
                  <c:v>Others</c:v>
                </c:pt>
                <c:pt idx="2">
                  <c:v>Phytosterols</c:v>
                </c:pt>
                <c:pt idx="3">
                  <c:v>Fecal</c:v>
                </c:pt>
              </c:strCache>
            </c:strRef>
          </c:cat>
          <c:val>
            <c:numRef>
              <c:f>Graphs!$D$69:$D$72</c:f>
              <c:numCache>
                <c:formatCode>0.0</c:formatCode>
                <c:ptCount val="4"/>
                <c:pt idx="0">
                  <c:v>21.766976434979998</c:v>
                </c:pt>
                <c:pt idx="1">
                  <c:v>0.48356134870823553</c:v>
                </c:pt>
                <c:pt idx="2">
                  <c:v>64.055810264725423</c:v>
                </c:pt>
                <c:pt idx="3">
                  <c:v>13.693651951586341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15983251638384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4789.9932119085061</c:v>
                  </c:pt>
                  <c:pt idx="1">
                    <c:v>1193.4742360003168</c:v>
                  </c:pt>
                  <c:pt idx="2">
                    <c:v>966.28923826206983</c:v>
                  </c:pt>
                  <c:pt idx="3">
                    <c:v>415.81318194065653</c:v>
                  </c:pt>
                  <c:pt idx="4">
                    <c:v>4.7043412518399785</c:v>
                  </c:pt>
                  <c:pt idx="5">
                    <c:v>291.92136438168734</c:v>
                  </c:pt>
                  <c:pt idx="6">
                    <c:v>41.227045878896952</c:v>
                  </c:pt>
                  <c:pt idx="7">
                    <c:v>34.553484276937162</c:v>
                  </c:pt>
                  <c:pt idx="8">
                    <c:v>104.2231656226115</c:v>
                  </c:pt>
                  <c:pt idx="9">
                    <c:v>29.791647331043947</c:v>
                  </c:pt>
                  <c:pt idx="10">
                    <c:v>0.34129760909067985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1455.1944745538253</c:v>
                  </c:pt>
                  <c:pt idx="14">
                    <c:v>209.64891607971748</c:v>
                  </c:pt>
                  <c:pt idx="15">
                    <c:v>369.35177664732981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0.0</c:formatCode>
                <c:ptCount val="17"/>
                <c:pt idx="0">
                  <c:v>3706.4068627898182</c:v>
                </c:pt>
                <c:pt idx="1">
                  <c:v>466.89325606213259</c:v>
                </c:pt>
                <c:pt idx="2">
                  <c:v>649.81757444062339</c:v>
                </c:pt>
                <c:pt idx="3">
                  <c:v>321.9490461220862</c:v>
                </c:pt>
                <c:pt idx="4">
                  <c:v>1.5502909456273188</c:v>
                </c:pt>
                <c:pt idx="5">
                  <c:v>251.37995886661278</c:v>
                </c:pt>
                <c:pt idx="6">
                  <c:v>16.59383720833333</c:v>
                </c:pt>
                <c:pt idx="7">
                  <c:v>36.827091139631065</c:v>
                </c:pt>
                <c:pt idx="8">
                  <c:v>79.433646074944889</c:v>
                </c:pt>
                <c:pt idx="9">
                  <c:v>30.138179704627373</c:v>
                </c:pt>
                <c:pt idx="10">
                  <c:v>0.11166666666666668</c:v>
                </c:pt>
                <c:pt idx="11">
                  <c:v>0</c:v>
                </c:pt>
                <c:pt idx="12">
                  <c:v>0.54340843750000001</c:v>
                </c:pt>
                <c:pt idx="13">
                  <c:v>993.1968820750385</c:v>
                </c:pt>
                <c:pt idx="14">
                  <c:v>144.05710768197832</c:v>
                </c:pt>
                <c:pt idx="15">
                  <c:v>216.10463659570419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0.38694303152668152</c:v>
                  </c:pt>
                  <c:pt idx="1">
                    <c:v>0.50014228363182223</c:v>
                  </c:pt>
                  <c:pt idx="2">
                    <c:v>0.55024725048501277</c:v>
                  </c:pt>
                  <c:pt idx="3">
                    <c:v>1.3448797664642973</c:v>
                  </c:pt>
                  <c:pt idx="4">
                    <c:v>5.1500261287147448E-3</c:v>
                  </c:pt>
                  <c:pt idx="5">
                    <c:v>10.048924237559463</c:v>
                  </c:pt>
                  <c:pt idx="6">
                    <c:v>0.53122241170238471</c:v>
                  </c:pt>
                  <c:pt idx="7">
                    <c:v>3.8529934462784441</c:v>
                  </c:pt>
                  <c:pt idx="8">
                    <c:v>4.9137173551163276</c:v>
                  </c:pt>
                  <c:pt idx="9">
                    <c:v>4.1781941531581728</c:v>
                  </c:pt>
                  <c:pt idx="10">
                    <c:v>0.68474724488514738</c:v>
                  </c:pt>
                  <c:pt idx="11">
                    <c:v>6.632358691912088E-3</c:v>
                  </c:pt>
                  <c:pt idx="12">
                    <c:v>0.13263442398749339</c:v>
                  </c:pt>
                  <c:pt idx="13">
                    <c:v>21.660805044707125</c:v>
                  </c:pt>
                  <c:pt idx="14">
                    <c:v>0.53616164072026207</c:v>
                  </c:pt>
                  <c:pt idx="15">
                    <c:v>4.6831093240849535</c:v>
                  </c:pt>
                  <c:pt idx="16">
                    <c:v>0.96669405942132036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0.0</c:formatCode>
                <c:ptCount val="17"/>
                <c:pt idx="0">
                  <c:v>0.35551262416438878</c:v>
                </c:pt>
                <c:pt idx="1">
                  <c:v>0.41764749990798611</c:v>
                </c:pt>
                <c:pt idx="2">
                  <c:v>0.71917019974685126</c:v>
                </c:pt>
                <c:pt idx="3">
                  <c:v>0.47059262316255618</c:v>
                </c:pt>
                <c:pt idx="4">
                  <c:v>1.9805177405977981E-3</c:v>
                </c:pt>
                <c:pt idx="5">
                  <c:v>8.2406770175644208</c:v>
                </c:pt>
                <c:pt idx="6">
                  <c:v>0.21219918573642566</c:v>
                </c:pt>
                <c:pt idx="7">
                  <c:v>4.3467536565197289</c:v>
                </c:pt>
                <c:pt idx="8">
                  <c:v>3.6045254902831356</c:v>
                </c:pt>
                <c:pt idx="9">
                  <c:v>4.0941054001264066</c:v>
                </c:pt>
                <c:pt idx="10">
                  <c:v>0.21650909996616208</c:v>
                </c:pt>
                <c:pt idx="11">
                  <c:v>1.1545454545454545E-3</c:v>
                </c:pt>
                <c:pt idx="12">
                  <c:v>6.8920132722823296E-2</c:v>
                </c:pt>
                <c:pt idx="13">
                  <c:v>13.632660202901276</c:v>
                </c:pt>
                <c:pt idx="14">
                  <c:v>0.33678694183707752</c:v>
                </c:pt>
                <c:pt idx="15">
                  <c:v>2.4390793706120468</c:v>
                </c:pt>
                <c:pt idx="16">
                  <c:v>0.29264582071766027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3627624"/>
        <c:axId val="643628016"/>
      </c:barChart>
      <c:catAx>
        <c:axId val="64362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628016"/>
        <c:crossesAt val="0.1"/>
        <c:auto val="1"/>
        <c:lblAlgn val="ctr"/>
        <c:lblOffset val="100"/>
        <c:noMultiLvlLbl val="0"/>
      </c:catAx>
      <c:valAx>
        <c:axId val="643628016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800" b="1">
                    <a:solidFill>
                      <a:schemeClr val="tx1"/>
                    </a:solidFill>
                  </a:rPr>
                  <a:t>µg.g</a:t>
                </a:r>
                <a:r>
                  <a:rPr lang="es-AR" sz="18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800" b="1" baseline="0">
                    <a:solidFill>
                      <a:schemeClr val="tx1"/>
                    </a:solidFill>
                  </a:rPr>
                  <a:t> dw</a:t>
                </a:r>
                <a:endParaRPr lang="es-AR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62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493589740916"/>
          <c:y val="4.6670106881249042E-2"/>
          <c:w val="0.85014271189704904"/>
          <c:h val="0.70290889706217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val>
            <c:numRef>
              <c:f>dw!#REF!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dw!#REF!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628800"/>
        <c:axId val="643629192"/>
      </c:barChart>
      <c:catAx>
        <c:axId val="6436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629192"/>
        <c:crossesAt val="1.0000000000000002E-2"/>
        <c:auto val="1"/>
        <c:lblAlgn val="ctr"/>
        <c:lblOffset val="100"/>
        <c:noMultiLvlLbl val="0"/>
      </c:catAx>
      <c:valAx>
        <c:axId val="643629192"/>
        <c:scaling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ng.g</a:t>
                </a:r>
                <a:r>
                  <a:rPr lang="en-US" sz="18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 dw</a:t>
                </a:r>
              </a:p>
            </c:rich>
          </c:tx>
          <c:layout>
            <c:manualLayout>
              <c:xMode val="edge"/>
              <c:yMode val="edge"/>
              <c:x val="9.9264006518573113E-3"/>
              <c:y val="0.22495180006102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62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3048585968556"/>
          <c:y val="2.7276538349372988E-2"/>
          <c:w val="0.82678340127098249"/>
          <c:h val="0.85606481481481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0368"/>
        <c:axId val="643630760"/>
      </c:scatterChart>
      <c:valAx>
        <c:axId val="64363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0760"/>
        <c:crosses val="autoZero"/>
        <c:crossBetween val="midCat"/>
      </c:valAx>
      <c:valAx>
        <c:axId val="643630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Chon/Chol</a:t>
                </a:r>
              </a:p>
            </c:rich>
          </c:tx>
          <c:layout>
            <c:manualLayout>
              <c:xMode val="edge"/>
              <c:yMode val="edge"/>
              <c:x val="2.4431222624503126E-3"/>
              <c:y val="9.86307961504811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5170772463732"/>
          <c:y val="6.9919072615923006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0.26557964912672027</c:v>
                </c:pt>
                <c:pt idx="22">
                  <c:v>0.27407775116430794</c:v>
                </c:pt>
                <c:pt idx="23">
                  <c:v>0.14511896286601181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0.30222686667822701</c:v>
                </c:pt>
                <c:pt idx="33">
                  <c:v>0.34271752183873472</c:v>
                </c:pt>
                <c:pt idx="34">
                  <c:v>0.49043328905175509</c:v>
                </c:pt>
                <c:pt idx="35">
                  <c:v>0.57250067365765045</c:v>
                </c:pt>
                <c:pt idx="36">
                  <c:v>0.28801774588903961</c:v>
                </c:pt>
                <c:pt idx="37">
                  <c:v>0.50180185288971513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0.2865133318333738</c:v>
                </c:pt>
                <c:pt idx="41">
                  <c:v>0.39345358795202001</c:v>
                </c:pt>
                <c:pt idx="42">
                  <c:v>0.40251003343779079</c:v>
                </c:pt>
                <c:pt idx="43">
                  <c:v>0.50512231148320086</c:v>
                </c:pt>
                <c:pt idx="44">
                  <c:v>0.50207541245379916</c:v>
                </c:pt>
                <c:pt idx="45">
                  <c:v>0.68258909278391644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2328"/>
        <c:axId val="643632720"/>
      </c:scatterChart>
      <c:valAx>
        <c:axId val="64363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2720"/>
        <c:crosses val="autoZero"/>
        <c:crossBetween val="midCat"/>
      </c:valAx>
      <c:valAx>
        <c:axId val="64363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4288"/>
        <c:axId val="643634680"/>
      </c:scatterChart>
      <c:valAx>
        <c:axId val="6436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4680"/>
        <c:crosses val="autoZero"/>
        <c:crossBetween val="midCat"/>
      </c:valAx>
      <c:valAx>
        <c:axId val="643634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0.26557964912672027</c:v>
                </c:pt>
                <c:pt idx="22">
                  <c:v>0.27407775116430794</c:v>
                </c:pt>
                <c:pt idx="23">
                  <c:v>0.14511896286601181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0.30222686667822701</c:v>
                </c:pt>
                <c:pt idx="33">
                  <c:v>0.34271752183873472</c:v>
                </c:pt>
                <c:pt idx="34">
                  <c:v>0.49043328905175509</c:v>
                </c:pt>
                <c:pt idx="35">
                  <c:v>0.57250067365765045</c:v>
                </c:pt>
                <c:pt idx="36">
                  <c:v>0.28801774588903961</c:v>
                </c:pt>
                <c:pt idx="37">
                  <c:v>0.50180185288971513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0.2865133318333738</c:v>
                </c:pt>
                <c:pt idx="41">
                  <c:v>0.39345358795202001</c:v>
                </c:pt>
                <c:pt idx="42">
                  <c:v>0.40251003343779079</c:v>
                </c:pt>
                <c:pt idx="43">
                  <c:v>0.50512231148320086</c:v>
                </c:pt>
                <c:pt idx="44">
                  <c:v>0.50207541245379916</c:v>
                </c:pt>
                <c:pt idx="45">
                  <c:v>0.68258909278391644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6248"/>
        <c:axId val="643636640"/>
      </c:scatterChart>
      <c:valAx>
        <c:axId val="64363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6640"/>
        <c:crosses val="autoZero"/>
        <c:crossBetween val="midCat"/>
      </c:valAx>
      <c:valAx>
        <c:axId val="64363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8208"/>
        <c:axId val="643638600"/>
      </c:scatterChart>
      <c:valAx>
        <c:axId val="64363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8600"/>
        <c:crosses val="autoZero"/>
        <c:crossBetween val="midCat"/>
      </c:valAx>
      <c:valAx>
        <c:axId val="643638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40168"/>
        <c:axId val="643640560"/>
      </c:scatterChart>
      <c:valAx>
        <c:axId val="64364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40560"/>
        <c:crosses val="autoZero"/>
        <c:crossBetween val="midCat"/>
      </c:valAx>
      <c:valAx>
        <c:axId val="64364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4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300529154113"/>
          <c:y val="2.7276538349372988E-2"/>
          <c:w val="0.80620462313593433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0.66809927192654983</c:v>
                </c:pt>
                <c:pt idx="37">
                  <c:v>0.5720405049615287</c:v>
                </c:pt>
                <c:pt idx="38">
                  <c:v>0.30462137238159787</c:v>
                </c:pt>
                <c:pt idx="39">
                  <c:v>0.42754986309902643</c:v>
                </c:pt>
                <c:pt idx="40">
                  <c:v>0.65870502320635449</c:v>
                </c:pt>
                <c:pt idx="42">
                  <c:v>0.7952246565483001</c:v>
                </c:pt>
                <c:pt idx="43">
                  <c:v>0.96497294361697883</c:v>
                </c:pt>
                <c:pt idx="44">
                  <c:v>0.64713748865780396</c:v>
                </c:pt>
                <c:pt idx="45">
                  <c:v>0.68864855538113867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42128"/>
        <c:axId val="643642520"/>
      </c:scatterChart>
      <c:valAx>
        <c:axId val="6436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42520"/>
        <c:crosses val="autoZero"/>
        <c:crossBetween val="midCat"/>
      </c:valAx>
      <c:valAx>
        <c:axId val="643642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muestras)1'!xdata2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muestras)1'!ydata2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38512"/>
        <c:axId val="849837336"/>
      </c:scatterChart>
      <c:valAx>
        <c:axId val="84983851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fitosteroles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37336"/>
        <c:crosses val="autoZero"/>
        <c:crossBetween val="midCat"/>
      </c:valAx>
      <c:valAx>
        <c:axId val="849837336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fitosteroles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38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39768"/>
        <c:axId val="643440160"/>
      </c:scatterChart>
      <c:valAx>
        <c:axId val="64343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0160"/>
        <c:crosses val="autoZero"/>
        <c:crossBetween val="midCat"/>
      </c:valAx>
      <c:valAx>
        <c:axId val="64344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3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41728"/>
        <c:axId val="643442120"/>
      </c:scatterChart>
      <c:valAx>
        <c:axId val="6434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2120"/>
        <c:crosses val="autoZero"/>
        <c:crossBetween val="midCat"/>
      </c:valAx>
      <c:valAx>
        <c:axId val="643442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43688"/>
        <c:axId val="643444080"/>
      </c:scatterChart>
      <c:valAx>
        <c:axId val="64344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4080"/>
        <c:crosses val="autoZero"/>
        <c:crossBetween val="midCat"/>
      </c:valAx>
      <c:valAx>
        <c:axId val="64344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9596931412512"/>
          <c:y val="2.7276538349372988E-2"/>
          <c:w val="0.8216387067372205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0.66809927192654983</c:v>
                </c:pt>
                <c:pt idx="37">
                  <c:v>0.5720405049615287</c:v>
                </c:pt>
                <c:pt idx="38">
                  <c:v>0.30462137238159787</c:v>
                </c:pt>
                <c:pt idx="39">
                  <c:v>0.42754986309902643</c:v>
                </c:pt>
                <c:pt idx="40">
                  <c:v>0.65870502320635449</c:v>
                </c:pt>
                <c:pt idx="42">
                  <c:v>0.7952246565483001</c:v>
                </c:pt>
                <c:pt idx="43">
                  <c:v>0.96497294361697883</c:v>
                </c:pt>
                <c:pt idx="44">
                  <c:v>0.64713748865780396</c:v>
                </c:pt>
                <c:pt idx="45">
                  <c:v>0.68864855538113867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45648"/>
        <c:axId val="643446040"/>
      </c:scatterChart>
      <c:valAx>
        <c:axId val="64344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6040"/>
        <c:crosses val="autoZero"/>
        <c:crossBetween val="midCat"/>
      </c:valAx>
      <c:valAx>
        <c:axId val="643446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8804212978202"/>
          <c:y val="2.7276538349372988E-2"/>
          <c:w val="0.78305349773400512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47608"/>
        <c:axId val="643448000"/>
      </c:scatterChart>
      <c:valAx>
        <c:axId val="64344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8000"/>
        <c:crosses val="autoZero"/>
        <c:crossBetween val="midCat"/>
      </c:valAx>
      <c:valAx>
        <c:axId val="64344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49568"/>
        <c:axId val="643449960"/>
      </c:scatterChart>
      <c:valAx>
        <c:axId val="6434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9960"/>
        <c:crosses val="autoZero"/>
        <c:crossBetween val="midCat"/>
      </c:valAx>
      <c:valAx>
        <c:axId val="643449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51528"/>
        <c:axId val="643451920"/>
      </c:scatterChart>
      <c:valAx>
        <c:axId val="64345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51920"/>
        <c:crosses val="autoZero"/>
        <c:crossBetween val="midCat"/>
      </c:valAx>
      <c:valAx>
        <c:axId val="64345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"/>
              <c:y val="0.2275809273840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5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1470791067713"/>
          <c:y val="3.7460324100181297E-2"/>
          <c:w val="0.79740507665864235"/>
          <c:h val="0.753170519019896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986876640419"/>
                  <c:y val="-0.1156948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6044.5337793749995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57800"/>
        <c:axId val="643458192"/>
      </c:scatterChart>
      <c:valAx>
        <c:axId val="64345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Flux</a:t>
                </a:r>
              </a:p>
            </c:rich>
          </c:tx>
          <c:layout>
            <c:manualLayout>
              <c:xMode val="edge"/>
              <c:yMode val="edge"/>
              <c:x val="0.50200082226638243"/>
              <c:y val="0.8620778976311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458192"/>
        <c:crosses val="autoZero"/>
        <c:crossBetween val="midCat"/>
      </c:valAx>
      <c:valAx>
        <c:axId val="64345819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Coprostanol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45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flux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32.021818181818183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458584"/>
        <c:axId val="643458976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  <c:spPr>
              <a:noFill/>
              <a:ln w="15875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5.8909867014590347</c:v>
                </c:pt>
                <c:pt idx="7" formatCode="0.00">
                  <c:v>1.5775339156447994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459760"/>
        <c:axId val="643459368"/>
      </c:lineChart>
      <c:catAx>
        <c:axId val="64345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458976"/>
        <c:crosses val="autoZero"/>
        <c:auto val="1"/>
        <c:lblAlgn val="ctr"/>
        <c:lblOffset val="100"/>
        <c:noMultiLvlLbl val="0"/>
      </c:catAx>
      <c:valAx>
        <c:axId val="64345897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458584"/>
        <c:crosses val="autoZero"/>
        <c:crossBetween val="between"/>
        <c:majorUnit val="30"/>
      </c:valAx>
      <c:valAx>
        <c:axId val="6434593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459760"/>
        <c:crosses val="max"/>
        <c:crossBetween val="between"/>
        <c:majorUnit val="6"/>
      </c:valAx>
      <c:catAx>
        <c:axId val="64345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45936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dw!$B$3:$B$22</c:f>
              <c:numCache>
                <c:formatCode>dd/mm/yyyy;@</c:formatCode>
                <c:ptCount val="20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</c:numCache>
            </c:numRef>
          </c:cat>
          <c:val>
            <c:numRef>
              <c:f>dw!$C$3:$C$22</c:f>
              <c:numCache>
                <c:formatCode>0.00</c:formatCode>
                <c:ptCount val="20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460544"/>
        <c:axId val="643460936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dw!$B$3:$B$22</c:f>
              <c:numCache>
                <c:formatCode>dd/mm/yyyy;@</c:formatCode>
                <c:ptCount val="20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</c:numCache>
            </c:numRef>
          </c:cat>
          <c:val>
            <c:numRef>
              <c:f>dw!$AF$3:$AF$22</c:f>
              <c:numCache>
                <c:formatCode>0</c:formatCode>
                <c:ptCount val="20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461720"/>
        <c:axId val="643461328"/>
      </c:lineChart>
      <c:dateAx>
        <c:axId val="643460544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460936"/>
        <c:crosses val="autoZero"/>
        <c:auto val="1"/>
        <c:lblOffset val="100"/>
        <c:baseTimeUnit val="days"/>
        <c:majorUnit val="4"/>
        <c:majorTimeUnit val="months"/>
      </c:dateAx>
      <c:valAx>
        <c:axId val="643460936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(g.cm-2.year-1)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460544"/>
        <c:crosses val="autoZero"/>
        <c:crossBetween val="between"/>
        <c:majorUnit val="20"/>
      </c:valAx>
      <c:valAx>
        <c:axId val="643461328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461720"/>
        <c:crosses val="max"/>
        <c:crossBetween val="between"/>
        <c:majorUnit val="6"/>
      </c:valAx>
      <c:dateAx>
        <c:axId val="643461720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4346132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xVal>
            <c:numRef>
              <c:f>'Pruebas t y z (2 muestras)1'!xdata3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muestras)1'!ydata3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41256"/>
        <c:axId val="849840080"/>
      </c:scatterChart>
      <c:valAx>
        <c:axId val="84984125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Epi/Cop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40080"/>
        <c:crosses val="autoZero"/>
        <c:crossBetween val="midCat"/>
      </c:valAx>
      <c:valAx>
        <c:axId val="84984008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Epi/Cop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41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muestras)1'!xdata4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muestras)1'!ydata4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43608"/>
        <c:axId val="849842432"/>
      </c:scatterChart>
      <c:valAx>
        <c:axId val="84984360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42432"/>
        <c:crosses val="autoZero"/>
        <c:crossBetween val="midCat"/>
      </c:valAx>
      <c:valAx>
        <c:axId val="849842432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43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muestras)1'!xdata5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muestras)1'!ydata5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45960"/>
        <c:axId val="849844784"/>
      </c:scatterChart>
      <c:valAx>
        <c:axId val="84984596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Col/Fito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44784"/>
        <c:crosses val="autoZero"/>
        <c:crossBetween val="midCat"/>
      </c:valAx>
      <c:valAx>
        <c:axId val="84984478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Col/Fito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45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muestras)1'!xdata6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muestras)1'!ydata6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48704"/>
        <c:axId val="849847528"/>
      </c:scatterChart>
      <c:valAx>
        <c:axId val="84984870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Fito/Fec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47528"/>
        <c:crosses val="autoZero"/>
        <c:crossBetween val="midCat"/>
      </c:valAx>
      <c:valAx>
        <c:axId val="84984752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Fito/Fec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48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muestras)1'!xdata7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muestras)1'!ydata7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50664"/>
        <c:axId val="849849488"/>
      </c:scatterChart>
      <c:valAx>
        <c:axId val="84985066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BZ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49488"/>
        <c:crosses val="autoZero"/>
        <c:crossBetween val="midCat"/>
      </c:valAx>
      <c:valAx>
        <c:axId val="84984948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849850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Estadísticas descriptivas"/>
    <item val="Prueba z para dos muestras independientes / Prueba bilateral (fecales)"/>
    <item val="Intervalo de confianza para la diferencia entre las medias al 95%"/>
    <item val="Prueba t para dos muestras independientes / Prueba bilateral (fecales)"/>
    <item val="Intervalo de confianza para la diferencia entre las medias al 95%"/>
    <item val="Diagrama de dominación"/>
    <item val="Prueba z para dos muestras independientes / Prueba bilateral (fitosteroles)"/>
    <item val="Intervalo de confianza para la diferencia entre las medias al 95%"/>
    <item val="Prueba t para dos muestras independientes / Prueba bilateral (fitosteroles)"/>
    <item val="Intervalo de confianza para la diferencia entre las medias al 95%"/>
    <item val="Diagrama de dominación"/>
    <item val="Prueba z para dos muestras independientes / Prueba bilateral (Epi/Cop)"/>
    <item val="Intervalo de confianza para la diferencia entre las medias al 95%"/>
    <item val="Prueba t para dos muestras independientes / Prueba bilateral (Epi/Cop)"/>
    <item val="Intervalo de confianza para la diferencia entre las medias al 95%"/>
    <item val="Diagrama de dominación"/>
    <item val="Prueba z para dos muestras independientes / Prueba bilateral (Col/Fec)"/>
    <item val="Intervalo de confianza para la diferencia entre las medias al 95%"/>
    <item val="Prueba t para dos muestras independientes / Prueba bilateral (Col/Fec)"/>
    <item val="Intervalo de confianza para la diferencia entre las medias al 95%"/>
    <item val="Diagrama de dominación"/>
    <item val="Prueba z para dos muestras independientes / Prueba bilateral (Col/Fito)"/>
    <item val="Intervalo de confianza para la diferencia entre las medias al 95%"/>
    <item val="Prueba t para dos muestras independientes / Prueba bilateral (Col/Fito)"/>
    <item val="Intervalo de confianza para la diferencia entre las medias al 95%"/>
    <item val="Diagrama de dominación"/>
    <item val="Prueba z para dos muestras independientes / Prueba bilateral (Fito/Fec)"/>
    <item val="Intervalo de confianza para la diferencia entre las medias al 95%"/>
    <item val="Prueba t para dos muestras independientes / Prueba bilateral (Fito/Fec)"/>
    <item val="Intervalo de confianza para la diferencia entre las medias al 95%"/>
    <item val="Diagrama de dominación"/>
    <item val="Prueba z para dos muestras independientes / Prueba bilateral (5B/(5B + 5a))"/>
    <item val="Intervalo de confianza para la diferencia entre las medias al 95%"/>
    <item val="Prueba t para dos muestras independientes / Prueba bilateral (5B/(5B + 5a))"/>
    <item val="Intervalo de confianza para la diferencia entre las medias al 95%"/>
    <item val="Diagrama de dominación"/>
    <item val="Prueba z para dos muestras independientes / Prueba bilateral (Copr/Chol)"/>
    <item val="Intervalo de confianza para la diferencia entre las medias al 95%"/>
    <item val="Prueba t para dos muestras independientes / Prueba bilateral (Copr/Chol)"/>
    <item val="Intervalo de confianza para la diferencia entre las medias al 95%"/>
    <item val="Diagrama de dominación"/>
    <item val="Prueba z para dos muestras independientes / Prueba bilateral (5B/(5a + chol))"/>
    <item val="Intervalo de confianza para la diferencia entre las medias al 95%"/>
    <item val="Prueba t para dos muestras independientes / Prueba bilateral (5B/(5a + chol))"/>
    <item val="Intervalo de confianza para la diferencia entre las medias al 95%"/>
    <item val="Diagrama de dominación"/>
  </itemLst>
</formControlPr>
</file>

<file path=xl/ctrlProps/ctrlProp2.xml><?xml version="1.0" encoding="utf-8"?>
<formControlPr xmlns="http://schemas.microsoft.com/office/spreadsheetml/2009/9/main" objectType="Drop" dropStyle="combo" dx="16" sel="54" val="48">
  <itemLst>
    <item val="Estadísticas descriptivas"/>
    <item val="Prueba z para dos muestras independientes / Prueba bilateral (Cop/epi)"/>
    <item val="Intervalo de confianza para la diferencia entre las medias al 95%"/>
    <item val="Prueba t para dos muestras independientes / Prueba bilateral (Cop/epi)"/>
    <item val="Intervalo de confianza para la diferencia entre las medias al 95%"/>
    <item val="Diagrama de dominación"/>
    <item val="Prueba z para dos muestras independientes / Prueba bilateral (Col/Fec)"/>
    <item val="Intervalo de confianza para la diferencia entre las medias al 95%"/>
    <item val="Prueba t para dos muestras independientes / Prueba bilateral (Col/Fec)"/>
    <item val="Intervalo de confianza para la diferencia entre las medias al 95%"/>
    <item val="Diagrama de dominación"/>
    <item val="Prueba z para dos muestras independientes / Prueba bilateral (Fito/col)"/>
    <item val="Intervalo de confianza para la diferencia entre las medias al 95%"/>
    <item val="Prueba t para dos muestras independientes / Prueba bilateral (Fito/col)"/>
    <item val="Intervalo de confianza para la diferencia entre las medias al 95%"/>
    <item val="Diagrama de dominación"/>
    <item val="Prueba z para dos muestras independientes / Prueba bilateral (Sito/Col)"/>
    <item val="Intervalo de confianza para la diferencia entre las medias al 95%"/>
    <item val="Prueba t para dos muestras independientes / Prueba bilateral (Sito/Col)"/>
    <item val="Intervalo de confianza para la diferencia entre las medias al 95%"/>
    <item val="Diagrama de dominación"/>
    <item val="Prueba z para dos muestras independientes / Prueba bilateral (Fec/Fito)"/>
    <item val="Intervalo de confianza para la diferencia entre las medias al 95%"/>
    <item val="Prueba t para dos muestras independientes / Prueba bilateral (Fec/Fito)"/>
    <item val="Intervalo de confianza para la diferencia entre las medias al 95%"/>
    <item val="Diagrama de dominación"/>
    <item val="Prueba z para dos muestras independientes / Prueba bilateral (5B/(5B + 5a))"/>
    <item val="Intervalo de confianza para la diferencia entre las medias al 95%"/>
    <item val="Prueba t para dos muestras independientes / Prueba bilateral (5B/(5B + 5a))"/>
    <item val="Intervalo de confianza para la diferencia entre las medias al 95%"/>
    <item val="Diagrama de dominación"/>
    <item val="Prueba z para dos muestras independientes / Prueba bilateral (Copr/Chol)"/>
    <item val="Intervalo de confianza para la diferencia entre las medias al 95%"/>
    <item val="Prueba t para dos muestras independientes / Prueba bilateral (Copr/Chol)"/>
    <item val="Intervalo de confianza para la diferencia entre las medias al 95%"/>
    <item val="Diagrama de dominación"/>
    <item val="Prueba z para dos muestras independientes / Prueba bilateral (Copr/Ethycopr)"/>
    <item val="Intervalo de confianza para la diferencia entre las medias al 95%"/>
    <item val="Prueba t para dos muestras independientes / Prueba bilateral (Copr/Ethycopr)"/>
    <item val="Intervalo de confianza para la diferencia entre las medias al 95%"/>
    <item val="Diagrama de dominación"/>
    <item val="Prueba z para dos muestras independientes / Prueba bilateral (5B/(5a + chol))"/>
    <item val="Intervalo de confianza para la diferencia entre las medias al 95%"/>
    <item val="Prueba t para dos muestras independientes / Prueba bilateral (5B/(5a + chol))"/>
    <item val="Intervalo de confianza para la diferencia entre las medias al 95%"/>
    <item val="Diagrama de dominación"/>
    <item val="Prueba z para dos muestras independientes / Prueba bilateral (Sito/Ethylcopr)"/>
    <item val="Intervalo de confianza para la diferencia entre las medias al 95%"/>
    <item val="Prueba t para dos muestras independientes / Prueba bilateral (Sito/Ethylcopr)"/>
    <item val="Intervalo de confianza para la diferencia entre las medias al 95%"/>
    <item val="Diagrama de dominación"/>
    <item val="Prueba z para dos muestras independientes / Prueba bilateral (Cholestanol/cholesterol)"/>
    <item val="Intervalo de confianza para la diferencia entre las medias al 95%"/>
    <item val="Prueba t para dos muestras independientes / Prueba bilateral (Cholestanol/cholesterol)"/>
    <item val="Intervalo de confianza para la diferencia entre las medias al 95%"/>
    <item val="Diagrama de dominación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158748</xdr:colOff>
      <xdr:row>26</xdr:row>
      <xdr:rowOff>104777</xdr:rowOff>
    </xdr:from>
    <xdr:to>
      <xdr:col>17</xdr:col>
      <xdr:colOff>309560</xdr:colOff>
      <xdr:row>40</xdr:row>
      <xdr:rowOff>134935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388938</xdr:colOff>
      <xdr:row>6</xdr:row>
      <xdr:rowOff>150813</xdr:rowOff>
    </xdr:from>
    <xdr:to>
      <xdr:col>15</xdr:col>
      <xdr:colOff>333373</xdr:colOff>
      <xdr:row>22</xdr:row>
      <xdr:rowOff>30160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0</xdr:rowOff>
    </xdr:from>
    <xdr:to>
      <xdr:col>6</xdr:col>
      <xdr:colOff>0</xdr:colOff>
      <xdr:row>87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6</xdr:col>
      <xdr:colOff>0</xdr:colOff>
      <xdr:row>203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6</xdr:col>
      <xdr:colOff>0</xdr:colOff>
      <xdr:row>261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302</xdr:row>
      <xdr:rowOff>0</xdr:rowOff>
    </xdr:from>
    <xdr:to>
      <xdr:col>6</xdr:col>
      <xdr:colOff>0</xdr:colOff>
      <xdr:row>319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360</xdr:row>
      <xdr:rowOff>0</xdr:rowOff>
    </xdr:from>
    <xdr:to>
      <xdr:col>6</xdr:col>
      <xdr:colOff>0</xdr:colOff>
      <xdr:row>377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418</xdr:row>
      <xdr:rowOff>0</xdr:rowOff>
    </xdr:from>
    <xdr:to>
      <xdr:col>6</xdr:col>
      <xdr:colOff>0</xdr:colOff>
      <xdr:row>435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476</xdr:row>
      <xdr:rowOff>0</xdr:rowOff>
    </xdr:from>
    <xdr:to>
      <xdr:col>6</xdr:col>
      <xdr:colOff>0</xdr:colOff>
      <xdr:row>493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534</xdr:row>
      <xdr:rowOff>0</xdr:rowOff>
    </xdr:from>
    <xdr:to>
      <xdr:col>6</xdr:col>
      <xdr:colOff>0</xdr:colOff>
      <xdr:row>551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6</xdr:row>
          <xdr:rowOff>9525</xdr:rowOff>
        </xdr:from>
        <xdr:to>
          <xdr:col>5</xdr:col>
          <xdr:colOff>758824</xdr:colOff>
          <xdr:row>6</xdr:row>
          <xdr:rowOff>190500</xdr:rowOff>
        </xdr:to>
        <xdr:sp macro="" textlink="">
          <xdr:nvSpPr>
            <xdr:cNvPr id="21505" name="Drop Dow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6</xdr:col>
      <xdr:colOff>0</xdr:colOff>
      <xdr:row>91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6</xdr:col>
      <xdr:colOff>0</xdr:colOff>
      <xdr:row>149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190</xdr:row>
      <xdr:rowOff>0</xdr:rowOff>
    </xdr:from>
    <xdr:to>
      <xdr:col>6</xdr:col>
      <xdr:colOff>0</xdr:colOff>
      <xdr:row>207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248</xdr:row>
      <xdr:rowOff>0</xdr:rowOff>
    </xdr:from>
    <xdr:to>
      <xdr:col>6</xdr:col>
      <xdr:colOff>0</xdr:colOff>
      <xdr:row>265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306</xdr:row>
      <xdr:rowOff>0</xdr:rowOff>
    </xdr:from>
    <xdr:to>
      <xdr:col>6</xdr:col>
      <xdr:colOff>0</xdr:colOff>
      <xdr:row>323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364</xdr:row>
      <xdr:rowOff>0</xdr:rowOff>
    </xdr:from>
    <xdr:to>
      <xdr:col>6</xdr:col>
      <xdr:colOff>0</xdr:colOff>
      <xdr:row>381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422</xdr:row>
      <xdr:rowOff>0</xdr:rowOff>
    </xdr:from>
    <xdr:to>
      <xdr:col>6</xdr:col>
      <xdr:colOff>0</xdr:colOff>
      <xdr:row>439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480</xdr:row>
      <xdr:rowOff>0</xdr:rowOff>
    </xdr:from>
    <xdr:to>
      <xdr:col>6</xdr:col>
      <xdr:colOff>0</xdr:colOff>
      <xdr:row>497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538</xdr:row>
      <xdr:rowOff>0</xdr:rowOff>
    </xdr:from>
    <xdr:to>
      <xdr:col>6</xdr:col>
      <xdr:colOff>0</xdr:colOff>
      <xdr:row>555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596</xdr:row>
      <xdr:rowOff>0</xdr:rowOff>
    </xdr:from>
    <xdr:to>
      <xdr:col>6</xdr:col>
      <xdr:colOff>0</xdr:colOff>
      <xdr:row>613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654</xdr:row>
      <xdr:rowOff>0</xdr:rowOff>
    </xdr:from>
    <xdr:to>
      <xdr:col>6</xdr:col>
      <xdr:colOff>0</xdr:colOff>
      <xdr:row>671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6</xdr:row>
          <xdr:rowOff>9525</xdr:rowOff>
        </xdr:from>
        <xdr:to>
          <xdr:col>6</xdr:col>
          <xdr:colOff>758824</xdr:colOff>
          <xdr:row>6</xdr:row>
          <xdr:rowOff>190500</xdr:rowOff>
        </xdr:to>
        <xdr:sp macro="" textlink="">
          <xdr:nvSpPr>
            <xdr:cNvPr id="20481" name="Drop Dow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0</xdr:rowOff>
    </xdr:from>
    <xdr:to>
      <xdr:col>9</xdr:col>
      <xdr:colOff>258165</xdr:colOff>
      <xdr:row>41</xdr:row>
      <xdr:rowOff>94033</xdr:rowOff>
    </xdr:to>
    <xdr:grpSp>
      <xdr:nvGrpSpPr>
        <xdr:cNvPr id="5" name="Grupo 4"/>
        <xdr:cNvGrpSpPr/>
      </xdr:nvGrpSpPr>
      <xdr:grpSpPr>
        <a:xfrm>
          <a:off x="781050" y="4191000"/>
          <a:ext cx="6358928" cy="3713533"/>
          <a:chOff x="781050" y="4191000"/>
          <a:chExt cx="6351924" cy="3713533"/>
        </a:xfrm>
      </xdr:grpSpPr>
      <xdr:sp macro="" textlink="">
        <xdr:nvSpPr>
          <xdr:cNvPr id="70" name="Rectángulo 69"/>
          <xdr:cNvSpPr/>
        </xdr:nvSpPr>
        <xdr:spPr>
          <a:xfrm>
            <a:off x="1617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1" name="Rectángulo 70"/>
          <xdr:cNvSpPr/>
        </xdr:nvSpPr>
        <xdr:spPr>
          <a:xfrm>
            <a:off x="2273176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Rectángulo 71"/>
          <xdr:cNvSpPr/>
        </xdr:nvSpPr>
        <xdr:spPr>
          <a:xfrm>
            <a:off x="2935693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Rectángulo 72"/>
          <xdr:cNvSpPr/>
        </xdr:nvSpPr>
        <xdr:spPr>
          <a:xfrm>
            <a:off x="3598210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Rectángulo 73"/>
          <xdr:cNvSpPr/>
        </xdr:nvSpPr>
        <xdr:spPr>
          <a:xfrm>
            <a:off x="4260727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5" name="Rectángulo 74"/>
          <xdr:cNvSpPr/>
        </xdr:nvSpPr>
        <xdr:spPr>
          <a:xfrm>
            <a:off x="4923244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" name="Rectángulo 75"/>
          <xdr:cNvSpPr/>
        </xdr:nvSpPr>
        <xdr:spPr>
          <a:xfrm>
            <a:off x="5554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63" name="Gráfico 62"/>
          <xdr:cNvGraphicFramePr>
            <a:graphicFrameLocks/>
          </xdr:cNvGraphicFramePr>
        </xdr:nvGraphicFramePr>
        <xdr:xfrm>
          <a:off x="781050" y="4191000"/>
          <a:ext cx="6351924" cy="3713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320361</xdr:colOff>
      <xdr:row>54</xdr:row>
      <xdr:rowOff>59296</xdr:rowOff>
    </xdr:from>
    <xdr:to>
      <xdr:col>13</xdr:col>
      <xdr:colOff>425137</xdr:colOff>
      <xdr:row>72</xdr:row>
      <xdr:rowOff>173596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157286</xdr:colOff>
      <xdr:row>64</xdr:row>
      <xdr:rowOff>26831</xdr:rowOff>
    </xdr:from>
    <xdr:to>
      <xdr:col>12</xdr:col>
      <xdr:colOff>0</xdr:colOff>
      <xdr:row>83</xdr:row>
      <xdr:rowOff>63991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247596</xdr:colOff>
      <xdr:row>55</xdr:row>
      <xdr:rowOff>109870</xdr:rowOff>
    </xdr:from>
    <xdr:to>
      <xdr:col>16</xdr:col>
      <xdr:colOff>538369</xdr:colOff>
      <xdr:row>66</xdr:row>
      <xdr:rowOff>1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8280</xdr:rowOff>
    </xdr:from>
    <xdr:to>
      <xdr:col>19</xdr:col>
      <xdr:colOff>282439</xdr:colOff>
      <xdr:row>65</xdr:row>
      <xdr:rowOff>96541</xdr:rowOff>
    </xdr:to>
    <xdr:graphicFrame macro="">
      <xdr:nvGraphicFramePr>
        <xdr:cNvPr id="11" name="Gráfico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69390</xdr:colOff>
      <xdr:row>52</xdr:row>
      <xdr:rowOff>105833</xdr:rowOff>
    </xdr:from>
    <xdr:to>
      <xdr:col>23</xdr:col>
      <xdr:colOff>282529</xdr:colOff>
      <xdr:row>68</xdr:row>
      <xdr:rowOff>108593</xdr:rowOff>
    </xdr:to>
    <xdr:sp macro="" textlink="">
      <xdr:nvSpPr>
        <xdr:cNvPr id="12" name="CuadroTexto 11"/>
        <xdr:cNvSpPr txBox="1"/>
      </xdr:nvSpPr>
      <xdr:spPr>
        <a:xfrm>
          <a:off x="15309390" y="10011833"/>
          <a:ext cx="2499139" cy="305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t"/>
        <a:lstStyle/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sterols:</a:t>
          </a:r>
        </a:p>
        <a:p>
          <a:r>
            <a:rPr lang="es-AR" sz="16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</a:t>
          </a:r>
          <a:r>
            <a:rPr lang="es-AR" sz="16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Coprostanol</a:t>
          </a:r>
        </a:p>
        <a:p>
          <a:r>
            <a:rPr lang="es-AR" sz="16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Coprostanona</a:t>
          </a:r>
        </a:p>
        <a:p>
          <a:r>
            <a:rPr lang="es-AR" sz="1600">
              <a:solidFill>
                <a:srgbClr val="FFC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Ehtylcoprostanol</a:t>
          </a:r>
        </a:p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Phytosterols:</a:t>
          </a:r>
        </a:p>
        <a:p>
          <a:r>
            <a:rPr lang="es-AR" sz="1600">
              <a:solidFill>
                <a:srgbClr val="92D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B-sitosterol</a:t>
          </a:r>
        </a:p>
        <a:p>
          <a:r>
            <a:rPr lang="es-AR" sz="160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Campesterol</a:t>
          </a:r>
        </a:p>
        <a:p>
          <a:r>
            <a:rPr lang="es-AR" sz="1600">
              <a:solidFill>
                <a:srgbClr val="00CC9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Stigmasterol</a:t>
          </a:r>
        </a:p>
        <a:p>
          <a:r>
            <a:rPr lang="es-AR" sz="1600">
              <a:solidFill>
                <a:srgbClr val="66FF3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Stigmastanol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lang="es-A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AR" sz="160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Dehydrocholesterol</a:t>
          </a:r>
        </a:p>
        <a:p>
          <a:r>
            <a:rPr lang="es-AR" sz="1600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  <xdr:twoCellAnchor>
    <xdr:from>
      <xdr:col>12</xdr:col>
      <xdr:colOff>365871</xdr:colOff>
      <xdr:row>64</xdr:row>
      <xdr:rowOff>92765</xdr:rowOff>
    </xdr:from>
    <xdr:to>
      <xdr:col>23</xdr:col>
      <xdr:colOff>0</xdr:colOff>
      <xdr:row>87</xdr:row>
      <xdr:rowOff>13804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542548</xdr:colOff>
      <xdr:row>55</xdr:row>
      <xdr:rowOff>109870</xdr:rowOff>
    </xdr:from>
    <xdr:to>
      <xdr:col>28</xdr:col>
      <xdr:colOff>74081</xdr:colOff>
      <xdr:row>66</xdr:row>
      <xdr:rowOff>1</xdr:rowOff>
    </xdr:to>
    <xdr:graphicFrame macro="">
      <xdr:nvGraphicFramePr>
        <xdr:cNvPr id="15" name="Gráfico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591742</xdr:colOff>
      <xdr:row>56</xdr:row>
      <xdr:rowOff>10805</xdr:rowOff>
    </xdr:from>
    <xdr:to>
      <xdr:col>33</xdr:col>
      <xdr:colOff>112181</xdr:colOff>
      <xdr:row>65</xdr:row>
      <xdr:rowOff>99066</xdr:rowOff>
    </xdr:to>
    <xdr:graphicFrame macro="">
      <xdr:nvGraphicFramePr>
        <xdr:cNvPr id="16" name="Gráfico 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327256</xdr:colOff>
      <xdr:row>65</xdr:row>
      <xdr:rowOff>96541</xdr:rowOff>
    </xdr:from>
    <xdr:to>
      <xdr:col>33</xdr:col>
      <xdr:colOff>720624</xdr:colOff>
      <xdr:row>88</xdr:row>
      <xdr:rowOff>17580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28</xdr:col>
      <xdr:colOff>509423</xdr:colOff>
      <xdr:row>61</xdr:row>
      <xdr:rowOff>114067</xdr:rowOff>
    </xdr:from>
    <xdr:ext cx="1110680" cy="328295"/>
    <xdr:sp macro="" textlink="">
      <xdr:nvSpPr>
        <xdr:cNvPr id="20" name="CuadroTexto 19"/>
        <xdr:cNvSpPr txBox="1"/>
      </xdr:nvSpPr>
      <xdr:spPr>
        <a:xfrm>
          <a:off x="21845423" y="11734567"/>
          <a:ext cx="1110680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kumimoji="0" lang="es-AR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28</xdr:col>
      <xdr:colOff>463865</xdr:colOff>
      <xdr:row>56</xdr:row>
      <xdr:rowOff>0</xdr:rowOff>
    </xdr:from>
    <xdr:ext cx="1201795" cy="328295"/>
    <xdr:sp macro="" textlink="">
      <xdr:nvSpPr>
        <xdr:cNvPr id="21" name="CuadroTexto 20"/>
        <xdr:cNvSpPr txBox="1"/>
      </xdr:nvSpPr>
      <xdr:spPr>
        <a:xfrm>
          <a:off x="21799865" y="10668000"/>
          <a:ext cx="1201795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</a:t>
          </a:r>
        </a:p>
      </xdr:txBody>
    </xdr:sp>
    <xdr:clientData/>
  </xdr:oneCellAnchor>
  <xdr:oneCellAnchor>
    <xdr:from>
      <xdr:col>28</xdr:col>
      <xdr:colOff>446810</xdr:colOff>
      <xdr:row>63</xdr:row>
      <xdr:rowOff>182266</xdr:rowOff>
    </xdr:from>
    <xdr:ext cx="1235907" cy="328295"/>
    <xdr:sp macro="" textlink="">
      <xdr:nvSpPr>
        <xdr:cNvPr id="22" name="CuadroTexto 21"/>
        <xdr:cNvSpPr txBox="1"/>
      </xdr:nvSpPr>
      <xdr:spPr>
        <a:xfrm>
          <a:off x="21782810" y="12183766"/>
          <a:ext cx="1235907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</a:t>
          </a:r>
        </a:p>
      </xdr:txBody>
    </xdr:sp>
    <xdr:clientData/>
  </xdr:oneCellAnchor>
  <xdr:oneCellAnchor>
    <xdr:from>
      <xdr:col>29</xdr:col>
      <xdr:colOff>9802</xdr:colOff>
      <xdr:row>58</xdr:row>
      <xdr:rowOff>63500</xdr:rowOff>
    </xdr:from>
    <xdr:ext cx="585921" cy="328295"/>
    <xdr:sp macro="" textlink="">
      <xdr:nvSpPr>
        <xdr:cNvPr id="23" name="CuadroTexto 22"/>
        <xdr:cNvSpPr txBox="1"/>
      </xdr:nvSpPr>
      <xdr:spPr>
        <a:xfrm>
          <a:off x="22107802" y="11112500"/>
          <a:ext cx="585921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</xdr:txBody>
    </xdr:sp>
    <xdr:clientData/>
  </xdr:oneCellAnchor>
  <xdr:twoCellAnchor>
    <xdr:from>
      <xdr:col>34</xdr:col>
      <xdr:colOff>465666</xdr:colOff>
      <xdr:row>55</xdr:row>
      <xdr:rowOff>126999</xdr:rowOff>
    </xdr:from>
    <xdr:to>
      <xdr:col>44</xdr:col>
      <xdr:colOff>42333</xdr:colOff>
      <xdr:row>77</xdr:row>
      <xdr:rowOff>42332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645585</xdr:colOff>
      <xdr:row>104</xdr:row>
      <xdr:rowOff>116419</xdr:rowOff>
    </xdr:from>
    <xdr:to>
      <xdr:col>29</xdr:col>
      <xdr:colOff>248710</xdr:colOff>
      <xdr:row>119</xdr:row>
      <xdr:rowOff>2119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328083</xdr:colOff>
      <xdr:row>87</xdr:row>
      <xdr:rowOff>179916</xdr:rowOff>
    </xdr:from>
    <xdr:to>
      <xdr:col>7</xdr:col>
      <xdr:colOff>693208</xdr:colOff>
      <xdr:row>102</xdr:row>
      <xdr:rowOff>65616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328083</xdr:colOff>
      <xdr:row>87</xdr:row>
      <xdr:rowOff>169333</xdr:rowOff>
    </xdr:from>
    <xdr:to>
      <xdr:col>14</xdr:col>
      <xdr:colOff>693208</xdr:colOff>
      <xdr:row>102</xdr:row>
      <xdr:rowOff>55033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52916</xdr:colOff>
      <xdr:row>87</xdr:row>
      <xdr:rowOff>179917</xdr:rowOff>
    </xdr:from>
    <xdr:to>
      <xdr:col>21</xdr:col>
      <xdr:colOff>418041</xdr:colOff>
      <xdr:row>102</xdr:row>
      <xdr:rowOff>65617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88</xdr:row>
      <xdr:rowOff>0</xdr:rowOff>
    </xdr:from>
    <xdr:to>
      <xdr:col>28</xdr:col>
      <xdr:colOff>365125</xdr:colOff>
      <xdr:row>102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105</xdr:row>
      <xdr:rowOff>42334</xdr:rowOff>
    </xdr:from>
    <xdr:to>
      <xdr:col>7</xdr:col>
      <xdr:colOff>365125</xdr:colOff>
      <xdr:row>119</xdr:row>
      <xdr:rowOff>118534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497416</xdr:colOff>
      <xdr:row>105</xdr:row>
      <xdr:rowOff>10583</xdr:rowOff>
    </xdr:from>
    <xdr:to>
      <xdr:col>15</xdr:col>
      <xdr:colOff>100541</xdr:colOff>
      <xdr:row>119</xdr:row>
      <xdr:rowOff>86783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22</xdr:col>
      <xdr:colOff>365125</xdr:colOff>
      <xdr:row>119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359833</xdr:colOff>
      <xdr:row>104</xdr:row>
      <xdr:rowOff>105833</xdr:rowOff>
    </xdr:from>
    <xdr:to>
      <xdr:col>35</xdr:col>
      <xdr:colOff>724958</xdr:colOff>
      <xdr:row>118</xdr:row>
      <xdr:rowOff>182033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7</xdr:col>
      <xdr:colOff>365125</xdr:colOff>
      <xdr:row>137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365125</xdr:colOff>
      <xdr:row>137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21</xdr:col>
      <xdr:colOff>365125</xdr:colOff>
      <xdr:row>137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709084</xdr:colOff>
      <xdr:row>122</xdr:row>
      <xdr:rowOff>52917</xdr:rowOff>
    </xdr:from>
    <xdr:to>
      <xdr:col>28</xdr:col>
      <xdr:colOff>312209</xdr:colOff>
      <xdr:row>136</xdr:row>
      <xdr:rowOff>129117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0</xdr:colOff>
      <xdr:row>122</xdr:row>
      <xdr:rowOff>0</xdr:rowOff>
    </xdr:from>
    <xdr:to>
      <xdr:col>35</xdr:col>
      <xdr:colOff>365125</xdr:colOff>
      <xdr:row>136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363797</xdr:colOff>
      <xdr:row>0</xdr:row>
      <xdr:rowOff>0</xdr:rowOff>
    </xdr:from>
    <xdr:to>
      <xdr:col>16</xdr:col>
      <xdr:colOff>194285</xdr:colOff>
      <xdr:row>19</xdr:row>
      <xdr:rowOff>40824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648611</xdr:colOff>
      <xdr:row>19</xdr:row>
      <xdr:rowOff>40247</xdr:rowOff>
    </xdr:from>
    <xdr:to>
      <xdr:col>16</xdr:col>
      <xdr:colOff>214647</xdr:colOff>
      <xdr:row>27</xdr:row>
      <xdr:rowOff>120740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44066</xdr:colOff>
      <xdr:row>1</xdr:row>
      <xdr:rowOff>82928</xdr:rowOff>
    </xdr:from>
    <xdr:to>
      <xdr:col>9</xdr:col>
      <xdr:colOff>281384</xdr:colOff>
      <xdr:row>20</xdr:row>
      <xdr:rowOff>178758</xdr:rowOff>
    </xdr:to>
    <xdr:grpSp>
      <xdr:nvGrpSpPr>
        <xdr:cNvPr id="7" name="Grupo 6"/>
        <xdr:cNvGrpSpPr/>
      </xdr:nvGrpSpPr>
      <xdr:grpSpPr>
        <a:xfrm>
          <a:off x="806066" y="273428"/>
          <a:ext cx="6357131" cy="3715330"/>
          <a:chOff x="806066" y="273428"/>
          <a:chExt cx="6350127" cy="3715330"/>
        </a:xfrm>
      </xdr:grpSpPr>
      <xdr:sp macro="" textlink="">
        <xdr:nvSpPr>
          <xdr:cNvPr id="77" name="Rectángulo 76"/>
          <xdr:cNvSpPr/>
        </xdr:nvSpPr>
        <xdr:spPr>
          <a:xfrm>
            <a:off x="6372321" y="418704"/>
            <a:ext cx="132694" cy="292258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3" name="Grupo 2"/>
          <xdr:cNvGrpSpPr/>
        </xdr:nvGrpSpPr>
        <xdr:grpSpPr>
          <a:xfrm>
            <a:off x="806066" y="273428"/>
            <a:ext cx="6350127" cy="3715330"/>
            <a:chOff x="758770" y="190500"/>
            <a:chExt cx="6351177" cy="3716365"/>
          </a:xfrm>
        </xdr:grpSpPr>
        <xdr:sp macro="" textlink="">
          <xdr:nvSpPr>
            <xdr:cNvPr id="49" name="Rectángulo 48"/>
            <xdr:cNvSpPr/>
          </xdr:nvSpPr>
          <xdr:spPr>
            <a:xfrm>
              <a:off x="564257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1" name="Rectángulo 50"/>
            <xdr:cNvSpPr/>
          </xdr:nvSpPr>
          <xdr:spPr>
            <a:xfrm>
              <a:off x="501465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2" name="Rectángulo 51"/>
            <xdr:cNvSpPr/>
          </xdr:nvSpPr>
          <xdr:spPr>
            <a:xfrm>
              <a:off x="436272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ángulo 52"/>
            <xdr:cNvSpPr/>
          </xdr:nvSpPr>
          <xdr:spPr>
            <a:xfrm>
              <a:off x="370020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ángulo 53"/>
            <xdr:cNvSpPr/>
          </xdr:nvSpPr>
          <xdr:spPr>
            <a:xfrm>
              <a:off x="3042982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ángulo 54"/>
            <xdr:cNvSpPr/>
          </xdr:nvSpPr>
          <xdr:spPr>
            <a:xfrm>
              <a:off x="2391048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6" name="Rectángulo 55"/>
            <xdr:cNvSpPr/>
          </xdr:nvSpPr>
          <xdr:spPr>
            <a:xfrm>
              <a:off x="173911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aphicFrame macro="">
          <xdr:nvGraphicFramePr>
            <xdr:cNvPr id="45" name="Gráfico 44"/>
            <xdr:cNvGraphicFramePr>
              <a:graphicFrameLocks/>
            </xdr:cNvGraphicFramePr>
          </xdr:nvGraphicFramePr>
          <xdr:xfrm>
            <a:off x="758770" y="190500"/>
            <a:ext cx="6351177" cy="37163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Q63"/>
  <sheetViews>
    <sheetView tabSelected="1" zoomScale="120" zoomScaleNormal="120" workbookViewId="0">
      <pane xSplit="10" ySplit="2" topLeftCell="X3" activePane="bottomRight" state="frozen"/>
      <selection pane="topRight" activeCell="H1" sqref="H1"/>
      <selection pane="bottomLeft" activeCell="A3" sqref="A3"/>
      <selection pane="bottomRight" activeCell="AB59" sqref="AB2:AB59"/>
    </sheetView>
  </sheetViews>
  <sheetFormatPr baseColWidth="10" defaultRowHeight="12.75" x14ac:dyDescent="0.2"/>
  <cols>
    <col min="1" max="3" width="11.42578125" style="2"/>
    <col min="4" max="4" width="4.85546875" style="1" customWidth="1"/>
    <col min="5" max="5" width="4.85546875" style="2" customWidth="1"/>
    <col min="6" max="11" width="7.42578125" style="1" customWidth="1"/>
    <col min="12" max="27" width="7.42578125" style="2" customWidth="1"/>
    <col min="28" max="28" width="10" style="10" customWidth="1"/>
    <col min="29" max="29" width="7.42578125" style="10" customWidth="1"/>
    <col min="30" max="30" width="6" style="10" customWidth="1"/>
    <col min="31" max="32" width="9.5703125" style="10" customWidth="1"/>
    <col min="33" max="43" width="9.5703125" style="79" customWidth="1"/>
    <col min="44" max="16384" width="11.42578125" style="2"/>
  </cols>
  <sheetData>
    <row r="1" spans="1:43" x14ac:dyDescent="0.2">
      <c r="A1" s="2" t="s">
        <v>27</v>
      </c>
      <c r="J1" s="2"/>
      <c r="K1" s="2"/>
    </row>
    <row r="2" spans="1:43" s="84" customFormat="1" x14ac:dyDescent="0.2">
      <c r="A2" s="84" t="s">
        <v>29</v>
      </c>
      <c r="B2" s="84" t="s">
        <v>78</v>
      </c>
      <c r="C2" s="84" t="s">
        <v>196</v>
      </c>
      <c r="D2" s="84" t="s">
        <v>30</v>
      </c>
      <c r="E2" s="84" t="s">
        <v>94</v>
      </c>
      <c r="F2" s="84" t="s">
        <v>31</v>
      </c>
      <c r="G2" s="84" t="s">
        <v>32</v>
      </c>
      <c r="H2" s="84" t="s">
        <v>33</v>
      </c>
      <c r="I2" s="84" t="s">
        <v>34</v>
      </c>
      <c r="J2" s="84" t="s">
        <v>0</v>
      </c>
      <c r="K2" s="84" t="s">
        <v>2</v>
      </c>
      <c r="L2" s="84" t="s">
        <v>3</v>
      </c>
      <c r="M2" s="84" t="s">
        <v>40</v>
      </c>
      <c r="N2" s="84" t="s">
        <v>36</v>
      </c>
      <c r="O2" s="84" t="s">
        <v>1</v>
      </c>
      <c r="P2" s="84" t="s">
        <v>43</v>
      </c>
      <c r="Q2" s="84" t="s">
        <v>42</v>
      </c>
      <c r="R2" s="84" t="s">
        <v>7</v>
      </c>
      <c r="S2" s="84" t="s">
        <v>8</v>
      </c>
      <c r="T2" s="84" t="s">
        <v>5</v>
      </c>
      <c r="U2" s="84" t="s">
        <v>39</v>
      </c>
      <c r="V2" s="84" t="s">
        <v>41</v>
      </c>
      <c r="W2" s="84" t="s">
        <v>4</v>
      </c>
      <c r="X2" s="84" t="s">
        <v>37</v>
      </c>
      <c r="Y2" s="84" t="s">
        <v>35</v>
      </c>
      <c r="Z2" s="84" t="s">
        <v>38</v>
      </c>
      <c r="AA2" s="84" t="s">
        <v>6</v>
      </c>
      <c r="AB2" s="84" t="s">
        <v>9</v>
      </c>
      <c r="AC2" s="85" t="s">
        <v>45</v>
      </c>
      <c r="AD2" s="85" t="s">
        <v>46</v>
      </c>
      <c r="AE2" s="85" t="s">
        <v>97</v>
      </c>
      <c r="AF2" s="85" t="s">
        <v>98</v>
      </c>
      <c r="AG2" s="85" t="s">
        <v>60</v>
      </c>
      <c r="AH2" s="85" t="s">
        <v>48</v>
      </c>
      <c r="AI2" s="85" t="s">
        <v>62</v>
      </c>
      <c r="AJ2" s="85" t="s">
        <v>63</v>
      </c>
      <c r="AK2" s="85" t="s">
        <v>54</v>
      </c>
      <c r="AL2" s="85" t="s">
        <v>51</v>
      </c>
      <c r="AM2" s="85" t="s">
        <v>52</v>
      </c>
      <c r="AN2" s="85" t="s">
        <v>61</v>
      </c>
      <c r="AO2" s="85" t="s">
        <v>53</v>
      </c>
      <c r="AP2" s="85" t="s">
        <v>77</v>
      </c>
      <c r="AQ2" s="85" t="s">
        <v>64</v>
      </c>
    </row>
    <row r="3" spans="1:43" s="3" customFormat="1" x14ac:dyDescent="0.2">
      <c r="A3" s="3" t="s">
        <v>21</v>
      </c>
      <c r="B3" s="27">
        <v>38642</v>
      </c>
      <c r="C3" s="28">
        <v>49.013698630136986</v>
      </c>
      <c r="D3" s="57" t="s">
        <v>10</v>
      </c>
      <c r="E3" s="3" t="s">
        <v>93</v>
      </c>
      <c r="F3" s="4">
        <v>2.2610000000000001</v>
      </c>
      <c r="G3" s="4">
        <v>29</v>
      </c>
      <c r="H3" s="4">
        <v>7.7965517241379318</v>
      </c>
      <c r="I3" s="4"/>
      <c r="J3" s="4" t="s">
        <v>28</v>
      </c>
      <c r="K3" s="5">
        <v>4672.4307860000008</v>
      </c>
      <c r="L3" s="5">
        <v>119.19466290816327</v>
      </c>
      <c r="M3" s="5">
        <v>443.31527999999997</v>
      </c>
      <c r="N3" s="5">
        <v>283.80368300000004</v>
      </c>
      <c r="O3" s="5">
        <v>0</v>
      </c>
      <c r="P3" s="5">
        <v>263.18903100000006</v>
      </c>
      <c r="Q3" s="5">
        <v>0</v>
      </c>
      <c r="R3" s="5">
        <v>0</v>
      </c>
      <c r="S3" s="5">
        <v>20.465327000000006</v>
      </c>
      <c r="T3" s="5">
        <v>0</v>
      </c>
      <c r="U3" s="5">
        <v>0</v>
      </c>
      <c r="V3" s="5">
        <v>0</v>
      </c>
      <c r="W3" s="5">
        <v>0</v>
      </c>
      <c r="X3" s="5">
        <v>832.85364100000004</v>
      </c>
      <c r="Y3" s="5">
        <v>143.29859100000002</v>
      </c>
      <c r="Z3" s="5">
        <v>180.17331700000003</v>
      </c>
      <c r="AA3" s="5">
        <v>0</v>
      </c>
      <c r="AB3" s="9">
        <f>SUM(K3:AA3)</f>
        <v>6958.7243189081628</v>
      </c>
      <c r="AC3" s="19">
        <f>SUM(K3:O3)</f>
        <v>5518.7444119081638</v>
      </c>
      <c r="AD3" s="19">
        <f>SUM(P3:W3)</f>
        <v>283.65435800000006</v>
      </c>
      <c r="AE3" s="31">
        <f>(C3*K3)/1000</f>
        <v>229.01311441517814</v>
      </c>
      <c r="AF3" s="31">
        <f>+K3/1000</f>
        <v>4.6724307860000005</v>
      </c>
      <c r="AG3" s="13">
        <f>(K3)/(K3+L3)</f>
        <v>0.97512437810945274</v>
      </c>
      <c r="AH3" s="13">
        <f>X3/(AC3+X3)</f>
        <v>0.13112505452366699</v>
      </c>
      <c r="AI3" s="13">
        <f>AD3/(AD3+X3)</f>
        <v>0.25405492683801184</v>
      </c>
      <c r="AJ3" s="13">
        <f>P3/(P3+X3)</f>
        <v>0.24012662802603005</v>
      </c>
      <c r="AK3" s="13">
        <f>AC3/(AC3+AD3)</f>
        <v>0.95111429440681317</v>
      </c>
      <c r="AL3" s="23">
        <f>(K3+L3)/(K3+L3+Y3)</f>
        <v>0.97096235122543717</v>
      </c>
      <c r="AM3" s="13">
        <f>(K3)/(X3+K3)</f>
        <v>0.84871741831986558</v>
      </c>
      <c r="AN3" s="80">
        <f>K3/(M3+K3)</f>
        <v>0.91334298569932193</v>
      </c>
      <c r="AO3" s="13">
        <f>(K3+L3)/(Y3+X3)</f>
        <v>4.9086866697941058</v>
      </c>
      <c r="AP3" s="13">
        <f>P3/(M3+P3)</f>
        <v>0.37252289462675342</v>
      </c>
      <c r="AQ3" s="20">
        <f>Y3/(Y3+X3)</f>
        <v>0.14679942974304444</v>
      </c>
    </row>
    <row r="4" spans="1:43" s="3" customFormat="1" x14ac:dyDescent="0.2">
      <c r="A4" s="3" t="s">
        <v>22</v>
      </c>
      <c r="B4" s="27">
        <v>38706</v>
      </c>
      <c r="C4" s="28">
        <v>56</v>
      </c>
      <c r="D4" s="57" t="s">
        <v>10</v>
      </c>
      <c r="E4" s="3" t="s">
        <v>93</v>
      </c>
      <c r="F4" s="4">
        <v>1.62</v>
      </c>
      <c r="G4" s="4">
        <v>19</v>
      </c>
      <c r="H4" s="4">
        <v>8.526315789473685</v>
      </c>
      <c r="I4" s="4"/>
      <c r="J4" s="4"/>
      <c r="K4" s="5">
        <v>7773.729585</v>
      </c>
      <c r="L4" s="5">
        <v>155.47459169999999</v>
      </c>
      <c r="M4" s="5">
        <v>1298.4867999999999</v>
      </c>
      <c r="N4" s="5">
        <v>310.27231550000005</v>
      </c>
      <c r="O4" s="5">
        <v>0</v>
      </c>
      <c r="P4" s="5">
        <v>293.00809399999997</v>
      </c>
      <c r="Q4" s="5">
        <v>35.817094999999995</v>
      </c>
      <c r="R4" s="5">
        <v>58.932674999999996</v>
      </c>
      <c r="S4" s="5">
        <v>24.905118999999999</v>
      </c>
      <c r="T4" s="5">
        <v>0</v>
      </c>
      <c r="U4" s="5">
        <v>0</v>
      </c>
      <c r="V4" s="5">
        <v>0</v>
      </c>
      <c r="W4" s="5">
        <v>1.4576695</v>
      </c>
      <c r="X4" s="5">
        <v>1472.5794245000002</v>
      </c>
      <c r="Y4" s="5">
        <v>339.96930500000002</v>
      </c>
      <c r="Z4" s="5">
        <v>290.04907049999997</v>
      </c>
      <c r="AA4" s="5">
        <v>0</v>
      </c>
      <c r="AB4" s="9">
        <f>SUM(K4:AA4)</f>
        <v>12054.681744699999</v>
      </c>
      <c r="AC4" s="9">
        <f>SUM(K4:O4)</f>
        <v>9537.9632922000001</v>
      </c>
      <c r="AD4" s="9">
        <f>SUM(P4:W4)</f>
        <v>414.12065250000001</v>
      </c>
      <c r="AE4" s="31">
        <f>(C4*K4)/1000</f>
        <v>435.32885676000001</v>
      </c>
      <c r="AF4" s="31">
        <f>+K4/1000</f>
        <v>7.7737295849999999</v>
      </c>
      <c r="AG4" s="13">
        <f>(K4)/(K4+L4)</f>
        <v>0.98039215686274506</v>
      </c>
      <c r="AH4" s="13">
        <f>X4/(AC4+X4)</f>
        <v>0.13374267394344672</v>
      </c>
      <c r="AI4" s="13">
        <f>AD4/(AD4+X4)</f>
        <v>0.21949469210733485</v>
      </c>
      <c r="AJ4" s="13"/>
      <c r="AK4" s="13">
        <f>AC4/(AC4+AD4)</f>
        <v>0.95838854909171656</v>
      </c>
      <c r="AL4" s="23">
        <f>(K4+L4)/(K4+L4+Y4)</f>
        <v>0.95888714806233477</v>
      </c>
      <c r="AM4" s="13">
        <f>(K4)/(X4+K4)</f>
        <v>0.84073867496889643</v>
      </c>
      <c r="AN4" s="13">
        <f>K4/(M4+K4)</f>
        <v>0.8568721528570552</v>
      </c>
      <c r="AO4" s="13">
        <f>(K4+L4)/(Y4+X4)</f>
        <v>4.374615726269222</v>
      </c>
      <c r="AP4" s="13">
        <f>P4/(M4+P4)</f>
        <v>0.18410872388259134</v>
      </c>
      <c r="AQ4" s="20"/>
    </row>
    <row r="5" spans="1:43" s="3" customFormat="1" x14ac:dyDescent="0.2">
      <c r="A5" s="3" t="s">
        <v>23</v>
      </c>
      <c r="B5" s="27">
        <v>38770</v>
      </c>
      <c r="C5" s="28">
        <v>36.958904109589042</v>
      </c>
      <c r="D5" s="57" t="s">
        <v>10</v>
      </c>
      <c r="E5" s="3" t="s">
        <v>93</v>
      </c>
      <c r="F5" s="4">
        <v>1.2</v>
      </c>
      <c r="G5" s="4">
        <v>68</v>
      </c>
      <c r="H5" s="4">
        <v>6.2058823529411766</v>
      </c>
      <c r="I5" s="4"/>
      <c r="J5" s="4"/>
      <c r="K5" s="5">
        <v>453.50448999999992</v>
      </c>
      <c r="L5" s="5">
        <v>112.06140541604</v>
      </c>
      <c r="M5" s="5">
        <v>88.238299999999995</v>
      </c>
      <c r="N5" s="5">
        <v>42.244939999999993</v>
      </c>
      <c r="O5" s="5">
        <v>0</v>
      </c>
      <c r="P5" s="5">
        <v>23.176609999999997</v>
      </c>
      <c r="Q5" s="5">
        <v>3.2088400000000004</v>
      </c>
      <c r="R5" s="5">
        <v>12.870549999999998</v>
      </c>
      <c r="S5" s="5">
        <v>16.869389999999996</v>
      </c>
      <c r="T5" s="5">
        <v>0</v>
      </c>
      <c r="U5" s="5">
        <v>0</v>
      </c>
      <c r="V5" s="5">
        <v>0</v>
      </c>
      <c r="W5" s="5">
        <v>0</v>
      </c>
      <c r="X5" s="5">
        <v>133.00317999999996</v>
      </c>
      <c r="Y5" s="5">
        <v>32.514740000000003</v>
      </c>
      <c r="Z5" s="5">
        <v>37.824989999999993</v>
      </c>
      <c r="AA5" s="5">
        <v>0</v>
      </c>
      <c r="AB5" s="9">
        <f>SUM(K5:AA5)</f>
        <v>955.51743541603969</v>
      </c>
      <c r="AC5" s="9">
        <f>SUM(K5:O5)</f>
        <v>696.04913541603992</v>
      </c>
      <c r="AD5" s="9">
        <f>SUM(P5:W5)</f>
        <v>56.125389999999996</v>
      </c>
      <c r="AE5" s="31">
        <f>(C5*K5)/1000</f>
        <v>16.761028959178077</v>
      </c>
      <c r="AF5" s="31">
        <f>+K5/1000</f>
        <v>0.45350448999999993</v>
      </c>
      <c r="AG5" s="13">
        <f>(K5)/(K5+L5)</f>
        <v>0.80185968368264904</v>
      </c>
      <c r="AH5" s="13">
        <f>X5/(AC5+X5)</f>
        <v>0.16042797001689277</v>
      </c>
      <c r="AI5" s="13">
        <f>AD5/(AD5+X5)</f>
        <v>0.2967578615964791</v>
      </c>
      <c r="AJ5" s="13">
        <f>P5/(P5+X5)</f>
        <v>0.1483969852949604</v>
      </c>
      <c r="AK5" s="13">
        <f>AC5/(AC5+AD5)</f>
        <v>0.92538249022863917</v>
      </c>
      <c r="AL5" s="23">
        <f>(K5+L5)/(K5+L5+Y5)</f>
        <v>0.94563485577930162</v>
      </c>
      <c r="AM5" s="13">
        <f>(K5)/(X5+K5)</f>
        <v>0.77322857516935806</v>
      </c>
      <c r="AN5" s="13">
        <f>K5/(M5+K5)</f>
        <v>0.83712141328175316</v>
      </c>
      <c r="AO5" s="13">
        <f>(K5+L5)/(Y5+X5)</f>
        <v>3.4169466086574798</v>
      </c>
      <c r="AP5" s="13">
        <f>P5/(M5+P5)</f>
        <v>0.20802072182259984</v>
      </c>
      <c r="AQ5" s="20">
        <f>Y5/(Y5+X5)</f>
        <v>0.19644241541943019</v>
      </c>
    </row>
    <row r="6" spans="1:43" s="3" customFormat="1" x14ac:dyDescent="0.2">
      <c r="A6" s="3" t="s">
        <v>24</v>
      </c>
      <c r="B6" s="27">
        <v>38864</v>
      </c>
      <c r="C6" s="28">
        <v>21.479452054794518</v>
      </c>
      <c r="D6" s="57" t="s">
        <v>10</v>
      </c>
      <c r="E6" s="3" t="s">
        <v>95</v>
      </c>
      <c r="F6" s="4">
        <v>2.0510000000000002</v>
      </c>
      <c r="G6" s="4">
        <v>39.200000000000003</v>
      </c>
      <c r="H6" s="4">
        <v>5.2321428571428577</v>
      </c>
      <c r="I6" s="4">
        <v>113.14683609785715</v>
      </c>
      <c r="J6" s="4">
        <v>118.26552144082144</v>
      </c>
      <c r="K6" s="5">
        <v>540.83776979376455</v>
      </c>
      <c r="L6" s="5">
        <v>127.523556168962</v>
      </c>
      <c r="M6" s="5">
        <v>94.301597688640868</v>
      </c>
      <c r="N6" s="5">
        <v>52.105040863143913</v>
      </c>
      <c r="O6" s="5">
        <v>0</v>
      </c>
      <c r="P6" s="5">
        <v>60.126530902988755</v>
      </c>
      <c r="Q6" s="5">
        <v>0</v>
      </c>
      <c r="R6" s="5">
        <v>22.922118398076037</v>
      </c>
      <c r="S6" s="5">
        <v>20.124984644135385</v>
      </c>
      <c r="T6" s="5">
        <v>18.305265803422195</v>
      </c>
      <c r="U6" s="5">
        <v>0</v>
      </c>
      <c r="V6" s="5">
        <v>0</v>
      </c>
      <c r="W6" s="5">
        <v>0</v>
      </c>
      <c r="X6" s="5">
        <v>145.66812872241312</v>
      </c>
      <c r="Y6" s="5">
        <v>23.669777826496698</v>
      </c>
      <c r="Z6" s="5">
        <v>34.594345240735095</v>
      </c>
      <c r="AA6" s="5">
        <v>0</v>
      </c>
      <c r="AB6" s="9">
        <f>SUM(K6:AA6)</f>
        <v>1140.1791160527787</v>
      </c>
      <c r="AC6" s="9">
        <f>SUM(K6:O6)</f>
        <v>814.76796451451139</v>
      </c>
      <c r="AD6" s="9">
        <f>SUM(P6:W6)</f>
        <v>121.47889974862235</v>
      </c>
      <c r="AE6" s="31">
        <f>(C6*K6)/1000</f>
        <v>11.61689894570716</v>
      </c>
      <c r="AF6" s="31">
        <f>+K6/1000</f>
        <v>0.54083776979376452</v>
      </c>
      <c r="AG6" s="13">
        <f>(K6)/(K6+L6)</f>
        <v>0.80919967805546877</v>
      </c>
      <c r="AH6" s="13">
        <f>X6/(AC6+X6)</f>
        <v>0.15166873647102627</v>
      </c>
      <c r="AI6" s="13">
        <f>AD6/(AD6+X6)</f>
        <v>0.45472674895125514</v>
      </c>
      <c r="AJ6" s="13">
        <f>P6/(P6+X6)</f>
        <v>0.29216759566275524</v>
      </c>
      <c r="AK6" s="13">
        <f>AC6/(AC6+AD6)</f>
        <v>0.87024907170799293</v>
      </c>
      <c r="AL6" s="23">
        <f>(K6+L6)/(K6+L6+Y6)</f>
        <v>0.96579665610852961</v>
      </c>
      <c r="AM6" s="13">
        <f>(K6)/(X6+K6)</f>
        <v>0.78781226929402637</v>
      </c>
      <c r="AN6" s="13">
        <f>K6/(M6+K6)</f>
        <v>0.85152613344935957</v>
      </c>
      <c r="AO6" s="13">
        <f>(K6+L6)/(Y6+X6)</f>
        <v>3.9469091096250444</v>
      </c>
      <c r="AP6" s="13">
        <f>P6/(M6+P6)</f>
        <v>0.38934960522630951</v>
      </c>
      <c r="AQ6" s="20">
        <f>Y6/(Y6+X6)</f>
        <v>0.13977837749907557</v>
      </c>
    </row>
    <row r="7" spans="1:43" s="3" customFormat="1" x14ac:dyDescent="0.2">
      <c r="A7" s="3" t="s">
        <v>26</v>
      </c>
      <c r="B7" s="27">
        <v>38990</v>
      </c>
      <c r="C7" s="28">
        <v>37.260273972602739</v>
      </c>
      <c r="D7" s="57" t="s">
        <v>10</v>
      </c>
      <c r="E7" s="3" t="s">
        <v>93</v>
      </c>
      <c r="F7" s="4">
        <v>0.84</v>
      </c>
      <c r="G7" s="4">
        <v>29</v>
      </c>
      <c r="H7" s="4">
        <v>2.896551724137931</v>
      </c>
      <c r="I7" s="4">
        <v>69.89124666666666</v>
      </c>
      <c r="J7" s="4">
        <v>106.60736666666668</v>
      </c>
      <c r="K7" s="5">
        <v>581.94220759687096</v>
      </c>
      <c r="L7" s="5">
        <v>49.408167972029297</v>
      </c>
      <c r="M7" s="5">
        <v>78.745063459072753</v>
      </c>
      <c r="N7" s="5">
        <v>96.910928846088325</v>
      </c>
      <c r="O7" s="5">
        <v>0</v>
      </c>
      <c r="P7" s="5">
        <v>48.845055256435224</v>
      </c>
      <c r="Q7" s="5">
        <v>0</v>
      </c>
      <c r="R7" s="5">
        <v>17.014471058548171</v>
      </c>
      <c r="S7" s="5">
        <v>18.827710329411858</v>
      </c>
      <c r="T7" s="5">
        <v>19.205160947880259</v>
      </c>
      <c r="U7" s="5">
        <v>0</v>
      </c>
      <c r="V7" s="5">
        <v>0</v>
      </c>
      <c r="W7" s="5">
        <v>0</v>
      </c>
      <c r="X7" s="5">
        <v>181.87702182019495</v>
      </c>
      <c r="Y7" s="5"/>
      <c r="Z7" s="5">
        <v>35.795263791439865</v>
      </c>
      <c r="AA7" s="5">
        <v>0</v>
      </c>
      <c r="AB7" s="9">
        <f>SUM(K7:AA7)</f>
        <v>1128.5710510779716</v>
      </c>
      <c r="AC7" s="9">
        <f>SUM(K7:O7)</f>
        <v>807.00636787406143</v>
      </c>
      <c r="AD7" s="9">
        <f>SUM(P7:W7)</f>
        <v>103.89239759227551</v>
      </c>
      <c r="AE7" s="31">
        <f>(C7*K7)/1000</f>
        <v>21.683326091280673</v>
      </c>
      <c r="AF7" s="31">
        <f>+K7/1000</f>
        <v>0.58194220759687099</v>
      </c>
      <c r="AG7" s="13">
        <f>(K7)/(K7+L7)</f>
        <v>0.92174207875063296</v>
      </c>
      <c r="AH7" s="13">
        <f>X7/(AC7+X7)</f>
        <v>0.18392160664810825</v>
      </c>
      <c r="AI7" s="13">
        <f>AD7/(AD7+X7)</f>
        <v>0.36355323745232704</v>
      </c>
      <c r="AJ7" s="13">
        <f>P7/(P7+X7)</f>
        <v>0.21170516439227538</v>
      </c>
      <c r="AK7" s="13">
        <f>AC7/(AC7+AD7)</f>
        <v>0.88594517686157193</v>
      </c>
      <c r="AL7" s="23"/>
      <c r="AM7" s="13">
        <f>(K7)/(X7+K7)</f>
        <v>0.76188473029279391</v>
      </c>
      <c r="AN7" s="13">
        <f>K7/(M7+K7)</f>
        <v>0.88081340914405926</v>
      </c>
      <c r="AO7" s="13">
        <f>(K7+L7)/(Y7+X7)</f>
        <v>3.4713036822928527</v>
      </c>
      <c r="AP7" s="13">
        <f>P7/(M7+P7)</f>
        <v>0.38282788469965068</v>
      </c>
      <c r="AQ7" s="20"/>
    </row>
    <row r="8" spans="1:43" s="3" customFormat="1" x14ac:dyDescent="0.2">
      <c r="A8" s="3" t="s">
        <v>92</v>
      </c>
      <c r="B8" s="27">
        <v>39128</v>
      </c>
      <c r="C8" s="28">
        <v>67.31506849315069</v>
      </c>
      <c r="D8" s="57" t="s">
        <v>10</v>
      </c>
      <c r="E8" s="3" t="s">
        <v>93</v>
      </c>
      <c r="F8" s="4">
        <v>0.95230999999999999</v>
      </c>
      <c r="G8" s="4">
        <v>26.6</v>
      </c>
      <c r="H8" s="4">
        <v>3.5801127819548868</v>
      </c>
      <c r="I8" s="4">
        <v>104.25953500000001</v>
      </c>
      <c r="J8" s="4">
        <v>94.22666333333332</v>
      </c>
      <c r="K8" s="5">
        <v>2518.3207039653525</v>
      </c>
      <c r="L8" s="5">
        <v>110.84833401648119</v>
      </c>
      <c r="M8" s="5">
        <v>535.75803071711266</v>
      </c>
      <c r="N8" s="5">
        <v>446.14476526420043</v>
      </c>
      <c r="O8" s="5">
        <v>0</v>
      </c>
      <c r="P8" s="5">
        <v>356.01836938458143</v>
      </c>
      <c r="Q8" s="5">
        <v>0</v>
      </c>
      <c r="R8" s="5">
        <v>122.51355037449622</v>
      </c>
      <c r="S8" s="5">
        <v>81.63948238853132</v>
      </c>
      <c r="T8" s="5">
        <v>78.37285541533835</v>
      </c>
      <c r="U8" s="5">
        <v>0</v>
      </c>
      <c r="V8" s="5">
        <v>0</v>
      </c>
      <c r="W8" s="5">
        <v>0</v>
      </c>
      <c r="X8" s="5">
        <v>646.17898556567411</v>
      </c>
      <c r="Y8" s="5">
        <v>124.513682616781</v>
      </c>
      <c r="Z8" s="5">
        <v>104.14513940146365</v>
      </c>
      <c r="AA8" s="5">
        <v>0</v>
      </c>
      <c r="AB8" s="9">
        <f>SUM(K8:AA8)</f>
        <v>5124.4538991100144</v>
      </c>
      <c r="AC8" s="9">
        <f>SUM(K8:O8)</f>
        <v>3611.0718339631471</v>
      </c>
      <c r="AD8" s="9">
        <f>SUM(P8:W8)</f>
        <v>638.54425756294734</v>
      </c>
      <c r="AE8" s="31">
        <f>(C8*K8)/1000</f>
        <v>169.52093067514716</v>
      </c>
      <c r="AF8" s="31">
        <f>+K8/1000</f>
        <v>2.5183207039653523</v>
      </c>
      <c r="AG8" s="13">
        <f>(K8)/(K8+L8)</f>
        <v>0.95783902350319439</v>
      </c>
      <c r="AH8" s="13">
        <f>X8/(AC8+X8)</f>
        <v>0.15178316076692686</v>
      </c>
      <c r="AI8" s="13">
        <f>AD8/(AD8+X8)</f>
        <v>0.49702864876012737</v>
      </c>
      <c r="AJ8" s="13">
        <f>P8/(P8+X8)</f>
        <v>0.35523778587726618</v>
      </c>
      <c r="AK8" s="13">
        <f>AC8/(AC8+AD8)</f>
        <v>0.84974071920608774</v>
      </c>
      <c r="AL8" s="23">
        <f>(K8+L8)/(K8+L8+Y8)</f>
        <v>0.95478285073099733</v>
      </c>
      <c r="AM8" s="13">
        <f>(K8)/(X8+K8)</f>
        <v>0.79580374499533069</v>
      </c>
      <c r="AN8" s="13">
        <f>K8/(M8+K8)</f>
        <v>0.82457622174799106</v>
      </c>
      <c r="AO8" s="13">
        <f>(K8+L8)/(Y8+X8)</f>
        <v>3.4114364214496455</v>
      </c>
      <c r="AP8" s="13">
        <f>P8/(M8+P8)</f>
        <v>0.39922380693633824</v>
      </c>
      <c r="AQ8" s="20">
        <f>Y8/(Y8+X8)</f>
        <v>0.16156074627052688</v>
      </c>
    </row>
    <row r="9" spans="1:43" s="3" customFormat="1" x14ac:dyDescent="0.2">
      <c r="A9" s="3" t="s">
        <v>20</v>
      </c>
      <c r="B9" s="27">
        <v>39217</v>
      </c>
      <c r="C9" s="28">
        <v>63.561643835616437</v>
      </c>
      <c r="D9" s="57" t="s">
        <v>10</v>
      </c>
      <c r="E9" s="3" t="s">
        <v>95</v>
      </c>
      <c r="F9" s="4">
        <v>2.5463</v>
      </c>
      <c r="G9" s="4">
        <v>72</v>
      </c>
      <c r="H9" s="4">
        <v>3.5365277777777777</v>
      </c>
      <c r="I9" s="4">
        <v>111.01796081410716</v>
      </c>
      <c r="J9" s="4">
        <v>111.5254678805893</v>
      </c>
      <c r="K9" s="5">
        <v>363.70224443224765</v>
      </c>
      <c r="L9" s="5">
        <v>315.66405293381001</v>
      </c>
      <c r="M9" s="5">
        <v>69.043601921826038</v>
      </c>
      <c r="N9" s="5">
        <v>37.750360275591532</v>
      </c>
      <c r="O9" s="5">
        <v>2.5569826950556549</v>
      </c>
      <c r="P9" s="5">
        <v>37.356891876757061</v>
      </c>
      <c r="Q9" s="5">
        <v>0</v>
      </c>
      <c r="R9" s="5">
        <v>14.48014825139418</v>
      </c>
      <c r="S9" s="5">
        <v>15.682219513026762</v>
      </c>
      <c r="T9" s="5">
        <v>14.877288362004348</v>
      </c>
      <c r="U9" s="5">
        <v>0</v>
      </c>
      <c r="V9" s="5">
        <v>0</v>
      </c>
      <c r="W9" s="5">
        <v>0</v>
      </c>
      <c r="X9" s="5">
        <v>101.37598826083743</v>
      </c>
      <c r="Y9" s="5"/>
      <c r="Z9" s="5">
        <v>20.785370207745856</v>
      </c>
      <c r="AA9" s="5">
        <v>0</v>
      </c>
      <c r="AB9" s="9">
        <f>SUM(K9:AA9)</f>
        <v>993.27514873029656</v>
      </c>
      <c r="AC9" s="9">
        <f>SUM(K9:O9)</f>
        <v>788.71724225853097</v>
      </c>
      <c r="AD9" s="9">
        <f>SUM(P9:W9)</f>
        <v>82.39654800318236</v>
      </c>
      <c r="AE9" s="31">
        <f>(C9*K9)/1000</f>
        <v>23.117512522816835</v>
      </c>
      <c r="AF9" s="31">
        <f>+K9/1000</f>
        <v>0.36370224443224763</v>
      </c>
      <c r="AG9" s="13">
        <f>(K9)/(K9+L9)</f>
        <v>0.53535514764618475</v>
      </c>
      <c r="AH9" s="13">
        <f>X9/(AC9+X9)</f>
        <v>0.11389367403871239</v>
      </c>
      <c r="AI9" s="13">
        <f>AD9/(AD9+X9)</f>
        <v>0.44836159786577701</v>
      </c>
      <c r="AJ9" s="13">
        <f>P9/(P9+X9)</f>
        <v>0.26927208488504462</v>
      </c>
      <c r="AK9" s="13">
        <f>AC9/(AC9+AD9)</f>
        <v>0.90541241692611996</v>
      </c>
      <c r="AL9" s="23"/>
      <c r="AM9" s="13">
        <f>(K9)/(X9+K9)</f>
        <v>0.78202379484886031</v>
      </c>
      <c r="AN9" s="13">
        <f>K9/(M9+K9)</f>
        <v>0.84045230588918374</v>
      </c>
      <c r="AO9" s="13">
        <f>(K9+L9)/(Y9+X9)</f>
        <v>6.7014517838096745</v>
      </c>
      <c r="AP9" s="13">
        <f>P9/(M9+P9)</f>
        <v>0.35109697843577614</v>
      </c>
      <c r="AQ9" s="20"/>
    </row>
    <row r="10" spans="1:43" s="3" customFormat="1" x14ac:dyDescent="0.2">
      <c r="A10" s="3" t="s">
        <v>83</v>
      </c>
      <c r="B10" s="27">
        <v>39296</v>
      </c>
      <c r="C10" s="28">
        <v>36.520547945205479</v>
      </c>
      <c r="D10" s="57" t="s">
        <v>10</v>
      </c>
      <c r="E10" s="3" t="s">
        <v>95</v>
      </c>
      <c r="F10" s="4">
        <v>1.02</v>
      </c>
      <c r="G10" s="4">
        <v>63.9</v>
      </c>
      <c r="H10" s="4">
        <v>1.596244131455399</v>
      </c>
      <c r="I10" s="4">
        <v>98.817617768571452</v>
      </c>
      <c r="J10" s="4">
        <v>105.70692749255358</v>
      </c>
      <c r="K10" s="5">
        <v>262.02358035002942</v>
      </c>
      <c r="L10" s="5">
        <v>123.679166200363</v>
      </c>
      <c r="M10" s="5">
        <v>49.018691469695128</v>
      </c>
      <c r="N10" s="5">
        <v>23.973320468693643</v>
      </c>
      <c r="O10" s="5">
        <v>0</v>
      </c>
      <c r="P10" s="5">
        <v>23.329951052822622</v>
      </c>
      <c r="Q10" s="5">
        <v>0</v>
      </c>
      <c r="R10" s="5">
        <v>11.328407398453136</v>
      </c>
      <c r="S10" s="5">
        <v>12.499419554385632</v>
      </c>
      <c r="T10" s="5">
        <v>9.4079174769006784</v>
      </c>
      <c r="U10" s="5">
        <v>0</v>
      </c>
      <c r="V10" s="5">
        <v>0</v>
      </c>
      <c r="W10" s="5">
        <v>0</v>
      </c>
      <c r="X10" s="5">
        <v>52.471920375641098</v>
      </c>
      <c r="Y10" s="5">
        <v>7.1633854625368221</v>
      </c>
      <c r="Z10" s="5">
        <v>23.205703391850541</v>
      </c>
      <c r="AA10" s="5">
        <v>0</v>
      </c>
      <c r="AB10" s="9">
        <f>SUM(K10:AA10)</f>
        <v>598.10146320137153</v>
      </c>
      <c r="AC10" s="9">
        <f>SUM(K10:O10)</f>
        <v>458.69475848878119</v>
      </c>
      <c r="AD10" s="9">
        <f>SUM(P10:W10)</f>
        <v>56.56569548256207</v>
      </c>
      <c r="AE10" s="31">
        <f>(C10*K10)/1000</f>
        <v>9.5692447289476501</v>
      </c>
      <c r="AF10" s="31">
        <f>+K10/1000</f>
        <v>0.26202358035002943</v>
      </c>
      <c r="AG10" s="13">
        <f>(K10)/(K10+L10)</f>
        <v>0.67934071689529907</v>
      </c>
      <c r="AH10" s="13">
        <f>X10/(AC10+X10)</f>
        <v>0.10265129270986445</v>
      </c>
      <c r="AI10" s="13">
        <f>AD10/(AD10+X10)</f>
        <v>0.51877230657833107</v>
      </c>
      <c r="AJ10" s="13">
        <f>P10/(P10+X10)</f>
        <v>0.30777539674386173</v>
      </c>
      <c r="AK10" s="13">
        <f>AC10/(AC10+AD10)</f>
        <v>0.89021921817095617</v>
      </c>
      <c r="AL10" s="23">
        <f>(K10+L10)/(K10+L10+Y10)</f>
        <v>0.98176634512668781</v>
      </c>
      <c r="AM10" s="13">
        <f>(K10)/(X10+K10)</f>
        <v>0.83315525896374731</v>
      </c>
      <c r="AN10" s="13">
        <f>K10/(M10+K10)</f>
        <v>0.84240504937507144</v>
      </c>
      <c r="AO10" s="13">
        <f>(K10+L10)/(Y10+X10)</f>
        <v>6.4676912632427452</v>
      </c>
      <c r="AP10" s="13">
        <f>P10/(M10+P10)</f>
        <v>0.32246563638787584</v>
      </c>
      <c r="AQ10" s="20">
        <f>Y10/(Y10+X10)</f>
        <v>0.12011987465906304</v>
      </c>
    </row>
    <row r="11" spans="1:43" s="3" customFormat="1" x14ac:dyDescent="0.2">
      <c r="A11" s="3" t="s">
        <v>91</v>
      </c>
      <c r="B11" s="27">
        <v>39662</v>
      </c>
      <c r="C11" s="28">
        <v>56.93150684931507</v>
      </c>
      <c r="D11" s="57" t="s">
        <v>10</v>
      </c>
      <c r="E11" s="3" t="s">
        <v>95</v>
      </c>
      <c r="F11" s="4">
        <v>1.7151000000000001</v>
      </c>
      <c r="G11" s="4">
        <v>38.54</v>
      </c>
      <c r="H11" s="4">
        <v>4.4501816294758703</v>
      </c>
      <c r="I11" s="4">
        <v>103.838725</v>
      </c>
      <c r="J11" s="4">
        <v>86.092013333333327</v>
      </c>
      <c r="K11" s="5">
        <v>757.21882102911547</v>
      </c>
      <c r="L11" s="5">
        <v>131.462291762185</v>
      </c>
      <c r="M11" s="5">
        <v>71.284999999999997</v>
      </c>
      <c r="N11" s="5">
        <v>128.62157276051195</v>
      </c>
      <c r="O11" s="5">
        <v>0</v>
      </c>
      <c r="P11" s="5">
        <v>81.365875959068788</v>
      </c>
      <c r="Q11" s="5">
        <v>0</v>
      </c>
      <c r="R11" s="5">
        <v>20.321877831702466</v>
      </c>
      <c r="S11" s="5">
        <v>35.725226545721327</v>
      </c>
      <c r="T11" s="5">
        <v>27.800245924088088</v>
      </c>
      <c r="U11" s="5">
        <v>0</v>
      </c>
      <c r="V11" s="5">
        <v>0</v>
      </c>
      <c r="W11" s="5">
        <v>0</v>
      </c>
      <c r="X11" s="5">
        <v>199.75077361276303</v>
      </c>
      <c r="Y11" s="5">
        <v>48.104841042871399</v>
      </c>
      <c r="Z11" s="5">
        <v>39.846404364350647</v>
      </c>
      <c r="AA11" s="5">
        <v>0</v>
      </c>
      <c r="AB11" s="9">
        <f>SUM(K11:AA11)</f>
        <v>1541.5029308323783</v>
      </c>
      <c r="AC11" s="9">
        <f>SUM(K11:O11)</f>
        <v>1088.5876855518125</v>
      </c>
      <c r="AD11" s="9">
        <f>SUM(P11:W11)</f>
        <v>165.21322626058065</v>
      </c>
      <c r="AE11" s="31">
        <f>(C11*K11)/1000</f>
        <v>43.109608495849365</v>
      </c>
      <c r="AF11" s="31">
        <f>+K11/1000</f>
        <v>0.75721882102911553</v>
      </c>
      <c r="AG11" s="13">
        <f>(K11)/(K11+L11)</f>
        <v>0.85207034348995114</v>
      </c>
      <c r="AH11" s="13">
        <f>X11/(AC11+X11)</f>
        <v>0.15504526174146169</v>
      </c>
      <c r="AI11" s="13">
        <f>AD11/(AD11+X11)</f>
        <v>0.45268362446136023</v>
      </c>
      <c r="AJ11" s="13">
        <f>P11/(P11+X11)</f>
        <v>0.28943812500254601</v>
      </c>
      <c r="AK11" s="13">
        <f>AC11/(AC11+AD11)</f>
        <v>0.86823009562039488</v>
      </c>
      <c r="AL11" s="23">
        <f>(K11+L11)/(K11+L11+Y11)</f>
        <v>0.94864905814825351</v>
      </c>
      <c r="AM11" s="13">
        <f>(K11)/(X11+K11)</f>
        <v>0.7912673770084464</v>
      </c>
      <c r="AN11" s="13">
        <f>K11/(M11+K11)</f>
        <v>0.91395935879758017</v>
      </c>
      <c r="AO11" s="13">
        <f>(K11+L11)/(Y11+X11)</f>
        <v>3.5854790460406396</v>
      </c>
      <c r="AP11" s="13">
        <f>P11/(M11+P11)</f>
        <v>0.5330193845784803</v>
      </c>
      <c r="AQ11" s="20">
        <f>Y11/(Y11+X11)</f>
        <v>0.19408412881712317</v>
      </c>
    </row>
    <row r="12" spans="1:43" s="3" customFormat="1" x14ac:dyDescent="0.2">
      <c r="A12" s="3" t="s">
        <v>84</v>
      </c>
      <c r="B12" s="27">
        <v>39775</v>
      </c>
      <c r="C12" s="28">
        <v>99.315068493150676</v>
      </c>
      <c r="D12" s="57" t="s">
        <v>10</v>
      </c>
      <c r="E12" s="3" t="s">
        <v>93</v>
      </c>
      <c r="F12" s="4">
        <v>3.96163</v>
      </c>
      <c r="G12" s="4">
        <v>73.400000000000006</v>
      </c>
      <c r="H12" s="4">
        <v>5.3973160762942776</v>
      </c>
      <c r="I12" s="4">
        <v>95.587458749999996</v>
      </c>
      <c r="J12" s="4">
        <v>86.483284999999995</v>
      </c>
      <c r="K12" s="5">
        <v>1556.8922054871557</v>
      </c>
      <c r="L12" s="5">
        <v>150.63734632409901</v>
      </c>
      <c r="M12" s="5">
        <v>306.01499455747563</v>
      </c>
      <c r="N12" s="5">
        <v>150.25617348437885</v>
      </c>
      <c r="O12" s="5">
        <v>0</v>
      </c>
      <c r="P12" s="5">
        <v>186.65093631830231</v>
      </c>
      <c r="Q12" s="5">
        <v>0</v>
      </c>
      <c r="R12" s="5">
        <v>52.0472149891961</v>
      </c>
      <c r="S12" s="5">
        <v>67.120449402074286</v>
      </c>
      <c r="T12" s="5">
        <v>51.189100384103462</v>
      </c>
      <c r="U12" s="5">
        <v>0</v>
      </c>
      <c r="V12" s="5">
        <v>0</v>
      </c>
      <c r="W12" s="5">
        <v>0</v>
      </c>
      <c r="X12" s="5">
        <v>487.68249296905412</v>
      </c>
      <c r="Y12" s="5">
        <v>55.895209397726603</v>
      </c>
      <c r="Z12" s="5">
        <v>71.40782278800917</v>
      </c>
      <c r="AA12" s="5">
        <v>0</v>
      </c>
      <c r="AB12" s="9">
        <f>SUM(K12:AA12)</f>
        <v>3135.7939461015749</v>
      </c>
      <c r="AC12" s="9">
        <f>SUM(K12:O12)</f>
        <v>2163.8007198531091</v>
      </c>
      <c r="AD12" s="9">
        <f>SUM(P12:W12)</f>
        <v>357.00770109367619</v>
      </c>
      <c r="AE12" s="31">
        <f>(C12*K12)/1000</f>
        <v>154.62285602440929</v>
      </c>
      <c r="AF12" s="31">
        <f>+K12/1000</f>
        <v>1.5568922054871557</v>
      </c>
      <c r="AG12" s="13">
        <f>(K12)/(K12+L12)</f>
        <v>0.91178053336511156</v>
      </c>
      <c r="AH12" s="13">
        <f>X12/(AC12+X12)</f>
        <v>0.18392818427463425</v>
      </c>
      <c r="AI12" s="13">
        <f>AD12/(AD12+X12)</f>
        <v>0.42264927852017098</v>
      </c>
      <c r="AJ12" s="13">
        <f>P12/(P12+X12)</f>
        <v>0.276793242351276</v>
      </c>
      <c r="AK12" s="13">
        <f>AC12/(AC12+AD12)</f>
        <v>0.85837571069379859</v>
      </c>
      <c r="AL12" s="23">
        <f>(K12+L12)/(K12+L12+Y12)</f>
        <v>0.96830303700657716</v>
      </c>
      <c r="AM12" s="13">
        <f>(K12)/(X12+K12)</f>
        <v>0.76147484690224976</v>
      </c>
      <c r="AN12" s="13">
        <f>K12/(M12+K12)</f>
        <v>0.83573256115487438</v>
      </c>
      <c r="AO12" s="13">
        <f>(K12+L12)/(Y12+X12)</f>
        <v>3.1412796080055063</v>
      </c>
      <c r="AP12" s="13">
        <f>P12/(M12+P12)</f>
        <v>0.3788590292543792</v>
      </c>
      <c r="AQ12" s="20">
        <f>Y12/(Y12+X12)</f>
        <v>0.10282837054271063</v>
      </c>
    </row>
    <row r="13" spans="1:43" s="3" customFormat="1" x14ac:dyDescent="0.2">
      <c r="A13" s="3" t="s">
        <v>85</v>
      </c>
      <c r="B13" s="27">
        <v>40026</v>
      </c>
      <c r="C13" s="28">
        <v>72.767123287671225</v>
      </c>
      <c r="D13" s="57" t="s">
        <v>10</v>
      </c>
      <c r="E13" s="3" t="s">
        <v>95</v>
      </c>
      <c r="F13" s="4">
        <v>2.2515000000000001</v>
      </c>
      <c r="G13" s="4">
        <v>42.884</v>
      </c>
      <c r="H13" s="4">
        <v>5.2502098684824174</v>
      </c>
      <c r="I13" s="4">
        <v>106.73382187499999</v>
      </c>
      <c r="J13" s="4">
        <v>91.680831249999983</v>
      </c>
      <c r="K13" s="5">
        <v>880.10057881117621</v>
      </c>
      <c r="L13" s="5">
        <v>350.16772651473599</v>
      </c>
      <c r="M13" s="5">
        <v>180.51021716805965</v>
      </c>
      <c r="N13" s="5">
        <v>129.13432616460841</v>
      </c>
      <c r="O13" s="5">
        <v>0</v>
      </c>
      <c r="P13" s="5">
        <v>120.90537112428196</v>
      </c>
      <c r="Q13" s="5">
        <v>0</v>
      </c>
      <c r="R13" s="5">
        <v>29.662554058667588</v>
      </c>
      <c r="S13" s="5">
        <v>54.773911233070613</v>
      </c>
      <c r="T13" s="5">
        <v>45.749650029862764</v>
      </c>
      <c r="U13" s="5">
        <v>0</v>
      </c>
      <c r="V13" s="5">
        <v>0</v>
      </c>
      <c r="W13" s="5">
        <v>0</v>
      </c>
      <c r="X13" s="5">
        <v>268.45210866874913</v>
      </c>
      <c r="Y13" s="5">
        <v>90</v>
      </c>
      <c r="Z13" s="5">
        <v>55.916776573078401</v>
      </c>
      <c r="AA13" s="5">
        <v>0</v>
      </c>
      <c r="AB13" s="9">
        <f>SUM(K13:AA13)</f>
        <v>2205.373220346291</v>
      </c>
      <c r="AC13" s="9">
        <f>SUM(K13:O13)</f>
        <v>1539.9128486585803</v>
      </c>
      <c r="AD13" s="9">
        <f>SUM(P13:W13)</f>
        <v>251.09148644588294</v>
      </c>
      <c r="AE13" s="31">
        <f>(C13*K13)/1000</f>
        <v>64.042387323903668</v>
      </c>
      <c r="AF13" s="31">
        <f>+K13/1000</f>
        <v>0.8801005788111762</v>
      </c>
      <c r="AG13" s="13">
        <f>(K13)/(K13+L13)</f>
        <v>0.7153728784210428</v>
      </c>
      <c r="AH13" s="13">
        <f>X13/(AC13+X13)</f>
        <v>0.14845018290196663</v>
      </c>
      <c r="AI13" s="13">
        <f>AD13/(AD13+X13)</f>
        <v>0.48329242975362269</v>
      </c>
      <c r="AJ13" s="13">
        <f>P13/(P13+X13)</f>
        <v>0.31052535882590737</v>
      </c>
      <c r="AK13" s="13">
        <f>AC13/(AC13+AD13)</f>
        <v>0.85980408783810247</v>
      </c>
      <c r="AL13" s="23">
        <f>(K13+L13)/(K13+L13+Y13)</f>
        <v>0.9318320377479764</v>
      </c>
      <c r="AM13" s="13">
        <f>(K13)/(X13+K13)</f>
        <v>0.76626922596144187</v>
      </c>
      <c r="AN13" s="13">
        <f>K13/(M13+K13)</f>
        <v>0.82980541226586413</v>
      </c>
      <c r="AO13" s="13">
        <f>(K13+L13)/(Y13+X13)</f>
        <v>3.4321692509914099</v>
      </c>
      <c r="AP13" s="13">
        <f>P13/(M13+P13)</f>
        <v>0.4011251435576596</v>
      </c>
      <c r="AQ13" s="20">
        <f>Y13/(Y13+X13)</f>
        <v>0.25107956634499901</v>
      </c>
    </row>
    <row r="14" spans="1:43" s="3" customFormat="1" x14ac:dyDescent="0.2">
      <c r="A14" s="3" t="s">
        <v>25</v>
      </c>
      <c r="B14" s="27">
        <v>40238</v>
      </c>
      <c r="C14" s="28">
        <v>169.36986301369865</v>
      </c>
      <c r="D14" s="57" t="s">
        <v>10</v>
      </c>
      <c r="E14" s="3" t="s">
        <v>93</v>
      </c>
      <c r="F14" s="4">
        <v>1.52</v>
      </c>
      <c r="G14" s="4">
        <v>16.850000000000001</v>
      </c>
      <c r="H14" s="4">
        <v>9.0207715133531146</v>
      </c>
      <c r="I14" s="4"/>
      <c r="J14" s="4"/>
      <c r="K14" s="5">
        <v>17974.584210000001</v>
      </c>
      <c r="L14" s="5">
        <v>138.94353594329999</v>
      </c>
      <c r="M14" s="5">
        <v>998.92710999999997</v>
      </c>
      <c r="N14" s="5">
        <v>936.56341700000007</v>
      </c>
      <c r="O14" s="5">
        <v>0</v>
      </c>
      <c r="P14" s="5">
        <v>600.36497500000007</v>
      </c>
      <c r="Q14" s="5">
        <v>88.043025</v>
      </c>
      <c r="R14" s="5">
        <v>49.381593499999994</v>
      </c>
      <c r="S14" s="5">
        <v>173.62678649999998</v>
      </c>
      <c r="T14" s="5">
        <v>0</v>
      </c>
      <c r="U14" s="5">
        <v>0</v>
      </c>
      <c r="V14" s="5">
        <v>0</v>
      </c>
      <c r="W14" s="5">
        <v>8.0541330000000002</v>
      </c>
      <c r="X14" s="5">
        <v>3724.7342230000004</v>
      </c>
      <c r="Y14" s="5">
        <v>842.55600000000004</v>
      </c>
      <c r="Z14" s="5">
        <v>723.94588749999991</v>
      </c>
      <c r="AA14" s="5">
        <v>0</v>
      </c>
      <c r="AB14" s="9">
        <f>SUM(K14:AA14)</f>
        <v>26259.724896443302</v>
      </c>
      <c r="AC14" s="9">
        <f>SUM(K14:O14)</f>
        <v>20049.018272943304</v>
      </c>
      <c r="AD14" s="9">
        <f>SUM(P14:W14)</f>
        <v>919.4705130000001</v>
      </c>
      <c r="AE14" s="31">
        <f>(C14*K14)/1000</f>
        <v>3044.3528653758908</v>
      </c>
      <c r="AF14" s="31">
        <f>+K14/1000</f>
        <v>17.97458421</v>
      </c>
      <c r="AG14" s="13">
        <f>(K14)/(K14+L14)</f>
        <v>0.99232929455310448</v>
      </c>
      <c r="AH14" s="13">
        <f>X14/(AC14+X14)</f>
        <v>0.15667422396340588</v>
      </c>
      <c r="AI14" s="13">
        <f>AD14/(AD14+X14)</f>
        <v>0.19798233826184186</v>
      </c>
      <c r="AJ14" s="13">
        <f>P14/(P14+X14)</f>
        <v>0.13880952725376081</v>
      </c>
      <c r="AK14" s="13">
        <f>AC14/(AC14+AD14)</f>
        <v>0.95614989127798333</v>
      </c>
      <c r="AL14" s="23">
        <f>(K14+L14)/(K14+L14+Y14)</f>
        <v>0.95555221155950465</v>
      </c>
      <c r="AM14" s="13">
        <f>(K14)/(X14+K14)</f>
        <v>0.82834787025681511</v>
      </c>
      <c r="AN14" s="13">
        <f>K14/(M14+K14)</f>
        <v>0.94735148949751702</v>
      </c>
      <c r="AO14" s="13">
        <f>(K14+L14)/(Y14+X14)</f>
        <v>3.9659244018974404</v>
      </c>
      <c r="AP14" s="13">
        <f>P14/(M14+P14)</f>
        <v>0.37539420136628765</v>
      </c>
      <c r="AQ14" s="20">
        <f>Y14/(Y14+X14)</f>
        <v>0.18447612454252396</v>
      </c>
    </row>
    <row r="15" spans="1:43" s="3" customFormat="1" x14ac:dyDescent="0.2">
      <c r="A15" s="3" t="s">
        <v>79</v>
      </c>
      <c r="B15" s="27">
        <v>40309</v>
      </c>
      <c r="C15" s="28">
        <v>37.260273972602739</v>
      </c>
      <c r="D15" s="57" t="s">
        <v>10</v>
      </c>
      <c r="E15" s="3" t="s">
        <v>95</v>
      </c>
      <c r="F15" s="4">
        <v>1.1200000000000001</v>
      </c>
      <c r="G15" s="4">
        <v>14</v>
      </c>
      <c r="H15" s="4">
        <v>8.0000000000000018</v>
      </c>
      <c r="I15" s="4"/>
      <c r="J15" s="4"/>
      <c r="K15" s="5">
        <v>6044.5337793749995</v>
      </c>
      <c r="L15" s="5">
        <v>5986.0856637079996</v>
      </c>
      <c r="M15" s="5">
        <v>4365.6638400000002</v>
      </c>
      <c r="N15" s="5">
        <v>1745.0417719999998</v>
      </c>
      <c r="O15" s="5">
        <v>0</v>
      </c>
      <c r="P15" s="5">
        <v>1247.1290999999999</v>
      </c>
      <c r="Q15" s="5">
        <v>181.33779999999996</v>
      </c>
      <c r="R15" s="5">
        <v>134.19608399999998</v>
      </c>
      <c r="S15" s="5">
        <v>506.71736799999996</v>
      </c>
      <c r="T15" s="5">
        <v>0</v>
      </c>
      <c r="U15" s="5">
        <v>0</v>
      </c>
      <c r="V15" s="5">
        <v>0</v>
      </c>
      <c r="W15" s="5">
        <v>0</v>
      </c>
      <c r="X15" s="5">
        <v>6255.941671999999</v>
      </c>
      <c r="Y15" s="5">
        <v>0</v>
      </c>
      <c r="Z15" s="5">
        <v>1724.9384239999999</v>
      </c>
      <c r="AA15" s="5">
        <v>0</v>
      </c>
      <c r="AB15" s="9">
        <f>SUM(K15:AA15)</f>
        <v>28191.585503082999</v>
      </c>
      <c r="AC15" s="9">
        <f>SUM(K15:O15)</f>
        <v>18141.325055083002</v>
      </c>
      <c r="AD15" s="9">
        <f>SUM(P15:W15)</f>
        <v>2069.3803519999997</v>
      </c>
      <c r="AE15" s="31">
        <f>(C15*K15)/1000</f>
        <v>225.22098465616438</v>
      </c>
      <c r="AF15" s="31">
        <f>+K15/1000</f>
        <v>6.0445337793749996</v>
      </c>
      <c r="AG15" s="13">
        <f>(K15)/(K15+L15)</f>
        <v>0.50242913991018989</v>
      </c>
      <c r="AH15" s="13">
        <f>X15/(AC15+X15)</f>
        <v>0.25641977611596067</v>
      </c>
      <c r="AI15" s="13">
        <f>AD15/(AD15+X15)</f>
        <v>0.24856460158951804</v>
      </c>
      <c r="AJ15" s="13">
        <f>P15/(P15+X15)</f>
        <v>0.16621582521306386</v>
      </c>
      <c r="AK15" s="13">
        <f>AC15/(AC15+AD15)</f>
        <v>0.89760969197667051</v>
      </c>
      <c r="AL15" s="23"/>
      <c r="AM15" s="13">
        <f>(K15)/(X15+K15)</f>
        <v>0.4914065154041925</v>
      </c>
      <c r="AN15" s="13">
        <f>K15/(M15+K15)</f>
        <v>0.58063583424441245</v>
      </c>
      <c r="AO15" s="13">
        <f>(K15+L15)/(Y15+X15)</f>
        <v>1.923070909840638</v>
      </c>
      <c r="AP15" s="13">
        <f>P15/(M15+P15)</f>
        <v>0.22219403304765414</v>
      </c>
      <c r="AQ15" s="20"/>
    </row>
    <row r="16" spans="1:43" s="3" customFormat="1" x14ac:dyDescent="0.2">
      <c r="A16" s="3" t="s">
        <v>80</v>
      </c>
      <c r="B16" s="27">
        <v>40392</v>
      </c>
      <c r="C16" s="28">
        <v>48.657534246575345</v>
      </c>
      <c r="D16" s="57" t="s">
        <v>10</v>
      </c>
      <c r="E16" s="3" t="s">
        <v>95</v>
      </c>
      <c r="F16" s="4">
        <v>1.2</v>
      </c>
      <c r="G16" s="4">
        <v>23.9</v>
      </c>
      <c r="H16" s="4">
        <v>5.0209205020920509</v>
      </c>
      <c r="I16" s="4"/>
      <c r="J16" s="4"/>
      <c r="K16" s="5">
        <v>1584.2623000000001</v>
      </c>
      <c r="L16" s="5">
        <v>874.49</v>
      </c>
      <c r="M16" s="5">
        <v>148.63999999999999</v>
      </c>
      <c r="N16" s="5">
        <v>181.15</v>
      </c>
      <c r="O16" s="5">
        <v>20.149999999999999</v>
      </c>
      <c r="P16" s="5">
        <v>201.61</v>
      </c>
      <c r="Q16" s="5">
        <v>11.2</v>
      </c>
      <c r="R16" s="5">
        <v>34.840000000000003</v>
      </c>
      <c r="S16" s="5">
        <v>54.588999999999999</v>
      </c>
      <c r="T16" s="5">
        <v>74.319999999999993</v>
      </c>
      <c r="U16" s="5">
        <v>0</v>
      </c>
      <c r="V16" s="5">
        <v>0</v>
      </c>
      <c r="W16" s="5">
        <v>3.2</v>
      </c>
      <c r="X16" s="5">
        <v>522.17169999999999</v>
      </c>
      <c r="Y16" s="5">
        <v>55.12</v>
      </c>
      <c r="Z16" s="5">
        <v>48.64</v>
      </c>
      <c r="AA16" s="5">
        <v>0</v>
      </c>
      <c r="AB16" s="9">
        <f>SUM(K16:AA16)</f>
        <v>3814.3829999999998</v>
      </c>
      <c r="AC16" s="9">
        <f>SUM(K16:Z16)</f>
        <v>3814.3829999999998</v>
      </c>
      <c r="AD16" s="9">
        <f>SUM(P16:W16)</f>
        <v>379.75900000000001</v>
      </c>
      <c r="AE16" s="31">
        <f>(C16*K16)/1000</f>
        <v>77.086297117808229</v>
      </c>
      <c r="AF16" s="31">
        <f>+K16/1000</f>
        <v>1.5842623</v>
      </c>
      <c r="AG16" s="13">
        <f>(K16)/(K16+L16)</f>
        <v>0.64433586905033091</v>
      </c>
      <c r="AH16" s="13">
        <f>X16/(AC16+X16)</f>
        <v>0.12041164844525079</v>
      </c>
      <c r="AI16" s="13">
        <f>AD16/(AD16+X16)</f>
        <v>0.42105119606195912</v>
      </c>
      <c r="AJ16" s="13">
        <f>P16/(P16+X16)</f>
        <v>0.27855083929311836</v>
      </c>
      <c r="AK16" s="13">
        <f>AC16/(AC16+AD16)</f>
        <v>0.90945490162231035</v>
      </c>
      <c r="AL16" s="23">
        <f>(K16+L16)/(K16+L16+Y16)</f>
        <v>0.97807366746512947</v>
      </c>
      <c r="AM16" s="13">
        <f>(K16)/(X16+K16)</f>
        <v>0.75210630857648519</v>
      </c>
      <c r="AN16" s="13">
        <f>K16/(M16+K16)</f>
        <v>0.91422482386918169</v>
      </c>
      <c r="AO16" s="13">
        <f>(K16+L16)/(Y16+X16)</f>
        <v>4.2591159720467147</v>
      </c>
      <c r="AP16" s="13">
        <f>P16/(M16+P16)</f>
        <v>0.57561741613133477</v>
      </c>
      <c r="AQ16" s="20">
        <f>Y16/(Y16+X16)</f>
        <v>9.5480326496985832E-2</v>
      </c>
    </row>
    <row r="17" spans="1:43" s="3" customFormat="1" x14ac:dyDescent="0.2">
      <c r="A17" s="3" t="s">
        <v>81</v>
      </c>
      <c r="B17" s="27">
        <v>40464</v>
      </c>
      <c r="C17" s="28">
        <v>70.465753424657535</v>
      </c>
      <c r="D17" s="57" t="s">
        <v>10</v>
      </c>
      <c r="E17" s="3" t="s">
        <v>93</v>
      </c>
      <c r="F17" s="4">
        <v>2</v>
      </c>
      <c r="G17" s="4">
        <v>28.9</v>
      </c>
      <c r="H17" s="4">
        <v>6.9204152249134951</v>
      </c>
      <c r="I17" s="4"/>
      <c r="J17" s="4"/>
      <c r="K17" s="5">
        <v>3488</v>
      </c>
      <c r="L17" s="5">
        <v>332.66</v>
      </c>
      <c r="M17" s="5">
        <v>204.1551</v>
      </c>
      <c r="N17" s="5">
        <v>28.47</v>
      </c>
      <c r="O17" s="5">
        <v>12.2</v>
      </c>
      <c r="P17" s="5">
        <v>308.44</v>
      </c>
      <c r="Q17" s="5">
        <v>0</v>
      </c>
      <c r="R17" s="5">
        <v>52.314999999999998</v>
      </c>
      <c r="S17" s="5">
        <v>69.84</v>
      </c>
      <c r="T17" s="5">
        <v>84.235600000000005</v>
      </c>
      <c r="U17" s="5">
        <v>0</v>
      </c>
      <c r="V17" s="5">
        <v>0</v>
      </c>
      <c r="W17" s="5">
        <v>0</v>
      </c>
      <c r="X17" s="5">
        <v>701.1</v>
      </c>
      <c r="Y17" s="5">
        <v>84.66</v>
      </c>
      <c r="Z17" s="5">
        <v>33.96</v>
      </c>
      <c r="AA17" s="5">
        <v>0</v>
      </c>
      <c r="AB17" s="9">
        <f>SUM(K17:AA17)</f>
        <v>5400.0356999999995</v>
      </c>
      <c r="AC17" s="9">
        <f>SUM(K17:Z17)</f>
        <v>5400.0356999999995</v>
      </c>
      <c r="AD17" s="9">
        <f>SUM(P17:W17)</f>
        <v>514.8306</v>
      </c>
      <c r="AE17" s="31">
        <f>(C17*K17)/1000</f>
        <v>245.78454794520547</v>
      </c>
      <c r="AF17" s="31">
        <f>+K17/1000</f>
        <v>3.488</v>
      </c>
      <c r="AG17" s="13">
        <f>(K17)/(K17+L17)</f>
        <v>0.91293127365429017</v>
      </c>
      <c r="AH17" s="13">
        <f>X17/(AC17+X17)</f>
        <v>0.11491303168359294</v>
      </c>
      <c r="AI17" s="13">
        <f>AD17/(AD17+X17)</f>
        <v>0.42340459233446376</v>
      </c>
      <c r="AJ17" s="13">
        <f>P17/(P17+X17)</f>
        <v>0.30552528874536916</v>
      </c>
      <c r="AK17" s="13">
        <f>AC17/(AC17+AD17)</f>
        <v>0.91295989226332974</v>
      </c>
      <c r="AL17" s="23">
        <f>(K17+L17)/(K17+L17+Y17)</f>
        <v>0.9783218788729221</v>
      </c>
      <c r="AM17" s="13">
        <f>(K17)/(X17+K17)</f>
        <v>0.8326370819507769</v>
      </c>
      <c r="AN17" s="13">
        <f>K17/(M17+K17)</f>
        <v>0.94470570859821135</v>
      </c>
      <c r="AO17" s="13">
        <f>(K17+L17)/(Y17+X17)</f>
        <v>4.8623752799837101</v>
      </c>
      <c r="AP17" s="13">
        <f>P17/(M17+P17)</f>
        <v>0.60172249012914869</v>
      </c>
      <c r="AQ17" s="20">
        <f>Y17/(Y17+X17)</f>
        <v>0.10774282223579719</v>
      </c>
    </row>
    <row r="18" spans="1:43" s="3" customFormat="1" x14ac:dyDescent="0.2">
      <c r="A18" s="3" t="s">
        <v>82</v>
      </c>
      <c r="B18" s="27">
        <v>40695</v>
      </c>
      <c r="C18" s="28">
        <v>95.808219178082183</v>
      </c>
      <c r="D18" s="57" t="s">
        <v>10</v>
      </c>
      <c r="E18" s="3" t="s">
        <v>95</v>
      </c>
      <c r="F18" s="4">
        <v>2.4</v>
      </c>
      <c r="G18" s="4">
        <v>30.7</v>
      </c>
      <c r="H18" s="4">
        <v>7.8175895765472312</v>
      </c>
      <c r="I18" s="4"/>
      <c r="J18" s="4"/>
      <c r="K18" s="5">
        <v>3215</v>
      </c>
      <c r="L18" s="5">
        <v>323.51</v>
      </c>
      <c r="M18" s="5">
        <v>315.05099999999999</v>
      </c>
      <c r="N18" s="5">
        <v>54.408499999999997</v>
      </c>
      <c r="O18" s="5">
        <v>2.2999999999999998</v>
      </c>
      <c r="P18" s="5">
        <v>174.48500000000001</v>
      </c>
      <c r="Q18" s="5">
        <v>0</v>
      </c>
      <c r="R18" s="5">
        <v>21.4</v>
      </c>
      <c r="S18" s="5">
        <v>70.31</v>
      </c>
      <c r="T18" s="5">
        <v>74.652100000000004</v>
      </c>
      <c r="U18" s="5">
        <v>0</v>
      </c>
      <c r="V18" s="5">
        <v>0</v>
      </c>
      <c r="W18" s="5">
        <v>0</v>
      </c>
      <c r="X18" s="5">
        <v>602.51</v>
      </c>
      <c r="Y18" s="5">
        <v>90.484999999999999</v>
      </c>
      <c r="Z18" s="5">
        <v>55.99</v>
      </c>
      <c r="AA18" s="5">
        <v>0</v>
      </c>
      <c r="AB18" s="9">
        <f>SUM(K18:AA18)</f>
        <v>5000.1016000000009</v>
      </c>
      <c r="AC18" s="9"/>
      <c r="AD18" s="9">
        <f>SUM(P18:W18)</f>
        <v>340.84710000000007</v>
      </c>
      <c r="AE18" s="31">
        <f>(C18*K18)/1000</f>
        <v>308.02342465753424</v>
      </c>
      <c r="AF18" s="31">
        <f>+K18/1000</f>
        <v>3.2149999999999999</v>
      </c>
      <c r="AG18" s="13">
        <f>(K18)/(K18+L18)</f>
        <v>0.90857451300123493</v>
      </c>
      <c r="AH18" s="13"/>
      <c r="AI18" s="13">
        <f>AD18/(AD18+X18)</f>
        <v>0.36131291109167468</v>
      </c>
      <c r="AJ18" s="13">
        <f>P18/(P18+X18)</f>
        <v>0.22456386463233355</v>
      </c>
      <c r="AK18" s="13"/>
      <c r="AL18" s="23">
        <f>(K18+L18)/(K18+L18+Y18)</f>
        <v>0.97506609956751111</v>
      </c>
      <c r="AM18" s="13">
        <f>(K18)/(X18+K18)</f>
        <v>0.84217199169091894</v>
      </c>
      <c r="AN18" s="13">
        <f>K18/(M18+K18)</f>
        <v>0.91075171435200231</v>
      </c>
      <c r="AO18" s="13">
        <f>(K18+L18)/(Y18+X18)</f>
        <v>5.1061118767090674</v>
      </c>
      <c r="AP18" s="13">
        <f>P18/(M18+P18)</f>
        <v>0.35642935351026278</v>
      </c>
      <c r="AQ18" s="20">
        <f>Y18/(Y18+X18)</f>
        <v>0.13057092764017056</v>
      </c>
    </row>
    <row r="19" spans="1:43" s="3" customFormat="1" x14ac:dyDescent="0.2">
      <c r="A19" s="3" t="s">
        <v>86</v>
      </c>
      <c r="B19" s="27">
        <v>40954</v>
      </c>
      <c r="C19" s="28">
        <v>146.6849315068493</v>
      </c>
      <c r="D19" s="57" t="s">
        <v>10</v>
      </c>
      <c r="E19" s="3" t="s">
        <v>93</v>
      </c>
      <c r="F19" s="4">
        <v>1.78</v>
      </c>
      <c r="G19" s="4">
        <v>19</v>
      </c>
      <c r="H19" s="4">
        <v>9.3684210526315788</v>
      </c>
      <c r="I19" s="4"/>
      <c r="J19" s="4"/>
      <c r="K19" s="5">
        <v>16245.124659999998</v>
      </c>
      <c r="L19" s="5">
        <v>501.97435199400002</v>
      </c>
      <c r="M19" s="5">
        <v>2103.3492660000002</v>
      </c>
      <c r="N19" s="5">
        <v>855.40562999999986</v>
      </c>
      <c r="O19" s="5">
        <v>0</v>
      </c>
      <c r="P19" s="5">
        <v>453.97522100000003</v>
      </c>
      <c r="Q19" s="5">
        <v>55.978107999999992</v>
      </c>
      <c r="R19" s="5">
        <v>76.834378999999984</v>
      </c>
      <c r="S19" s="5">
        <v>188.05745000000002</v>
      </c>
      <c r="T19" s="5">
        <v>0</v>
      </c>
      <c r="U19" s="5">
        <v>0</v>
      </c>
      <c r="V19" s="5">
        <v>0</v>
      </c>
      <c r="W19" s="5">
        <v>0</v>
      </c>
      <c r="X19" s="5">
        <v>2688.9137659999997</v>
      </c>
      <c r="Y19" s="5">
        <v>492.03731399999998</v>
      </c>
      <c r="Z19" s="5">
        <v>556.47735799999998</v>
      </c>
      <c r="AA19" s="5">
        <v>0</v>
      </c>
      <c r="AB19" s="9">
        <f>SUM(K19:AA19)</f>
        <v>24218.127503993997</v>
      </c>
      <c r="AC19" s="9">
        <f>SUM(K19:O19)</f>
        <v>19705.853907993998</v>
      </c>
      <c r="AD19" s="9">
        <f>SUM(P19:W19)</f>
        <v>774.84515800000008</v>
      </c>
      <c r="AE19" s="31">
        <f>(C19*K19)/1000</f>
        <v>2382.9149980723282</v>
      </c>
      <c r="AF19" s="31">
        <f>+K19/1000</f>
        <v>16.245124659999998</v>
      </c>
      <c r="AG19" s="13">
        <f>(K19)/(K19+L19)</f>
        <v>0.97002619070714913</v>
      </c>
      <c r="AH19" s="13">
        <f>X19/(AC19+X19)</f>
        <v>0.12006883952283684</v>
      </c>
      <c r="AI19" s="13">
        <f>AD19/(AD19+X19)</f>
        <v>0.22370066017908588</v>
      </c>
      <c r="AJ19" s="13">
        <f>P19/(P19+X19)</f>
        <v>0.14444519767570144</v>
      </c>
      <c r="AK19" s="13">
        <f>AC19/(AC19+AD19)</f>
        <v>0.96216705516236278</v>
      </c>
      <c r="AL19" s="23">
        <f>(K19+L19)/(K19+L19+Y19)</f>
        <v>0.97145812268691889</v>
      </c>
      <c r="AM19" s="13">
        <f>(K19)/(X19+K19)</f>
        <v>0.85798519547168461</v>
      </c>
      <c r="AN19" s="13">
        <f>K19/(M19+K19)</f>
        <v>0.88536652832911999</v>
      </c>
      <c r="AO19" s="13">
        <f>(K19+L19)/(Y19+X19)</f>
        <v>5.2648087288390482</v>
      </c>
      <c r="AP19" s="13">
        <f>P19/(M19+P19)</f>
        <v>0.17751960039007753</v>
      </c>
      <c r="AQ19" s="20">
        <f>Y19/(Y19+X19)</f>
        <v>0.15468245239408082</v>
      </c>
    </row>
    <row r="20" spans="1:43" s="3" customFormat="1" x14ac:dyDescent="0.2">
      <c r="A20" s="3" t="s">
        <v>87</v>
      </c>
      <c r="B20" s="27">
        <v>41085</v>
      </c>
      <c r="C20" s="28">
        <v>40.054794520547944</v>
      </c>
      <c r="D20" s="57" t="s">
        <v>10</v>
      </c>
      <c r="E20" s="3" t="s">
        <v>95</v>
      </c>
      <c r="F20" s="4">
        <v>1.8125</v>
      </c>
      <c r="G20" s="4">
        <v>20.61</v>
      </c>
      <c r="H20" s="4">
        <v>8.7942746239689473</v>
      </c>
      <c r="I20" s="4">
        <v>97.772910641071434</v>
      </c>
      <c r="J20" s="4">
        <v>98.499870325053578</v>
      </c>
      <c r="K20" s="5">
        <v>1625.7152272221151</v>
      </c>
      <c r="L20" s="5">
        <v>663.31831139845394</v>
      </c>
      <c r="M20" s="5">
        <v>188.8</v>
      </c>
      <c r="N20" s="5">
        <v>121.19124097710245</v>
      </c>
      <c r="O20" s="5">
        <v>0</v>
      </c>
      <c r="P20" s="5">
        <v>170.3776997406508</v>
      </c>
      <c r="Q20" s="5">
        <v>0</v>
      </c>
      <c r="R20" s="5">
        <v>61.024043435282643</v>
      </c>
      <c r="S20" s="5">
        <v>56.968307290466932</v>
      </c>
      <c r="T20" s="5">
        <v>61.067683332529811</v>
      </c>
      <c r="U20" s="5">
        <v>0</v>
      </c>
      <c r="V20" s="5">
        <v>0</v>
      </c>
      <c r="W20" s="5">
        <v>0</v>
      </c>
      <c r="X20" s="5">
        <v>455.54065275629972</v>
      </c>
      <c r="Y20" s="5">
        <v>53.995227806661504</v>
      </c>
      <c r="Z20" s="5">
        <v>88.169915059777452</v>
      </c>
      <c r="AA20" s="5">
        <v>0</v>
      </c>
      <c r="AB20" s="9">
        <f>SUM(K20:AA20)</f>
        <v>3546.1683090193401</v>
      </c>
      <c r="AC20" s="9">
        <f>SUM(K20:O20)</f>
        <v>2599.0247795976716</v>
      </c>
      <c r="AD20" s="9">
        <f>SUM(P20:W20)</f>
        <v>349.43773379893014</v>
      </c>
      <c r="AE20" s="31">
        <f>(C20*K20)/1000</f>
        <v>65.117689375307734</v>
      </c>
      <c r="AF20" s="31">
        <f>+K20/1000</f>
        <v>1.6257152272221151</v>
      </c>
      <c r="AG20" s="13">
        <f>(K20)/(K20+L20)</f>
        <v>0.71021905087586157</v>
      </c>
      <c r="AH20" s="13">
        <f>X20/(AC20+X20)</f>
        <v>0.14913435735611064</v>
      </c>
      <c r="AI20" s="13">
        <f>AD20/(AD20+X20)</f>
        <v>0.43409579640304424</v>
      </c>
      <c r="AJ20" s="13">
        <f>P20/(P20+X20)</f>
        <v>0.2722043523104411</v>
      </c>
      <c r="AK20" s="13">
        <f>AC20/(AC20+AD20)</f>
        <v>0.88148476291924049</v>
      </c>
      <c r="AL20" s="23">
        <f>(K20+L20)/(K20+L20+Y20)</f>
        <v>0.97695494456562038</v>
      </c>
      <c r="AM20" s="13">
        <f>(K20)/(X20+K20)</f>
        <v>0.78112222666199793</v>
      </c>
      <c r="AN20" s="13">
        <f>K20/(M20+K20)</f>
        <v>0.89595017050970771</v>
      </c>
      <c r="AO20" s="13">
        <f>(K20+L20)/(Y20+X20)</f>
        <v>4.4923893015964405</v>
      </c>
      <c r="AP20" s="13">
        <f>P20/(M20+P20)</f>
        <v>0.47435489414758863</v>
      </c>
      <c r="AQ20" s="20">
        <f>Y20/(Y20+X20)</f>
        <v>0.10596943192107458</v>
      </c>
    </row>
    <row r="21" spans="1:43" s="3" customFormat="1" x14ac:dyDescent="0.2">
      <c r="A21" s="3" t="s">
        <v>90</v>
      </c>
      <c r="B21" s="27">
        <v>41182</v>
      </c>
      <c r="C21" s="28">
        <v>131.20547945205479</v>
      </c>
      <c r="D21" s="57" t="s">
        <v>10</v>
      </c>
      <c r="E21" s="3" t="s">
        <v>93</v>
      </c>
      <c r="F21" s="4">
        <v>1.1200000000000001</v>
      </c>
      <c r="G21" s="4">
        <v>12</v>
      </c>
      <c r="H21" s="4">
        <v>9.3333333333333339</v>
      </c>
      <c r="I21" s="4"/>
      <c r="J21" s="4"/>
      <c r="K21" s="5">
        <v>8814.3248680000015</v>
      </c>
      <c r="L21" s="5">
        <v>269.71834096080005</v>
      </c>
      <c r="M21" s="5">
        <v>1498.8376899999996</v>
      </c>
      <c r="N21" s="5">
        <v>407.10895349999993</v>
      </c>
      <c r="O21" s="5">
        <v>0</v>
      </c>
      <c r="P21" s="5">
        <v>263.32073250000002</v>
      </c>
      <c r="Q21" s="5">
        <v>22.667224999999998</v>
      </c>
      <c r="R21" s="5">
        <v>16.774510499999998</v>
      </c>
      <c r="S21" s="5">
        <v>103.7698235</v>
      </c>
      <c r="T21" s="5">
        <v>0</v>
      </c>
      <c r="U21" s="5">
        <v>0</v>
      </c>
      <c r="V21" s="5">
        <v>0</v>
      </c>
      <c r="W21" s="5">
        <v>0</v>
      </c>
      <c r="X21" s="5">
        <v>1362.692777</v>
      </c>
      <c r="Y21" s="5">
        <v>210.70776699999999</v>
      </c>
      <c r="Z21" s="5">
        <v>373.2853715</v>
      </c>
      <c r="AA21" s="5">
        <v>0</v>
      </c>
      <c r="AB21" s="9">
        <f>SUM(K21:AA21)</f>
        <v>13343.208059460801</v>
      </c>
      <c r="AC21" s="9">
        <f>SUM(K21:O21)</f>
        <v>10989.989852460802</v>
      </c>
      <c r="AD21" s="9">
        <f>SUM(P21:W21)</f>
        <v>406.53229150000004</v>
      </c>
      <c r="AE21" s="31">
        <f>(C21*K21)/1000</f>
        <v>1156.4877203521098</v>
      </c>
      <c r="AF21" s="31">
        <f>+K21/1000</f>
        <v>8.8143248680000017</v>
      </c>
      <c r="AG21" s="13">
        <f>(K21)/(K21+L21)</f>
        <v>0.97030855812148253</v>
      </c>
      <c r="AH21" s="13">
        <f>X21/(AC21+X21)</f>
        <v>0.1103155337084445</v>
      </c>
      <c r="AI21" s="13">
        <f>AD21/(AD21+X21)</f>
        <v>0.22977986166828954</v>
      </c>
      <c r="AJ21" s="13">
        <f>P21/(P21+X21)</f>
        <v>0.16194252443878604</v>
      </c>
      <c r="AK21" s="13">
        <f>AC21/(AC21+AD21)</f>
        <v>0.96432839015581362</v>
      </c>
      <c r="AL21" s="23">
        <f>(K21+L21)/(K21+L21+Y21)</f>
        <v>0.9773304559159296</v>
      </c>
      <c r="AM21" s="13">
        <f>(K21)/(X21+K21)</f>
        <v>0.86610097137155939</v>
      </c>
      <c r="AN21" s="13">
        <f>K21/(M21+K21)</f>
        <v>0.85466750072339936</v>
      </c>
      <c r="AO21" s="13">
        <f>(K21+L21)/(Y21+X21)</f>
        <v>5.7735096403785162</v>
      </c>
      <c r="AP21" s="13">
        <f>P21/(M21+P21)</f>
        <v>0.14943079415437749</v>
      </c>
      <c r="AQ21" s="20">
        <f>Y21/(Y21+X21)</f>
        <v>0.13391870735237268</v>
      </c>
    </row>
    <row r="22" spans="1:43" s="3" customFormat="1" x14ac:dyDescent="0.2">
      <c r="A22" s="3" t="s">
        <v>88</v>
      </c>
      <c r="B22" s="27">
        <v>41326</v>
      </c>
      <c r="C22" s="28">
        <v>101.45205479452055</v>
      </c>
      <c r="D22" s="57" t="s">
        <v>10</v>
      </c>
      <c r="E22" s="3" t="s">
        <v>93</v>
      </c>
      <c r="F22" s="4">
        <v>0.75149999999999995</v>
      </c>
      <c r="G22" s="4">
        <v>48</v>
      </c>
      <c r="H22" s="4">
        <v>1.5656249999999998</v>
      </c>
      <c r="I22" s="4">
        <v>103.63369797839286</v>
      </c>
      <c r="J22" s="4">
        <v>104.03198775660715</v>
      </c>
      <c r="K22" s="5">
        <v>721.60910174266985</v>
      </c>
      <c r="L22" s="5">
        <v>53.904429923343173</v>
      </c>
      <c r="M22" s="5">
        <v>147.64783121584006</v>
      </c>
      <c r="N22" s="5">
        <v>82.734595677672857</v>
      </c>
      <c r="O22" s="5">
        <v>0</v>
      </c>
      <c r="P22" s="5">
        <v>117.41461784992191</v>
      </c>
      <c r="Q22" s="5">
        <v>0</v>
      </c>
      <c r="R22" s="5">
        <v>9.3717950434369577</v>
      </c>
      <c r="S22" s="5">
        <v>55.604543601695255</v>
      </c>
      <c r="T22" s="5">
        <v>51.038638485910084</v>
      </c>
      <c r="U22" s="5">
        <v>0</v>
      </c>
      <c r="V22" s="5">
        <v>0</v>
      </c>
      <c r="W22" s="5">
        <v>0</v>
      </c>
      <c r="X22" s="5">
        <v>210.71104536802275</v>
      </c>
      <c r="Y22" s="5">
        <v>23.83320480451416</v>
      </c>
      <c r="Z22" s="5">
        <v>74.470000798160328</v>
      </c>
      <c r="AA22" s="5">
        <v>0</v>
      </c>
      <c r="AB22" s="9">
        <f>SUM(K22:AA22)</f>
        <v>1548.3398045111874</v>
      </c>
      <c r="AC22" s="9">
        <f>SUM(K22:O22)</f>
        <v>1005.8959585595259</v>
      </c>
      <c r="AD22" s="9">
        <f>SUM(P22:W22)</f>
        <v>233.42959498096423</v>
      </c>
      <c r="AE22" s="31">
        <f>(C22*K22)/1000</f>
        <v>73.208726130222104</v>
      </c>
      <c r="AF22" s="31">
        <f>+K22/1000</f>
        <v>0.7216091017426699</v>
      </c>
      <c r="AG22" s="13">
        <f>(K22)/(K22+L22)</f>
        <v>0.9304919543988589</v>
      </c>
      <c r="AH22" s="13">
        <f>X22/(AC22+X22)</f>
        <v>0.17319565372202231</v>
      </c>
      <c r="AI22" s="13">
        <f>AD22/(AD22+X22)</f>
        <v>0.52557585092313353</v>
      </c>
      <c r="AJ22" s="13">
        <f>P22/(P22+X22)</f>
        <v>0.35783430256088761</v>
      </c>
      <c r="AK22" s="13">
        <f>AC22/(AC22+AD22)</f>
        <v>0.81164788032159474</v>
      </c>
      <c r="AL22" s="23">
        <f>(K22+L22)/(K22+L22+Y22)</f>
        <v>0.97018414698263689</v>
      </c>
      <c r="AM22" s="13">
        <f>(K22)/(X22+K22)</f>
        <v>0.77399282207830977</v>
      </c>
      <c r="AN22" s="13">
        <f>K22/(M22+K22)</f>
        <v>0.83014477582212465</v>
      </c>
      <c r="AO22" s="13">
        <f>(K22+L22)/(Y22+X22)</f>
        <v>3.3064700204568003</v>
      </c>
      <c r="AP22" s="13">
        <f>P22/(M22+P22)</f>
        <v>0.44296964079129658</v>
      </c>
      <c r="AQ22" s="20">
        <f>Y22/(Y22+X22)</f>
        <v>0.10161496087404329</v>
      </c>
    </row>
    <row r="23" spans="1:43" s="62" customFormat="1" x14ac:dyDescent="0.2">
      <c r="A23" s="3" t="s">
        <v>89</v>
      </c>
      <c r="B23" s="27">
        <v>41404</v>
      </c>
      <c r="C23" s="28">
        <v>51.041095890410958</v>
      </c>
      <c r="D23" s="57" t="s">
        <v>10</v>
      </c>
      <c r="E23" s="3" t="s">
        <v>95</v>
      </c>
      <c r="F23" s="4">
        <v>1.78</v>
      </c>
      <c r="G23" s="4">
        <v>28</v>
      </c>
      <c r="H23" s="4">
        <v>6.3571428571428568</v>
      </c>
      <c r="I23" s="4">
        <v>80.309308868214288</v>
      </c>
      <c r="J23" s="4">
        <v>83.490414501196426</v>
      </c>
      <c r="K23" s="5">
        <v>501.94485543454465</v>
      </c>
      <c r="L23" s="5">
        <v>139.29011103775801</v>
      </c>
      <c r="M23" s="5">
        <v>92.053150997735955</v>
      </c>
      <c r="N23" s="5">
        <v>48.576973742910582</v>
      </c>
      <c r="O23" s="5">
        <v>0</v>
      </c>
      <c r="P23" s="5">
        <v>68.487740154487625</v>
      </c>
      <c r="Q23" s="5">
        <v>0</v>
      </c>
      <c r="R23" s="5">
        <v>25.816570458588377</v>
      </c>
      <c r="S23" s="5">
        <v>12.722993405332904</v>
      </c>
      <c r="T23" s="5">
        <v>21.755615541090965</v>
      </c>
      <c r="U23" s="5">
        <v>0</v>
      </c>
      <c r="V23" s="5">
        <v>0</v>
      </c>
      <c r="W23" s="5">
        <v>0</v>
      </c>
      <c r="X23" s="5">
        <v>140.28000566334507</v>
      </c>
      <c r="Y23" s="5">
        <v>18.561</v>
      </c>
      <c r="Z23" s="5">
        <v>25.9773173453321</v>
      </c>
      <c r="AA23" s="5">
        <v>0</v>
      </c>
      <c r="AB23" s="9">
        <f>SUM(K23:AA23)</f>
        <v>1095.466333781126</v>
      </c>
      <c r="AC23" s="9">
        <f>SUM(K23:O23)</f>
        <v>781.86509121294921</v>
      </c>
      <c r="AD23" s="9">
        <f>SUM(P23:W23)</f>
        <v>128.78291955949987</v>
      </c>
      <c r="AE23" s="31">
        <f>(C23*K23)/1000</f>
        <v>25.619815497933057</v>
      </c>
      <c r="AF23" s="31">
        <f>+K23/1000</f>
        <v>0.5019448554345447</v>
      </c>
      <c r="AG23" s="23">
        <f>(K23)/(K23+L23)</f>
        <v>0.78277836000733059</v>
      </c>
      <c r="AH23" s="13">
        <f>X23/(AC23+X23)</f>
        <v>0.15212357159251222</v>
      </c>
      <c r="AI23" s="13">
        <f>AD23/(AD23+X23)</f>
        <v>0.47863494925151251</v>
      </c>
      <c r="AJ23" s="13">
        <f>P23/(P23+X23)</f>
        <v>0.32805709467327826</v>
      </c>
      <c r="AK23" s="13">
        <f>AC23/(AC23+AD23)</f>
        <v>0.85858101260193731</v>
      </c>
      <c r="AL23" s="23">
        <f>(K23+L23)/(K23+L23+Y23)</f>
        <v>0.97186857613083155</v>
      </c>
      <c r="AM23" s="13">
        <f>(K23)/(X23+K23)</f>
        <v>0.78157182295382488</v>
      </c>
      <c r="AN23" s="13">
        <f>K23/(M23+K23)</f>
        <v>0.84502784521006546</v>
      </c>
      <c r="AO23" s="13">
        <f>(K23+L23)/(Y23+X23)</f>
        <v>4.0369611347800545</v>
      </c>
      <c r="AP23" s="13">
        <f>P23/(M23+P23)</f>
        <v>0.42660620395801901</v>
      </c>
      <c r="AQ23" s="20">
        <f>Y23/(Y23+X23)</f>
        <v>0.11685269759207541</v>
      </c>
    </row>
    <row r="24" spans="1:43" s="62" customFormat="1" x14ac:dyDescent="0.2">
      <c r="A24" s="61" t="s">
        <v>136</v>
      </c>
      <c r="B24" s="61">
        <v>41494</v>
      </c>
      <c r="C24" s="62">
        <v>121.36986301369862</v>
      </c>
      <c r="D24" s="63" t="s">
        <v>10</v>
      </c>
      <c r="E24" s="62" t="s">
        <v>95</v>
      </c>
      <c r="H24" s="64"/>
      <c r="I24" s="64"/>
      <c r="J24" s="64"/>
      <c r="K24" s="64">
        <v>676.51708527037488</v>
      </c>
      <c r="L24" s="64">
        <v>25.642686319523108</v>
      </c>
      <c r="M24" s="64">
        <v>383.32049031709232</v>
      </c>
      <c r="N24" s="64">
        <v>269.37848716256354</v>
      </c>
      <c r="O24" s="64">
        <v>0</v>
      </c>
      <c r="P24" s="64">
        <v>30.46136559540151</v>
      </c>
      <c r="Q24" s="64">
        <v>0</v>
      </c>
      <c r="R24" s="64">
        <v>6.6902965943689505</v>
      </c>
      <c r="S24" s="64">
        <v>26.822537208309399</v>
      </c>
      <c r="T24" s="64">
        <v>10.081323534610716</v>
      </c>
      <c r="U24" s="64">
        <v>1.1000000000000001</v>
      </c>
      <c r="V24" s="64">
        <v>0</v>
      </c>
      <c r="W24" s="64">
        <v>0</v>
      </c>
      <c r="X24" s="64">
        <v>84.236299288051185</v>
      </c>
      <c r="Y24" s="64"/>
      <c r="Z24" s="64">
        <v>71.493041807654649</v>
      </c>
      <c r="AA24" s="64">
        <v>0</v>
      </c>
      <c r="AB24" s="9">
        <f t="shared" ref="AB24:AB26" si="0">SUM(K24:AA24)</f>
        <v>1585.7436130979499</v>
      </c>
      <c r="AC24" s="9">
        <f t="shared" ref="AC24:AC26" si="1">SUM(K24:O24)</f>
        <v>1354.8587490695538</v>
      </c>
      <c r="AD24" s="9">
        <f t="shared" ref="AD24:AD26" si="2">SUM(P24:W24)</f>
        <v>75.155522932690573</v>
      </c>
      <c r="AE24" s="31">
        <f t="shared" ref="AE24:AE59" si="3">(C24*K24)/1000</f>
        <v>82.108785965692064</v>
      </c>
      <c r="AF24" s="31">
        <f t="shared" ref="AF24:AF25" si="4">+K24/1000</f>
        <v>0.67651708527037491</v>
      </c>
      <c r="AG24" s="23">
        <f t="shared" ref="AG24:AG26" si="5">(K24)/(K24+L24)</f>
        <v>0.96348026851287638</v>
      </c>
      <c r="AH24" s="13">
        <f t="shared" ref="AH24:AH26" si="6">X24/(AC24+X24)</f>
        <v>5.8534215223787676E-2</v>
      </c>
      <c r="AI24" s="13">
        <f t="shared" ref="AI24:AI26" si="7">AD24/(AD24+X24)</f>
        <v>0.4715142965654015</v>
      </c>
      <c r="AJ24" s="13">
        <f t="shared" ref="AJ24:AJ26" si="8">P24/(P24+X24)</f>
        <v>0.26557964912672027</v>
      </c>
      <c r="AK24" s="13">
        <f t="shared" ref="AK24:AK26" si="9">AC24/(AC24+AD24)</f>
        <v>0.94744421478573015</v>
      </c>
      <c r="AL24" s="23"/>
      <c r="AM24" s="13">
        <f t="shared" ref="AM24:AM26" si="10">(K24)/(X24+K24)</f>
        <v>0.88927252773650745</v>
      </c>
      <c r="AN24" s="13">
        <f t="shared" ref="AN24:AN26" si="11">K24/(M24+K24)</f>
        <v>0.63832147571799569</v>
      </c>
      <c r="AO24" s="13">
        <f t="shared" ref="AO24:AO26" si="12">(K24+L24)/(Y24+X24)</f>
        <v>8.3355961447073987</v>
      </c>
      <c r="AP24" s="13">
        <f t="shared" ref="AP24:AP26" si="13">P24/(M24+P24)</f>
        <v>7.3616967878464556E-2</v>
      </c>
      <c r="AQ24" s="20"/>
    </row>
    <row r="25" spans="1:43" s="62" customFormat="1" x14ac:dyDescent="0.2">
      <c r="A25" s="65" t="s">
        <v>135</v>
      </c>
      <c r="B25" s="65">
        <v>41597</v>
      </c>
      <c r="C25" s="62">
        <v>311.09589041095893</v>
      </c>
      <c r="D25" s="63" t="s">
        <v>10</v>
      </c>
      <c r="E25" s="62" t="s">
        <v>93</v>
      </c>
      <c r="H25" s="64"/>
      <c r="I25" s="64"/>
      <c r="J25" s="64"/>
      <c r="K25" s="64">
        <v>5306.3063115744899</v>
      </c>
      <c r="L25" s="64">
        <v>102.82244885387188</v>
      </c>
      <c r="M25" s="64">
        <v>1357.3194183412008</v>
      </c>
      <c r="N25" s="64">
        <v>983.00836620995995</v>
      </c>
      <c r="O25" s="64">
        <v>0</v>
      </c>
      <c r="P25" s="64">
        <v>849.382640939476</v>
      </c>
      <c r="Q25" s="64">
        <v>0</v>
      </c>
      <c r="R25" s="64">
        <v>23.464454158612501</v>
      </c>
      <c r="S25" s="64">
        <v>165.72307290884271</v>
      </c>
      <c r="T25" s="64">
        <v>64.795365720321996</v>
      </c>
      <c r="U25" s="64">
        <v>0.28000000000000003</v>
      </c>
      <c r="V25" s="64">
        <v>0</v>
      </c>
      <c r="W25" s="64">
        <v>0.33</v>
      </c>
      <c r="X25" s="64">
        <v>2249.6746058863573</v>
      </c>
      <c r="Y25" s="64"/>
      <c r="Z25" s="64">
        <v>325.78449386618604</v>
      </c>
      <c r="AA25" s="64">
        <v>0</v>
      </c>
      <c r="AB25" s="9">
        <f t="shared" si="0"/>
        <v>11428.891178459318</v>
      </c>
      <c r="AC25" s="9">
        <f t="shared" si="1"/>
        <v>7749.4565449795218</v>
      </c>
      <c r="AD25" s="9">
        <f t="shared" si="2"/>
        <v>1103.9755337272532</v>
      </c>
      <c r="AE25" s="31">
        <f t="shared" si="3"/>
        <v>1650.7700867925573</v>
      </c>
      <c r="AF25" s="31">
        <f t="shared" si="4"/>
        <v>5.30630631157449</v>
      </c>
      <c r="AG25" s="23">
        <f t="shared" si="5"/>
        <v>0.98099094079510707</v>
      </c>
      <c r="AH25" s="13">
        <f t="shared" si="6"/>
        <v>0.22498700856539375</v>
      </c>
      <c r="AI25" s="13">
        <f t="shared" si="7"/>
        <v>0.32918625609958446</v>
      </c>
      <c r="AJ25" s="13">
        <f t="shared" si="8"/>
        <v>0.27407775116430794</v>
      </c>
      <c r="AK25" s="13">
        <f t="shared" si="9"/>
        <v>0.87530535910673501</v>
      </c>
      <c r="AL25" s="23"/>
      <c r="AM25" s="13">
        <f>(K25)/(X25+K25)</f>
        <v>0.70226571103592061</v>
      </c>
      <c r="AN25" s="13">
        <f t="shared" si="11"/>
        <v>0.79630917561176207</v>
      </c>
      <c r="AO25" s="13">
        <f t="shared" si="12"/>
        <v>2.4044049509538734</v>
      </c>
      <c r="AP25" s="13">
        <f t="shared" si="13"/>
        <v>0.38491043109659812</v>
      </c>
      <c r="AQ25" s="20"/>
    </row>
    <row r="26" spans="1:43" s="62" customFormat="1" x14ac:dyDescent="0.2">
      <c r="A26" s="61" t="s">
        <v>137</v>
      </c>
      <c r="B26" s="61">
        <v>41705</v>
      </c>
      <c r="C26" s="62">
        <v>225.12328767123287</v>
      </c>
      <c r="D26" s="63" t="s">
        <v>10</v>
      </c>
      <c r="E26" s="62" t="s">
        <v>93</v>
      </c>
      <c r="H26" s="64"/>
      <c r="I26" s="64"/>
      <c r="J26" s="64"/>
      <c r="K26" s="64">
        <v>2395.1393358707401</v>
      </c>
      <c r="L26" s="64">
        <v>46.956963435261237</v>
      </c>
      <c r="M26" s="64">
        <v>577.13931272121033</v>
      </c>
      <c r="N26" s="64">
        <v>312.52174403264297</v>
      </c>
      <c r="O26" s="64">
        <v>0</v>
      </c>
      <c r="P26" s="64">
        <v>53.697203143529286</v>
      </c>
      <c r="Q26" s="64">
        <v>0</v>
      </c>
      <c r="R26" s="64">
        <v>9.6478933003221563</v>
      </c>
      <c r="S26" s="64">
        <v>53.022383773672949</v>
      </c>
      <c r="T26" s="64">
        <v>16.462501952993186</v>
      </c>
      <c r="U26" s="64">
        <v>1.3</v>
      </c>
      <c r="V26" s="64">
        <v>0</v>
      </c>
      <c r="W26" s="64">
        <v>0</v>
      </c>
      <c r="X26" s="64">
        <v>316.32475734352198</v>
      </c>
      <c r="Y26" s="64"/>
      <c r="Z26" s="64">
        <v>189.63526516111818</v>
      </c>
      <c r="AA26" s="64">
        <v>0</v>
      </c>
      <c r="AB26" s="9">
        <f t="shared" si="0"/>
        <v>3971.8473607350124</v>
      </c>
      <c r="AC26" s="9">
        <f t="shared" si="1"/>
        <v>3331.7573560598544</v>
      </c>
      <c r="AD26" s="9">
        <f t="shared" si="2"/>
        <v>134.12998217051759</v>
      </c>
      <c r="AE26" s="31">
        <f t="shared" si="3"/>
        <v>539.20164172191426</v>
      </c>
      <c r="AF26" s="31">
        <f>+K26/1000</f>
        <v>2.39513933587074</v>
      </c>
      <c r="AG26" s="23">
        <f t="shared" si="5"/>
        <v>0.98077186249837678</v>
      </c>
      <c r="AH26" s="13">
        <f t="shared" si="6"/>
        <v>8.6709878645910093E-2</v>
      </c>
      <c r="AI26" s="13">
        <f t="shared" si="7"/>
        <v>0.29776572517634059</v>
      </c>
      <c r="AJ26" s="13">
        <f t="shared" si="8"/>
        <v>0.14511896286601181</v>
      </c>
      <c r="AK26" s="13">
        <f t="shared" si="9"/>
        <v>0.96129995897702714</v>
      </c>
      <c r="AL26" s="23"/>
      <c r="AM26" s="13">
        <f t="shared" si="10"/>
        <v>0.88333802459890232</v>
      </c>
      <c r="AN26" s="13">
        <f t="shared" si="11"/>
        <v>0.80582597361972874</v>
      </c>
      <c r="AO26" s="13">
        <f t="shared" si="12"/>
        <v>7.7202186759411191</v>
      </c>
      <c r="AP26" s="13">
        <f t="shared" si="13"/>
        <v>8.51206323557889E-2</v>
      </c>
      <c r="AQ26" s="20"/>
    </row>
    <row r="27" spans="1:43" s="6" customFormat="1" x14ac:dyDescent="0.2">
      <c r="A27" s="24">
        <v>129</v>
      </c>
      <c r="B27" s="53">
        <v>39417</v>
      </c>
      <c r="C27" s="56">
        <v>3.5385873427279644</v>
      </c>
      <c r="D27" s="58" t="s">
        <v>11</v>
      </c>
      <c r="E27" s="6" t="s">
        <v>93</v>
      </c>
      <c r="F27" s="7"/>
      <c r="G27" s="7">
        <v>45.98</v>
      </c>
      <c r="H27" s="7"/>
      <c r="I27" s="7"/>
      <c r="J27" s="7"/>
      <c r="K27" s="8">
        <v>8.4156300000000003E-3</v>
      </c>
      <c r="L27" s="8">
        <v>1.0258E-2</v>
      </c>
      <c r="M27" s="8">
        <v>0.12</v>
      </c>
      <c r="N27" s="8">
        <v>0</v>
      </c>
      <c r="O27" s="8">
        <v>0</v>
      </c>
      <c r="P27" s="8">
        <v>0.89400000000000002</v>
      </c>
      <c r="Q27" s="8">
        <v>0</v>
      </c>
      <c r="R27" s="8">
        <v>0.51229999999999998</v>
      </c>
      <c r="S27" s="8">
        <v>0.27150000000000002</v>
      </c>
      <c r="T27" s="8">
        <v>0.81059999999999999</v>
      </c>
      <c r="U27" s="8">
        <v>0</v>
      </c>
      <c r="V27" s="8">
        <v>0</v>
      </c>
      <c r="W27" s="8">
        <v>0</v>
      </c>
      <c r="X27" s="8">
        <v>0.93200000000000005</v>
      </c>
      <c r="Y27" s="8">
        <v>4.5159999999999999E-2</v>
      </c>
      <c r="Z27" s="8">
        <v>2.3261E-2</v>
      </c>
      <c r="AA27" s="8">
        <v>1.4999999999999999E-2</v>
      </c>
      <c r="AB27" s="8">
        <f>SUM(K27:AA27)</f>
        <v>3.6424946300000003</v>
      </c>
      <c r="AC27" s="8">
        <f>SUM(K27:O27)</f>
        <v>0.13867362999999999</v>
      </c>
      <c r="AD27" s="8">
        <f>SUM(P27:W27)</f>
        <v>2.4883999999999999</v>
      </c>
      <c r="AE27" s="54">
        <f>(C27*K27)/1000</f>
        <v>2.9779441799081738E-5</v>
      </c>
      <c r="AF27" s="8"/>
      <c r="AG27" s="7">
        <f>(K27)/(K27+L27)</f>
        <v>0.4506692057195093</v>
      </c>
      <c r="AH27" s="7">
        <f>X27/(AC27+X27)</f>
        <v>0.87048001733263958</v>
      </c>
      <c r="AI27" s="7">
        <f>AD27/(AD27+X27)</f>
        <v>0.72751724944450946</v>
      </c>
      <c r="AJ27" s="7">
        <f>P27/(P27+X27)</f>
        <v>0.48959474260679081</v>
      </c>
      <c r="AK27" s="7">
        <f>AC27/(AC27+AD27)</f>
        <v>5.2786350719831177E-2</v>
      </c>
      <c r="AL27" s="81">
        <f>(K27+L27)/(K27+L27+Y27)</f>
        <v>0.29253592502886017</v>
      </c>
      <c r="AM27" s="81">
        <f>(K27)/(X27+K27)</f>
        <v>8.9488410565868627E-3</v>
      </c>
      <c r="AN27" s="82">
        <f>K27/(M27+K27)</f>
        <v>6.5534312295162198E-2</v>
      </c>
      <c r="AO27" s="7">
        <f>(K27+L27)/(Y27+X27)</f>
        <v>1.9110104793483153E-2</v>
      </c>
      <c r="AP27" s="7">
        <f>P27/(M27+P27)</f>
        <v>0.88165680473372776</v>
      </c>
      <c r="AQ27" s="83">
        <f>Y27/(Y27+X27)</f>
        <v>4.6215563469646725E-2</v>
      </c>
    </row>
    <row r="28" spans="1:43" s="6" customFormat="1" x14ac:dyDescent="0.2">
      <c r="A28" s="24">
        <v>131</v>
      </c>
      <c r="B28" s="53">
        <v>39430</v>
      </c>
      <c r="C28" s="56">
        <v>3.4203988819879223</v>
      </c>
      <c r="D28" s="58" t="s">
        <v>11</v>
      </c>
      <c r="E28" s="6" t="s">
        <v>93</v>
      </c>
      <c r="F28" s="7"/>
      <c r="G28" s="7">
        <v>47.85</v>
      </c>
      <c r="H28" s="7"/>
      <c r="I28" s="7"/>
      <c r="J28" s="7"/>
      <c r="K28" s="8">
        <v>1.2641599999999999E-2</v>
      </c>
      <c r="L28" s="8">
        <v>1.3155E-2</v>
      </c>
      <c r="M28" s="8">
        <v>1.3478E-2</v>
      </c>
      <c r="N28" s="8">
        <v>0</v>
      </c>
      <c r="O28" s="8">
        <v>0</v>
      </c>
      <c r="P28" s="8">
        <v>0.2</v>
      </c>
      <c r="Q28" s="8">
        <v>0</v>
      </c>
      <c r="R28" s="8">
        <v>0.19125</v>
      </c>
      <c r="S28" s="8">
        <v>0.114</v>
      </c>
      <c r="T28" s="8">
        <v>0.17454</v>
      </c>
      <c r="U28" s="8">
        <v>0</v>
      </c>
      <c r="V28" s="8">
        <v>0</v>
      </c>
      <c r="W28" s="8">
        <v>0</v>
      </c>
      <c r="X28" s="8">
        <v>0.28454499999999999</v>
      </c>
      <c r="Y28" s="8">
        <v>3.5610000000000003E-2</v>
      </c>
      <c r="Z28" s="8">
        <v>2.4400000000000002E-2</v>
      </c>
      <c r="AA28" s="8">
        <v>0</v>
      </c>
      <c r="AB28" s="8">
        <f t="shared" ref="AB28:AB30" si="14">SUM(K28:AA28)</f>
        <v>1.0636196</v>
      </c>
      <c r="AC28" s="8">
        <f>SUM(K28:O28)</f>
        <v>3.92746E-2</v>
      </c>
      <c r="AD28" s="8">
        <f>SUM(P28:W28)</f>
        <v>0.67979000000000001</v>
      </c>
      <c r="AE28" s="54">
        <f t="shared" si="3"/>
        <v>4.3239314506538512E-5</v>
      </c>
      <c r="AF28" s="8"/>
      <c r="AG28" s="7">
        <f>(K28)/(K28+L28)</f>
        <v>0.49004907623485267</v>
      </c>
      <c r="AH28" s="7">
        <f>X28/(AC28+X28)</f>
        <v>0.87871456823490612</v>
      </c>
      <c r="AI28" s="7">
        <f>AD28/(AD28+X28)</f>
        <v>0.7049313775814422</v>
      </c>
      <c r="AJ28" s="7">
        <f>P28/(P28+X28)</f>
        <v>0.41275836093654872</v>
      </c>
      <c r="AK28" s="7">
        <f>AC28/(AC28+AD28)</f>
        <v>5.4619014758896481E-2</v>
      </c>
      <c r="AL28" s="81">
        <f>(K28+L28)/(K28+L28+Y28)</f>
        <v>0.42009490836489882</v>
      </c>
      <c r="AM28" s="81">
        <f>(K28)/(X28+K28)</f>
        <v>4.2537584130643846E-2</v>
      </c>
      <c r="AN28" s="82">
        <f>K28/(M28+K28)</f>
        <v>0.4839890350541356</v>
      </c>
      <c r="AO28" s="7">
        <f>(K28+L28)/(Y28+X28)</f>
        <v>8.0575346316627897E-2</v>
      </c>
      <c r="AP28" s="7">
        <f>P28/(M28+P28)</f>
        <v>0.93686468863302075</v>
      </c>
      <c r="AQ28" s="83">
        <f>Y28/(Y28+X28)</f>
        <v>0.11122737424060222</v>
      </c>
    </row>
    <row r="29" spans="1:43" s="6" customFormat="1" x14ac:dyDescent="0.2">
      <c r="A29" s="24">
        <v>134</v>
      </c>
      <c r="B29" s="53">
        <v>39465</v>
      </c>
      <c r="C29" s="56">
        <v>0.49338032358487544</v>
      </c>
      <c r="D29" s="58" t="s">
        <v>11</v>
      </c>
      <c r="E29" s="6" t="s">
        <v>93</v>
      </c>
      <c r="F29" s="7"/>
      <c r="G29" s="7">
        <v>43.26</v>
      </c>
      <c r="H29" s="7"/>
      <c r="I29" s="7"/>
      <c r="J29" s="7"/>
      <c r="K29" s="8">
        <v>1.2200000000000001E-2</v>
      </c>
      <c r="L29" s="8">
        <v>1.8454000000000002E-2</v>
      </c>
      <c r="M29" s="8">
        <v>2.366E-2</v>
      </c>
      <c r="N29" s="8">
        <v>0</v>
      </c>
      <c r="O29" s="8">
        <v>0</v>
      </c>
      <c r="P29" s="8">
        <v>1.0646439999999999</v>
      </c>
      <c r="Q29" s="8">
        <v>0</v>
      </c>
      <c r="R29" s="8">
        <v>0.84255000000000002</v>
      </c>
      <c r="S29" s="8">
        <v>0.35454999999999998</v>
      </c>
      <c r="T29" s="8">
        <v>0.61539999999999995</v>
      </c>
      <c r="U29" s="8">
        <v>0</v>
      </c>
      <c r="V29" s="8">
        <v>0</v>
      </c>
      <c r="W29" s="8">
        <v>3.5453999999999999E-2</v>
      </c>
      <c r="X29" s="8">
        <v>1.1254635399999999</v>
      </c>
      <c r="Y29" s="8">
        <v>5.5539999999999999E-2</v>
      </c>
      <c r="Z29" s="8">
        <v>1.4853999999999999E-2</v>
      </c>
      <c r="AA29" s="8">
        <v>0</v>
      </c>
      <c r="AB29" s="8">
        <f t="shared" si="14"/>
        <v>4.1627695399999993</v>
      </c>
      <c r="AC29" s="8">
        <f>SUM(K29:O29)</f>
        <v>5.4314000000000001E-2</v>
      </c>
      <c r="AD29" s="8">
        <f>SUM(P29:W29)</f>
        <v>2.9125980000000005</v>
      </c>
      <c r="AE29" s="54">
        <f t="shared" si="3"/>
        <v>6.0192399477354805E-6</v>
      </c>
      <c r="AF29" s="8"/>
      <c r="AG29" s="7">
        <f>(K29)/(K29+L29)</f>
        <v>0.39799047432635221</v>
      </c>
      <c r="AH29" s="7">
        <f>X29/(AC29+X29)</f>
        <v>0.95396250720284104</v>
      </c>
      <c r="AI29" s="7">
        <f>AD29/(AD29+X29)</f>
        <v>0.72128618426157032</v>
      </c>
      <c r="AJ29" s="7">
        <f>P29/(P29+X29)</f>
        <v>0.48611494210005785</v>
      </c>
      <c r="AK29" s="7">
        <f>AC29/(AC29+AD29)</f>
        <v>1.8306575995513177E-2</v>
      </c>
      <c r="AL29" s="81">
        <f>(K29+L29)/(K29+L29+Y29)</f>
        <v>0.35563960368471126</v>
      </c>
      <c r="AM29" s="81">
        <f>(K29)/(X29+K29)</f>
        <v>1.0723732958867612E-2</v>
      </c>
      <c r="AN29" s="82">
        <f>K29/(M29+K29)</f>
        <v>0.34021193530395982</v>
      </c>
      <c r="AO29" s="7">
        <f>(K29+L29)/(Y29+X29)</f>
        <v>2.5955891715616707E-2</v>
      </c>
      <c r="AP29" s="7">
        <f>P29/(M29+P29)</f>
        <v>0.97825975095193984</v>
      </c>
      <c r="AQ29" s="83">
        <f>Y29/(Y29+X29)</f>
        <v>4.7027801457733144E-2</v>
      </c>
    </row>
    <row r="30" spans="1:43" s="6" customFormat="1" x14ac:dyDescent="0.2">
      <c r="A30" s="24">
        <v>142</v>
      </c>
      <c r="B30" s="53">
        <v>39545</v>
      </c>
      <c r="C30" s="56">
        <v>7.0603861126017788</v>
      </c>
      <c r="D30" s="58" t="s">
        <v>11</v>
      </c>
      <c r="E30" s="6" t="s">
        <v>93</v>
      </c>
      <c r="F30" s="7"/>
      <c r="G30" s="7">
        <v>45.87</v>
      </c>
      <c r="H30" s="7"/>
      <c r="I30" s="7"/>
      <c r="J30" s="7"/>
      <c r="K30" s="8">
        <v>1.2200000000000001E-2</v>
      </c>
      <c r="L30" s="8">
        <v>1.9004500000000001E-2</v>
      </c>
      <c r="M30" s="8">
        <v>8.5400000000000007E-3</v>
      </c>
      <c r="N30" s="8">
        <v>0</v>
      </c>
      <c r="O30" s="8">
        <v>0</v>
      </c>
      <c r="P30" s="8">
        <v>1.1145499999999999</v>
      </c>
      <c r="Q30" s="8">
        <v>0</v>
      </c>
      <c r="R30" s="8">
        <v>0.82854000000000005</v>
      </c>
      <c r="S30" s="8">
        <v>0.41549999999999998</v>
      </c>
      <c r="T30" s="8">
        <v>0.78510000000000002</v>
      </c>
      <c r="U30" s="8">
        <v>0</v>
      </c>
      <c r="V30" s="8">
        <v>0</v>
      </c>
      <c r="W30" s="8">
        <v>0</v>
      </c>
      <c r="X30" s="8">
        <v>1.348484</v>
      </c>
      <c r="Y30" s="8">
        <v>0.11121</v>
      </c>
      <c r="Z30" s="8">
        <v>0.29449999999999998</v>
      </c>
      <c r="AA30" s="8">
        <v>0</v>
      </c>
      <c r="AB30" s="8">
        <f t="shared" si="14"/>
        <v>4.9376284999999998</v>
      </c>
      <c r="AC30" s="8">
        <f>SUM(K30:O30)</f>
        <v>3.9744500000000002E-2</v>
      </c>
      <c r="AD30" s="8">
        <f>SUM(P30:W30)</f>
        <v>3.1436899999999999</v>
      </c>
      <c r="AE30" s="54">
        <f t="shared" si="3"/>
        <v>8.6136710573741709E-5</v>
      </c>
      <c r="AF30" s="8"/>
      <c r="AG30" s="7">
        <f>(K30)/(K30+L30)</f>
        <v>0.39096925122979054</v>
      </c>
      <c r="AH30" s="7">
        <f>X30/(AC30+X30)</f>
        <v>0.97137034717267356</v>
      </c>
      <c r="AI30" s="7">
        <f>AD30/(AD30+X30)</f>
        <v>0.6998148335304909</v>
      </c>
      <c r="AJ30" s="7">
        <f>P30/(P30+X30)</f>
        <v>0.45251100878022793</v>
      </c>
      <c r="AK30" s="7">
        <f>AC30/(AC30+AD30)</f>
        <v>1.2484786478251714E-2</v>
      </c>
      <c r="AL30" s="81">
        <f>(K30+L30)/(K30+L30+Y30)</f>
        <v>0.21911041361659103</v>
      </c>
      <c r="AM30" s="81">
        <f>(K30)/(X30+K30)</f>
        <v>8.9660788250615145E-3</v>
      </c>
      <c r="AN30" s="82">
        <f>K30/(M30+K30)</f>
        <v>0.58823529411764708</v>
      </c>
      <c r="AO30" s="7">
        <f>(K30+L30)/(Y30+X30)</f>
        <v>2.1377425679628744E-2</v>
      </c>
      <c r="AP30" s="7">
        <f>P30/(M30+P30)</f>
        <v>0.99239597895093001</v>
      </c>
      <c r="AQ30" s="83">
        <f>Y30/(Y30+X30)</f>
        <v>7.6187200879088354E-2</v>
      </c>
    </row>
    <row r="31" spans="1:43" s="6" customFormat="1" x14ac:dyDescent="0.2">
      <c r="A31" s="24">
        <v>148</v>
      </c>
      <c r="B31" s="53">
        <v>39570</v>
      </c>
      <c r="C31" s="56">
        <v>3.3824517962707268</v>
      </c>
      <c r="D31" s="58" t="s">
        <v>11</v>
      </c>
      <c r="E31" s="6" t="s">
        <v>95</v>
      </c>
      <c r="F31" s="7"/>
      <c r="G31" s="7">
        <v>44.85</v>
      </c>
      <c r="H31" s="7"/>
      <c r="I31" s="7"/>
      <c r="J31" s="7"/>
      <c r="K31" s="8">
        <v>0.36399999999999999</v>
      </c>
      <c r="L31" s="8">
        <v>0.59399999999999997</v>
      </c>
      <c r="M31" s="8">
        <v>1.0654539999999999</v>
      </c>
      <c r="N31" s="8">
        <v>0</v>
      </c>
      <c r="O31" s="8">
        <v>0</v>
      </c>
      <c r="P31" s="8">
        <v>16.326000000000001</v>
      </c>
      <c r="Q31" s="8">
        <v>0</v>
      </c>
      <c r="R31" s="8">
        <v>12.47485</v>
      </c>
      <c r="S31" s="8">
        <v>5.3185849999999997</v>
      </c>
      <c r="T31" s="8">
        <v>13.64</v>
      </c>
      <c r="U31" s="8">
        <v>0</v>
      </c>
      <c r="V31" s="8">
        <v>0</v>
      </c>
      <c r="W31" s="8">
        <v>0.11</v>
      </c>
      <c r="X31" s="8">
        <v>17.263999999999999</v>
      </c>
      <c r="Y31" s="8">
        <v>0.77</v>
      </c>
      <c r="Z31" s="8">
        <v>1.8154999999999999</v>
      </c>
      <c r="AA31" s="8">
        <v>0.22</v>
      </c>
      <c r="AB31" s="8">
        <f>SUM(K31:AA31)</f>
        <v>69.962389000000002</v>
      </c>
      <c r="AC31" s="8">
        <f>SUM(K31:O31)</f>
        <v>2.0234540000000001</v>
      </c>
      <c r="AD31" s="8">
        <f>SUM(P31:W31)</f>
        <v>47.869435000000003</v>
      </c>
      <c r="AE31" s="54">
        <f t="shared" si="3"/>
        <v>1.2312124538425445E-3</v>
      </c>
      <c r="AF31" s="8"/>
      <c r="AG31" s="7">
        <f>(K31)/(K31+L31)</f>
        <v>0.37995824634655534</v>
      </c>
      <c r="AH31" s="7">
        <f>X31/(AC31+X31)</f>
        <v>0.89508962665575242</v>
      </c>
      <c r="AI31" s="7">
        <f>AD31/(AD31+X31)</f>
        <v>0.734944118945976</v>
      </c>
      <c r="AJ31" s="7">
        <f>P31/(P31+X31)</f>
        <v>0.48603751116403687</v>
      </c>
      <c r="AK31" s="7">
        <f>AC31/(AC31+AD31)</f>
        <v>4.0555959788177429E-2</v>
      </c>
      <c r="AL31" s="81">
        <f>(K31+L31)/(K31+L31+Y31)</f>
        <v>0.55439814814814814</v>
      </c>
      <c r="AM31" s="81">
        <f>(K31)/(X31+K31)</f>
        <v>2.0648967551622419E-2</v>
      </c>
      <c r="AN31" s="82">
        <f>K31/(M31+K31)</f>
        <v>0.25464268175121413</v>
      </c>
      <c r="AO31" s="7">
        <f>(K31+L31)/(Y31+X31)</f>
        <v>5.3121880891649105E-2</v>
      </c>
      <c r="AP31" s="7">
        <f>P31/(M31+P31)</f>
        <v>0.93873692216878479</v>
      </c>
      <c r="AQ31" s="83">
        <f>Y31/(Y31+X31)</f>
        <v>4.2697127647776424E-2</v>
      </c>
    </row>
    <row r="32" spans="1:43" s="6" customFormat="1" x14ac:dyDescent="0.2">
      <c r="A32" s="24">
        <v>152</v>
      </c>
      <c r="B32" s="53">
        <v>39584</v>
      </c>
      <c r="C32" s="56">
        <v>0.34577548207736347</v>
      </c>
      <c r="D32" s="58" t="s">
        <v>11</v>
      </c>
      <c r="E32" s="6" t="s">
        <v>95</v>
      </c>
      <c r="F32" s="7"/>
      <c r="G32" s="25">
        <v>44.65</v>
      </c>
      <c r="H32" s="7"/>
      <c r="I32" s="7"/>
      <c r="J32" s="7"/>
      <c r="K32" s="8">
        <v>0.13844999999999999</v>
      </c>
      <c r="L32" s="8">
        <v>0.26155400000000001</v>
      </c>
      <c r="M32" s="8">
        <v>0.5454</v>
      </c>
      <c r="N32" s="8">
        <v>7.1514999999999995E-2</v>
      </c>
      <c r="O32" s="8">
        <v>0</v>
      </c>
      <c r="P32" s="8">
        <v>8.2639999999999993</v>
      </c>
      <c r="Q32" s="8">
        <v>0.94940000000000002</v>
      </c>
      <c r="R32" s="8">
        <v>5.3854579999999999</v>
      </c>
      <c r="S32" s="8">
        <v>3.2850000000000001</v>
      </c>
      <c r="T32" s="8">
        <v>4.6900000000000004</v>
      </c>
      <c r="U32" s="8">
        <v>6.6030000000000005E-2</v>
      </c>
      <c r="V32" s="8">
        <v>3.8100000000000002E-2</v>
      </c>
      <c r="W32" s="8">
        <v>1.2239999999999999E-2</v>
      </c>
      <c r="X32" s="8">
        <v>7.2359999999999998</v>
      </c>
      <c r="Y32" s="8">
        <v>0.30680000000000002</v>
      </c>
      <c r="Z32" s="8">
        <v>0.48545480000000002</v>
      </c>
      <c r="AA32" s="8">
        <v>0</v>
      </c>
      <c r="AB32" s="8">
        <f>SUM(K32:AA32)</f>
        <v>31.735401799999998</v>
      </c>
      <c r="AC32" s="8">
        <f>SUM(K32:O32)</f>
        <v>1.0169190000000001</v>
      </c>
      <c r="AD32" s="8">
        <f>SUM(P32:W32)</f>
        <v>22.690228000000001</v>
      </c>
      <c r="AE32" s="54">
        <f t="shared" si="3"/>
        <v>4.7872615493610972E-5</v>
      </c>
      <c r="AF32" s="8"/>
      <c r="AG32" s="7">
        <f>(K32)/(K32+L32)</f>
        <v>0.3461215387846121</v>
      </c>
      <c r="AH32" s="7">
        <f>X32/(AC32+X32)</f>
        <v>0.87678068814197729</v>
      </c>
      <c r="AI32" s="7">
        <f>AD32/(AD32+X32)</f>
        <v>0.75820541098597527</v>
      </c>
      <c r="AJ32" s="7">
        <f>P32/(P32+X32)</f>
        <v>0.53316129032258064</v>
      </c>
      <c r="AK32" s="7">
        <f>AC32/(AC32+AD32)</f>
        <v>4.2895039204844006E-2</v>
      </c>
      <c r="AL32" s="81">
        <f>(K32+L32)/(K32+L32+Y32)</f>
        <v>0.56593341294050403</v>
      </c>
      <c r="AM32" s="81">
        <f>(K32)/(X32+K32)</f>
        <v>1.8774281471838579E-2</v>
      </c>
      <c r="AN32" s="82">
        <f>K32/(M32+K32)</f>
        <v>0.20245667909629306</v>
      </c>
      <c r="AO32" s="7">
        <f>(K32+L32)/(Y32+X32)</f>
        <v>5.3031235085114287E-2</v>
      </c>
      <c r="AP32" s="7">
        <f>P32/(M32+P32)</f>
        <v>0.93808885962721633</v>
      </c>
      <c r="AQ32" s="83">
        <f>Y32/(Y32+X32)</f>
        <v>4.0674550564777007E-2</v>
      </c>
    </row>
    <row r="33" spans="1:43" s="6" customFormat="1" x14ac:dyDescent="0.2">
      <c r="A33" s="24">
        <v>168</v>
      </c>
      <c r="B33" s="53">
        <v>39661</v>
      </c>
      <c r="C33" s="56">
        <v>6.3642388936069905</v>
      </c>
      <c r="D33" s="58" t="s">
        <v>11</v>
      </c>
      <c r="E33" s="6" t="s">
        <v>95</v>
      </c>
      <c r="F33" s="7"/>
      <c r="G33" s="7">
        <v>40.56</v>
      </c>
      <c r="H33" s="7"/>
      <c r="I33" s="7"/>
      <c r="J33" s="7"/>
      <c r="K33" s="8">
        <v>0.75449999999999995</v>
      </c>
      <c r="L33" s="8">
        <v>0.84499999999999997</v>
      </c>
      <c r="M33" s="8">
        <v>1.2</v>
      </c>
      <c r="N33" s="8">
        <v>0.94499999999999995</v>
      </c>
      <c r="O33" s="8">
        <v>0</v>
      </c>
      <c r="P33" s="8">
        <v>26.3</v>
      </c>
      <c r="Q33" s="8">
        <v>2.0449999999999999</v>
      </c>
      <c r="R33" s="8">
        <v>8.3510000000000009</v>
      </c>
      <c r="S33" s="8">
        <v>8.3000000000000007</v>
      </c>
      <c r="T33" s="8">
        <v>11</v>
      </c>
      <c r="U33" s="8">
        <v>0</v>
      </c>
      <c r="V33" s="8">
        <v>0</v>
      </c>
      <c r="W33" s="8">
        <v>0</v>
      </c>
      <c r="X33" s="8">
        <v>25.45</v>
      </c>
      <c r="Y33" s="8">
        <v>0.22</v>
      </c>
      <c r="Z33" s="8">
        <v>3.94</v>
      </c>
      <c r="AA33" s="8">
        <v>0</v>
      </c>
      <c r="AB33" s="8">
        <f>SUM(K33:AA33)</f>
        <v>89.350499999999997</v>
      </c>
      <c r="AC33" s="8">
        <f>SUM(K33:O33)</f>
        <v>3.7444999999999999</v>
      </c>
      <c r="AD33" s="8">
        <f>SUM(P33:W33)</f>
        <v>55.995999999999995</v>
      </c>
      <c r="AE33" s="54">
        <f t="shared" si="3"/>
        <v>4.8018182452264739E-3</v>
      </c>
      <c r="AF33" s="8"/>
      <c r="AG33" s="7">
        <f>(K33)/(K33+L33)</f>
        <v>0.47170990934667084</v>
      </c>
      <c r="AH33" s="7">
        <f>X33/(AC33+X33)</f>
        <v>0.87173953998184595</v>
      </c>
      <c r="AI33" s="7">
        <f>AD33/(AD33+X33)</f>
        <v>0.6875230213884046</v>
      </c>
      <c r="AJ33" s="7">
        <f>P33/(P33+X33)</f>
        <v>0.50821256038647344</v>
      </c>
      <c r="AK33" s="7">
        <f>AC33/(AC33+AD33)</f>
        <v>6.2679421832760027E-2</v>
      </c>
      <c r="AL33" s="81">
        <f>(K33+L33)/(K33+L33+Y33)</f>
        <v>0.87908766144545203</v>
      </c>
      <c r="AM33" s="81">
        <f>(K33)/(X33+K33)</f>
        <v>2.8792764601499741E-2</v>
      </c>
      <c r="AN33" s="82">
        <f>K33/(M33+K33)</f>
        <v>0.38603223330775133</v>
      </c>
      <c r="AO33" s="7">
        <f>(K33+L33)/(Y33+X33)</f>
        <v>6.2310089598753407E-2</v>
      </c>
      <c r="AP33" s="7">
        <f>P33/(M33+P33)</f>
        <v>0.95636363636363642</v>
      </c>
      <c r="AQ33" s="83">
        <f>Y33/(Y33+X33)</f>
        <v>8.570315543435918E-3</v>
      </c>
    </row>
    <row r="34" spans="1:43" s="6" customFormat="1" x14ac:dyDescent="0.2">
      <c r="A34" s="24">
        <v>170</v>
      </c>
      <c r="B34" s="53">
        <v>39683</v>
      </c>
      <c r="C34" s="56">
        <v>5.1146941968829145</v>
      </c>
      <c r="D34" s="58" t="s">
        <v>11</v>
      </c>
      <c r="E34" s="6" t="s">
        <v>95</v>
      </c>
      <c r="F34" s="7"/>
      <c r="G34" s="7">
        <v>29.849999999999998</v>
      </c>
      <c r="H34" s="7"/>
      <c r="I34" s="7"/>
      <c r="J34" s="7"/>
      <c r="K34" s="8">
        <v>0.51200000000000001</v>
      </c>
      <c r="L34" s="8">
        <v>0.4536</v>
      </c>
      <c r="M34" s="8">
        <v>0.34</v>
      </c>
      <c r="N34" s="8">
        <v>0</v>
      </c>
      <c r="O34" s="8">
        <v>0</v>
      </c>
      <c r="P34" s="8">
        <v>19.521000000000001</v>
      </c>
      <c r="Q34" s="8">
        <v>0.95450000000000002</v>
      </c>
      <c r="R34" s="8">
        <v>6.7770000000000001</v>
      </c>
      <c r="S34" s="8">
        <v>4.84</v>
      </c>
      <c r="T34" s="8">
        <v>8.4849999999999994</v>
      </c>
      <c r="U34" s="8">
        <v>0</v>
      </c>
      <c r="V34" s="8">
        <v>0</v>
      </c>
      <c r="W34" s="8">
        <v>0</v>
      </c>
      <c r="X34" s="8">
        <v>31.215</v>
      </c>
      <c r="Y34" s="8">
        <v>0.245</v>
      </c>
      <c r="Z34" s="8">
        <v>0.81555999999999995</v>
      </c>
      <c r="AA34" s="6">
        <v>0</v>
      </c>
      <c r="AB34" s="8">
        <f>SUM(K34:AA34)</f>
        <v>74.158660000000012</v>
      </c>
      <c r="AC34" s="8">
        <f>SUM(K34:O34)</f>
        <v>1.3056000000000001</v>
      </c>
      <c r="AD34" s="8">
        <f>SUM(P34:W34)</f>
        <v>40.577500000000001</v>
      </c>
      <c r="AE34" s="54">
        <f t="shared" si="3"/>
        <v>2.6187234288040525E-3</v>
      </c>
      <c r="AF34" s="8"/>
      <c r="AG34" s="7">
        <f>(K34)/(K34+L34)</f>
        <v>0.53024026512013256</v>
      </c>
      <c r="AH34" s="7">
        <f>X34/(AC34+X34)</f>
        <v>0.95985313924097337</v>
      </c>
      <c r="AI34" s="7">
        <f>AD34/(AD34+X34)</f>
        <v>0.56520527910297036</v>
      </c>
      <c r="AJ34" s="7">
        <f>P34/(P34+X34)</f>
        <v>0.38475638599810785</v>
      </c>
      <c r="AK34" s="7">
        <f>AC34/(AC34+AD34)</f>
        <v>3.1172477681928989E-2</v>
      </c>
      <c r="AL34" s="81">
        <f>(K34+L34)/(K34+L34+Y34)</f>
        <v>0.79762101437303823</v>
      </c>
      <c r="AM34" s="81">
        <f>(K34)/(X34+K34)</f>
        <v>1.6137674535884262E-2</v>
      </c>
      <c r="AN34" s="82">
        <f>K34/(M34+K34)</f>
        <v>0.60093896713615014</v>
      </c>
      <c r="AO34" s="7">
        <f>(K34+L34)/(Y34+X34)</f>
        <v>3.0692943420216147E-2</v>
      </c>
      <c r="AP34" s="7">
        <f>P34/(M34+P34)</f>
        <v>0.98288102311061876</v>
      </c>
      <c r="AQ34" s="83">
        <f>Y34/(Y34+X34)</f>
        <v>7.7876668785759693E-3</v>
      </c>
    </row>
    <row r="35" spans="1:43" s="6" customFormat="1" x14ac:dyDescent="0.2">
      <c r="A35" s="24">
        <v>184</v>
      </c>
      <c r="B35" s="52">
        <v>39798</v>
      </c>
      <c r="C35" s="56">
        <v>7.8630136986301364</v>
      </c>
      <c r="D35" s="58" t="s">
        <v>11</v>
      </c>
      <c r="E35" s="6" t="s">
        <v>93</v>
      </c>
      <c r="F35" s="7">
        <v>0.11</v>
      </c>
      <c r="G35" s="7">
        <v>33</v>
      </c>
      <c r="H35" s="7">
        <v>0.33333333333333331</v>
      </c>
      <c r="I35" s="7">
        <v>127.13292666666666</v>
      </c>
      <c r="J35" s="7">
        <v>158.79920666666666</v>
      </c>
      <c r="K35" s="8">
        <v>1.66351515740336</v>
      </c>
      <c r="L35" s="8">
        <v>2.0839907911091999</v>
      </c>
      <c r="M35" s="8">
        <v>1.49134890431852</v>
      </c>
      <c r="N35" s="8">
        <v>7.4174088366427702</v>
      </c>
      <c r="O35" s="8">
        <v>0</v>
      </c>
      <c r="P35" s="8">
        <v>9.6617012578766452</v>
      </c>
      <c r="Q35" s="8">
        <v>0</v>
      </c>
      <c r="R35" s="8">
        <v>7.8966782531832385</v>
      </c>
      <c r="S35" s="8">
        <v>8.3862796463053737</v>
      </c>
      <c r="T35" s="8">
        <v>5.919423383521651</v>
      </c>
      <c r="U35" s="8">
        <v>0</v>
      </c>
      <c r="V35" s="8">
        <v>0</v>
      </c>
      <c r="W35" s="8">
        <v>0</v>
      </c>
      <c r="X35" s="8">
        <v>22.306671918433999</v>
      </c>
      <c r="Y35" s="8">
        <v>0.21</v>
      </c>
      <c r="Z35" s="8">
        <v>1.1485407278612001</v>
      </c>
      <c r="AA35" s="8">
        <v>0</v>
      </c>
      <c r="AB35" s="8">
        <f>SUM(K35:AA35)</f>
        <v>68.185558876655961</v>
      </c>
      <c r="AC35" s="8">
        <f>SUM(K35:O35)</f>
        <v>12.65626368947385</v>
      </c>
      <c r="AD35" s="8">
        <f>SUM(P35:W35)</f>
        <v>31.864082540886908</v>
      </c>
      <c r="AE35" s="54">
        <f t="shared" si="3"/>
        <v>1.3080242470541487E-2</v>
      </c>
      <c r="AF35" s="8"/>
      <c r="AG35" s="7">
        <f>(K35)/(K35+L35)</f>
        <v>0.44389927067724433</v>
      </c>
      <c r="AH35" s="7">
        <f>X35/(AC35+X35)</f>
        <v>0.63800912396465692</v>
      </c>
      <c r="AI35" s="7">
        <f>AD35/(AD35+X35)</f>
        <v>0.58821559453846983</v>
      </c>
      <c r="AJ35" s="7">
        <f>P35/(P35+X35)</f>
        <v>0.30222686667822701</v>
      </c>
      <c r="AK35" s="7">
        <f>AC35/(AC35+AD35)</f>
        <v>0.28428044166563288</v>
      </c>
      <c r="AL35" s="81"/>
      <c r="AM35" s="81">
        <f>(K35)/(X35+K35)</f>
        <v>6.9399339777378347E-2</v>
      </c>
      <c r="AN35" s="82">
        <f>K35/(M35+K35)</f>
        <v>0.52728584333850415</v>
      </c>
      <c r="AO35" s="7">
        <f>(K35+L35)/(Y35+X35)</f>
        <v>0.16643249775489882</v>
      </c>
      <c r="AP35" s="7">
        <f>P35/(M35+P35)</f>
        <v>0.86628331419384663</v>
      </c>
      <c r="AQ35" s="83"/>
    </row>
    <row r="36" spans="1:43" s="6" customFormat="1" x14ac:dyDescent="0.2">
      <c r="A36" s="24">
        <v>199</v>
      </c>
      <c r="B36" s="52">
        <v>39913</v>
      </c>
      <c r="C36" s="56">
        <v>1.8630136986301371</v>
      </c>
      <c r="D36" s="58" t="s">
        <v>11</v>
      </c>
      <c r="E36" s="6" t="s">
        <v>95</v>
      </c>
      <c r="F36" s="7">
        <v>9.0999999999999998E-2</v>
      </c>
      <c r="G36" s="7">
        <v>33</v>
      </c>
      <c r="H36" s="7">
        <v>0.27575757575757576</v>
      </c>
      <c r="I36" s="7">
        <v>114.39669141517857</v>
      </c>
      <c r="J36" s="7">
        <v>138.75480134801788</v>
      </c>
      <c r="K36" s="8">
        <v>0.48</v>
      </c>
      <c r="L36" s="8">
        <v>0.74509999999999998</v>
      </c>
      <c r="M36" s="8">
        <v>0</v>
      </c>
      <c r="N36" s="8">
        <v>0</v>
      </c>
      <c r="O36" s="8">
        <v>0</v>
      </c>
      <c r="P36" s="8">
        <v>2.0436516458406477</v>
      </c>
      <c r="Q36" s="8">
        <v>1.3106318294828676</v>
      </c>
      <c r="R36" s="8">
        <v>1.2770686378853897</v>
      </c>
      <c r="S36" s="8">
        <v>1.917059950808879</v>
      </c>
      <c r="T36" s="8">
        <v>1.3534353713337675</v>
      </c>
      <c r="U36" s="8">
        <v>0</v>
      </c>
      <c r="V36" s="8">
        <v>0</v>
      </c>
      <c r="W36" s="8">
        <v>0.50018103312727991</v>
      </c>
      <c r="X36" s="8">
        <v>3.9194273204057453</v>
      </c>
      <c r="Y36" s="8">
        <v>0.60860952712950467</v>
      </c>
      <c r="Z36" s="8">
        <v>0.39600486132030999</v>
      </c>
      <c r="AA36" s="8">
        <v>3.2166760144056847</v>
      </c>
      <c r="AB36" s="8">
        <f>SUM(K36:AA36)</f>
        <v>17.767846191740077</v>
      </c>
      <c r="AC36" s="8">
        <f>SUM(K36:O36)</f>
        <v>1.2250999999999999</v>
      </c>
      <c r="AD36" s="8">
        <f>SUM(P36:W36)</f>
        <v>8.4020284684788304</v>
      </c>
      <c r="AE36" s="54">
        <f t="shared" si="3"/>
        <v>8.9424657534246574E-4</v>
      </c>
      <c r="AF36" s="8"/>
      <c r="AG36" s="7">
        <f>(K36)/(K36+L36)</f>
        <v>0.39180475063260145</v>
      </c>
      <c r="AH36" s="7">
        <f>X36/(AC36+X36)</f>
        <v>0.76186344756287994</v>
      </c>
      <c r="AI36" s="7">
        <f>AD36/(AD36+X36)</f>
        <v>0.68190225347060562</v>
      </c>
      <c r="AJ36" s="7">
        <f>P36/(P36+X36)</f>
        <v>0.34271752183873472</v>
      </c>
      <c r="AK36" s="7">
        <f>AC36/(AC36+AD36)</f>
        <v>0.12725497577093997</v>
      </c>
      <c r="AL36" s="81">
        <f>(K36+L36)/(K36+L36+Y36)</f>
        <v>0.66809927192654983</v>
      </c>
      <c r="AM36" s="81">
        <f>(K36)/(X36+K36)</f>
        <v>0.10910510960679561</v>
      </c>
      <c r="AN36" s="82"/>
      <c r="AO36" s="7">
        <f>(K36+L36)/(Y36+X36)</f>
        <v>0.27055875233587368</v>
      </c>
      <c r="AP36" s="7">
        <f>P36/(M36+P36)</f>
        <v>1</v>
      </c>
      <c r="AQ36" s="83">
        <f>Y36/(Y36+X36)</f>
        <v>0.13440913747439789</v>
      </c>
    </row>
    <row r="37" spans="1:43" s="6" customFormat="1" x14ac:dyDescent="0.2">
      <c r="A37" s="24">
        <v>219</v>
      </c>
      <c r="B37" s="52">
        <v>40108</v>
      </c>
      <c r="C37" s="56">
        <v>6.2465753424657526</v>
      </c>
      <c r="D37" s="58" t="s">
        <v>11</v>
      </c>
      <c r="E37" s="6" t="s">
        <v>93</v>
      </c>
      <c r="F37" s="7">
        <v>9.6310000000000007E-2</v>
      </c>
      <c r="G37" s="7">
        <v>25.09</v>
      </c>
      <c r="H37" s="7">
        <v>0.38385811080111598</v>
      </c>
      <c r="I37" s="7">
        <v>126.19509499999999</v>
      </c>
      <c r="J37" s="7">
        <v>110.70367666666665</v>
      </c>
      <c r="K37" s="8">
        <v>1.5</v>
      </c>
      <c r="L37" s="8">
        <v>1.2</v>
      </c>
      <c r="M37" s="8">
        <v>1.8114905457485799</v>
      </c>
      <c r="N37" s="8">
        <v>0</v>
      </c>
      <c r="O37" s="8">
        <v>0</v>
      </c>
      <c r="P37" s="8">
        <v>32.65813147187054</v>
      </c>
      <c r="Q37" s="8">
        <v>0</v>
      </c>
      <c r="R37" s="8">
        <v>10.451851467045037</v>
      </c>
      <c r="S37" s="8">
        <v>24.397064023003264</v>
      </c>
      <c r="T37" s="8">
        <v>11.215847260389635</v>
      </c>
      <c r="U37" s="8">
        <v>0</v>
      </c>
      <c r="V37" s="8">
        <v>0</v>
      </c>
      <c r="W37" s="8">
        <v>0</v>
      </c>
      <c r="X37" s="8">
        <v>33.932233009738198</v>
      </c>
      <c r="Y37" s="8">
        <v>0.215</v>
      </c>
      <c r="Z37" s="8">
        <v>3.1786392590960602</v>
      </c>
      <c r="AA37" s="8">
        <v>0</v>
      </c>
      <c r="AB37" s="8">
        <f>SUM(K37:AA37)</f>
        <v>120.56025703689131</v>
      </c>
      <c r="AC37" s="8">
        <f>SUM(K37:O37)</f>
        <v>4.5114905457485799</v>
      </c>
      <c r="AD37" s="8">
        <f>SUM(P37:W37)</f>
        <v>78.722894222308483</v>
      </c>
      <c r="AE37" s="54">
        <f t="shared" si="3"/>
        <v>9.3698630136986281E-3</v>
      </c>
      <c r="AF37" s="8"/>
      <c r="AG37" s="81">
        <f>(K37)/(K37+L37)</f>
        <v>0.55555555555555547</v>
      </c>
      <c r="AH37" s="7">
        <f>X37/(AC37+X37)</f>
        <v>0.88264688930984969</v>
      </c>
      <c r="AI37" s="7">
        <f>AD37/(AD37+X37)</f>
        <v>0.69879548456019502</v>
      </c>
      <c r="AJ37" s="7">
        <f>P37/(P37+X37)</f>
        <v>0.49043328905175509</v>
      </c>
      <c r="AK37" s="7">
        <f>AC37/(AC37+AD37)</f>
        <v>5.4202245361942757E-2</v>
      </c>
      <c r="AL37" s="81"/>
      <c r="AM37" s="81">
        <f>(K37)/(X37+K37)</f>
        <v>4.2334334378184402E-2</v>
      </c>
      <c r="AN37" s="82">
        <f>K37/(M37+K37)</f>
        <v>0.45296822662705721</v>
      </c>
      <c r="AO37" s="7">
        <f>(K37+L37)/(Y37+X37)</f>
        <v>7.9069364104260131E-2</v>
      </c>
      <c r="AP37" s="7">
        <f>P37/(M37+P37)</f>
        <v>0.94744675341021611</v>
      </c>
      <c r="AQ37" s="83"/>
    </row>
    <row r="38" spans="1:43" s="6" customFormat="1" x14ac:dyDescent="0.2">
      <c r="A38" s="24">
        <v>245</v>
      </c>
      <c r="B38" s="52">
        <v>40351</v>
      </c>
      <c r="C38" s="56">
        <v>1.3424657534246573</v>
      </c>
      <c r="D38" s="58" t="s">
        <v>11</v>
      </c>
      <c r="E38" s="6" t="s">
        <v>95</v>
      </c>
      <c r="F38" s="7">
        <v>3.49E-2</v>
      </c>
      <c r="G38" s="7">
        <v>68.06</v>
      </c>
      <c r="H38" s="7">
        <v>5.1278283867176019E-2</v>
      </c>
      <c r="I38" s="7">
        <v>89.018400443571437</v>
      </c>
      <c r="J38" s="7">
        <v>87.302088273803577</v>
      </c>
      <c r="K38" s="8">
        <v>1.7465190581528699E-2</v>
      </c>
      <c r="L38" s="8">
        <v>3.4540000000000001E-2</v>
      </c>
      <c r="M38" s="8">
        <v>2.163428907995403E-2</v>
      </c>
      <c r="N38" s="8">
        <v>0</v>
      </c>
      <c r="O38" s="8">
        <v>0</v>
      </c>
      <c r="P38" s="8">
        <v>0.36779706614328017</v>
      </c>
      <c r="Q38" s="8">
        <v>0</v>
      </c>
      <c r="R38" s="8">
        <v>0</v>
      </c>
      <c r="S38" s="8">
        <v>0.23548301675065686</v>
      </c>
      <c r="T38" s="8">
        <v>2</v>
      </c>
      <c r="U38" s="8">
        <v>0</v>
      </c>
      <c r="V38" s="8">
        <v>0</v>
      </c>
      <c r="W38" s="8">
        <v>0</v>
      </c>
      <c r="X38" s="8">
        <v>0.27464246810820098</v>
      </c>
      <c r="Y38" s="8">
        <v>0.32500000000000001</v>
      </c>
      <c r="Z38" s="8">
        <v>0</v>
      </c>
      <c r="AA38" s="8">
        <v>0</v>
      </c>
      <c r="AB38" s="8">
        <v>2.951562030663621</v>
      </c>
      <c r="AC38" s="8">
        <v>7.3639479661482737E-2</v>
      </c>
      <c r="AD38" s="8">
        <v>2.6032800828939369</v>
      </c>
      <c r="AE38" s="54">
        <f t="shared" si="3"/>
        <v>2.3446420232737154E-5</v>
      </c>
      <c r="AF38" s="8"/>
      <c r="AG38" s="7">
        <v>0.33583552692011509</v>
      </c>
      <c r="AH38" s="7">
        <v>0.78856360447892071</v>
      </c>
      <c r="AI38" s="7">
        <v>0.90456919418746473</v>
      </c>
      <c r="AJ38" s="7">
        <v>0.57250067365765045</v>
      </c>
      <c r="AK38" s="7">
        <v>2.7509037137890543E-2</v>
      </c>
      <c r="AL38" s="81"/>
      <c r="AM38" s="81">
        <v>5.979025219629671E-2</v>
      </c>
      <c r="AN38" s="82">
        <v>0.44668601047225254</v>
      </c>
      <c r="AO38" s="7">
        <v>0.18935596865172433</v>
      </c>
      <c r="AP38" s="7">
        <v>0.94444646331173676</v>
      </c>
      <c r="AQ38" s="83"/>
    </row>
    <row r="39" spans="1:43" s="6" customFormat="1" x14ac:dyDescent="0.2">
      <c r="A39" s="24">
        <v>290</v>
      </c>
      <c r="B39" s="52">
        <v>40586</v>
      </c>
      <c r="C39" s="56">
        <v>7.5342465753424657</v>
      </c>
      <c r="D39" s="58" t="s">
        <v>11</v>
      </c>
      <c r="E39" s="6" t="s">
        <v>93</v>
      </c>
      <c r="F39" s="7">
        <v>1.2881306218224484</v>
      </c>
      <c r="G39" s="7">
        <v>75.900000000000006</v>
      </c>
      <c r="H39" s="7">
        <v>1.6971417942324747</v>
      </c>
      <c r="I39" s="7">
        <v>81.522894382128285</v>
      </c>
      <c r="J39" s="7">
        <v>78.117004250056524</v>
      </c>
      <c r="K39" s="8">
        <v>0.87</v>
      </c>
      <c r="L39" s="8">
        <v>1.3843880457329001</v>
      </c>
      <c r="M39" s="8">
        <v>1.2</v>
      </c>
      <c r="N39" s="8">
        <v>2.6</v>
      </c>
      <c r="O39" s="8">
        <v>0</v>
      </c>
      <c r="P39" s="8">
        <v>41.045401850434253</v>
      </c>
      <c r="Q39" s="8">
        <v>0</v>
      </c>
      <c r="R39" s="8">
        <v>8.8305061525645279</v>
      </c>
      <c r="S39" s="8">
        <v>9.4513475076154894</v>
      </c>
      <c r="T39" s="8">
        <v>16.710428720149459</v>
      </c>
      <c r="U39" s="8">
        <v>0</v>
      </c>
      <c r="V39" s="8">
        <v>0</v>
      </c>
      <c r="W39" s="8">
        <v>0</v>
      </c>
      <c r="X39" s="8">
        <v>101.464573442016</v>
      </c>
      <c r="Y39" s="8">
        <v>0.18</v>
      </c>
      <c r="Z39" s="8">
        <v>26.372401790658941</v>
      </c>
      <c r="AA39" s="8">
        <v>0</v>
      </c>
      <c r="AB39" s="8">
        <f>SUM(K39:AA39)</f>
        <v>210.1090475091716</v>
      </c>
      <c r="AC39" s="8">
        <f>SUM(K39:O39)</f>
        <v>6.0543880457328996</v>
      </c>
      <c r="AD39" s="8">
        <f>SUM(P39:W39)</f>
        <v>76.03768423076373</v>
      </c>
      <c r="AE39" s="54">
        <f t="shared" si="3"/>
        <v>6.5547945205479451E-3</v>
      </c>
      <c r="AF39" s="8"/>
      <c r="AG39" s="7">
        <f>(K39)/(K39+L39)</f>
        <v>0.38591404068466995</v>
      </c>
      <c r="AH39" s="7">
        <f>X39/(AC39+X39)</f>
        <v>0.94369004348667607</v>
      </c>
      <c r="AI39" s="7"/>
      <c r="AJ39" s="7">
        <f>P39/(P39+X39)</f>
        <v>0.28801774588903961</v>
      </c>
      <c r="AK39" s="7">
        <f>AC39/(AC39+AD39)</f>
        <v>7.3751190313979947E-2</v>
      </c>
      <c r="AL39" s="81"/>
      <c r="AM39" s="81">
        <f>(K39)/(X39+K39)</f>
        <v>8.501525640236849E-3</v>
      </c>
      <c r="AN39" s="82">
        <f>K39/(M39+K39)</f>
        <v>0.4202898550724638</v>
      </c>
      <c r="AO39" s="7">
        <f>(K39+L39)/(Y39+X39)</f>
        <v>2.2179128401959743E-2</v>
      </c>
      <c r="AP39" s="7">
        <f>P39/(M39+P39)</f>
        <v>0.97159454171489512</v>
      </c>
      <c r="AQ39" s="83"/>
    </row>
    <row r="40" spans="1:43" s="6" customFormat="1" x14ac:dyDescent="0.2">
      <c r="A40" s="24">
        <v>312</v>
      </c>
      <c r="B40" s="52">
        <v>40748</v>
      </c>
      <c r="C40" s="56">
        <v>6.0273972602739727</v>
      </c>
      <c r="D40" s="58" t="s">
        <v>11</v>
      </c>
      <c r="E40" s="6" t="s">
        <v>95</v>
      </c>
      <c r="F40" s="7">
        <v>8.1560999999999995E-2</v>
      </c>
      <c r="G40" s="7">
        <v>23.84</v>
      </c>
      <c r="H40" s="7">
        <v>0.34211828859060395</v>
      </c>
      <c r="I40" s="7">
        <v>94.119254999999995</v>
      </c>
      <c r="J40" s="7">
        <v>81.721753333333339</v>
      </c>
      <c r="K40" s="8">
        <v>0.35</v>
      </c>
      <c r="L40" s="8">
        <v>0.75</v>
      </c>
      <c r="M40" s="8">
        <v>0.42994358425677498</v>
      </c>
      <c r="N40" s="8">
        <v>0</v>
      </c>
      <c r="O40" s="8">
        <v>0</v>
      </c>
      <c r="P40" s="8">
        <v>6.791260451495889</v>
      </c>
      <c r="Q40" s="8">
        <v>1.673661904039933</v>
      </c>
      <c r="R40" s="8">
        <v>2.4457449145416947</v>
      </c>
      <c r="S40" s="8">
        <v>4.6315341505226932</v>
      </c>
      <c r="T40" s="8">
        <v>2.1537991358611155</v>
      </c>
      <c r="U40" s="8">
        <v>1.0162074084053481</v>
      </c>
      <c r="V40" s="8">
        <v>0</v>
      </c>
      <c r="W40" s="8">
        <v>0</v>
      </c>
      <c r="X40" s="8">
        <v>6.7424888010969584</v>
      </c>
      <c r="Y40" s="8">
        <v>0.82294075412365764</v>
      </c>
      <c r="Z40" s="8">
        <v>0.66870866351895997</v>
      </c>
      <c r="AA40" s="8">
        <v>0</v>
      </c>
      <c r="AB40" s="8">
        <f>SUM(K40:AA40)</f>
        <v>28.476289767863019</v>
      </c>
      <c r="AC40" s="8">
        <v>6.1197743370271001</v>
      </c>
      <c r="AD40" s="8">
        <v>74.848831859466699</v>
      </c>
      <c r="AE40" s="54">
        <f t="shared" si="3"/>
        <v>2.1095890410958904E-3</v>
      </c>
      <c r="AF40" s="8"/>
      <c r="AG40" s="7">
        <v>0.31818181818181812</v>
      </c>
      <c r="AH40" s="7">
        <v>0.81505517204764033</v>
      </c>
      <c r="AI40" s="7">
        <v>0.73511808594347205</v>
      </c>
      <c r="AJ40" s="7">
        <v>0.50180185288971513</v>
      </c>
      <c r="AK40" s="7">
        <v>7.5582063524419499E-2</v>
      </c>
      <c r="AL40" s="81">
        <v>0.5720405049615287</v>
      </c>
      <c r="AM40" s="81">
        <v>4.9347980633521381E-2</v>
      </c>
      <c r="AN40" s="82">
        <v>0.44875040588162862</v>
      </c>
      <c r="AO40" s="7">
        <v>0.14539822120753629</v>
      </c>
      <c r="AP40" s="7">
        <v>0.94046095607767133</v>
      </c>
      <c r="AQ40" s="83">
        <v>0.10877647437160755</v>
      </c>
    </row>
    <row r="41" spans="1:43" s="6" customFormat="1" x14ac:dyDescent="0.2">
      <c r="A41" s="24">
        <v>320</v>
      </c>
      <c r="B41" s="52">
        <v>40831</v>
      </c>
      <c r="C41" s="56">
        <v>7.5890410958904111</v>
      </c>
      <c r="D41" s="58" t="s">
        <v>11</v>
      </c>
      <c r="E41" s="6" t="s">
        <v>93</v>
      </c>
      <c r="F41" s="7">
        <v>0.10631</v>
      </c>
      <c r="G41" s="7">
        <v>52.151000000000003</v>
      </c>
      <c r="H41" s="7">
        <v>0.20385035761538609</v>
      </c>
      <c r="I41" s="7">
        <v>92.105547499999986</v>
      </c>
      <c r="J41" s="7">
        <v>79.815610000000007</v>
      </c>
      <c r="K41" s="8">
        <v>0.20569999999999999</v>
      </c>
      <c r="L41" s="8">
        <v>0.20349999999999999</v>
      </c>
      <c r="M41" s="8">
        <v>1.1889017199953E-2</v>
      </c>
      <c r="N41" s="8">
        <v>4.5675351118842598E-2</v>
      </c>
      <c r="O41" s="8">
        <v>0</v>
      </c>
      <c r="P41" s="8">
        <v>6.1217348353356202</v>
      </c>
      <c r="Q41" s="8">
        <v>0</v>
      </c>
      <c r="R41" s="8">
        <v>3.9461565541683186</v>
      </c>
      <c r="S41" s="8">
        <v>6.1441424094772668</v>
      </c>
      <c r="T41" s="8">
        <v>4.0047204855834977</v>
      </c>
      <c r="U41" s="8">
        <v>2.8183687715892884</v>
      </c>
      <c r="V41" s="8">
        <v>0</v>
      </c>
      <c r="W41" s="8">
        <v>0</v>
      </c>
      <c r="X41" s="8">
        <v>11.636291817084562</v>
      </c>
      <c r="Y41" s="8">
        <v>0.93410692820659003</v>
      </c>
      <c r="Z41" s="8">
        <v>0.74699106225519996</v>
      </c>
      <c r="AA41" s="8">
        <v>0</v>
      </c>
      <c r="AB41" s="8">
        <f>SUM(K41:AA41)</f>
        <v>36.819277232019139</v>
      </c>
      <c r="AC41" s="8">
        <f>SUM(K41:O41)</f>
        <v>0.46676436831879559</v>
      </c>
      <c r="AD41" s="8">
        <f>SUM(P41:W41)</f>
        <v>23.035123056153989</v>
      </c>
      <c r="AE41" s="54">
        <f t="shared" si="3"/>
        <v>1.5610657534246575E-3</v>
      </c>
      <c r="AF41" s="8"/>
      <c r="AG41" s="7">
        <f>(K41)/(K41+L41)</f>
        <v>0.50268817204301075</v>
      </c>
      <c r="AH41" s="7">
        <f>X41/(AC41+X41)</f>
        <v>0.96143417322298086</v>
      </c>
      <c r="AI41" s="7">
        <f>AD41/(AD41+X41)</f>
        <v>0.66438370456966445</v>
      </c>
      <c r="AJ41" s="7">
        <f>P41/(P41+X41)</f>
        <v>0.34473058043875104</v>
      </c>
      <c r="AK41" s="7">
        <f>AC41/(AC41+AD41)</f>
        <v>1.9860718413311287E-2</v>
      </c>
      <c r="AL41" s="81">
        <f>(K41+L41)/(K41+L41+Y41)</f>
        <v>0.30462137238159787</v>
      </c>
      <c r="AM41" s="81"/>
      <c r="AN41" s="82">
        <f>K41/(M41+K41)</f>
        <v>0.94536021462412501</v>
      </c>
      <c r="AO41" s="7">
        <f>(K41+L41)/(Y41+X41)</f>
        <v>3.2552666648962551E-2</v>
      </c>
      <c r="AP41" s="7">
        <f>P41/(M41+P41)</f>
        <v>0.99806166509623218</v>
      </c>
      <c r="AQ41" s="83">
        <f>Y41/(Y41+X41)</f>
        <v>7.4310047527848283E-2</v>
      </c>
    </row>
    <row r="42" spans="1:43" s="6" customFormat="1" x14ac:dyDescent="0.2">
      <c r="A42" s="24" t="s">
        <v>14</v>
      </c>
      <c r="B42" s="52">
        <v>40922</v>
      </c>
      <c r="C42" s="56">
        <v>9.2761117535494293</v>
      </c>
      <c r="D42" s="58" t="s">
        <v>11</v>
      </c>
      <c r="E42" s="6" t="s">
        <v>93</v>
      </c>
      <c r="F42" s="7">
        <v>0.12515299999999999</v>
      </c>
      <c r="G42" s="7">
        <v>28.51</v>
      </c>
      <c r="H42" s="7">
        <v>0.43897930550683961</v>
      </c>
      <c r="I42" s="7">
        <v>61.819769999999998</v>
      </c>
      <c r="J42" s="7">
        <v>51.243253333333321</v>
      </c>
      <c r="K42" s="8">
        <v>0.74509999999999998</v>
      </c>
      <c r="L42" s="8">
        <v>1.4992631000000001</v>
      </c>
      <c r="M42" s="8">
        <v>1.3768118116566099</v>
      </c>
      <c r="N42" s="8">
        <v>0</v>
      </c>
      <c r="O42" s="8">
        <v>0</v>
      </c>
      <c r="P42" s="8">
        <v>8.0852277818119944</v>
      </c>
      <c r="Q42" s="8">
        <v>0</v>
      </c>
      <c r="R42" s="8">
        <v>5.3564101791755867</v>
      </c>
      <c r="S42" s="8">
        <v>4.3817244437524723</v>
      </c>
      <c r="T42" s="8">
        <v>6.4250622836669589</v>
      </c>
      <c r="U42" s="8">
        <v>0</v>
      </c>
      <c r="V42" s="8">
        <v>0</v>
      </c>
      <c r="W42" s="8">
        <v>0</v>
      </c>
      <c r="X42" s="8">
        <v>8.7923653392220267</v>
      </c>
      <c r="Y42" s="8">
        <v>3.0049967845573127</v>
      </c>
      <c r="Z42" s="8">
        <v>3.7749640436736227</v>
      </c>
      <c r="AA42" s="8">
        <v>0</v>
      </c>
      <c r="AB42" s="8">
        <f>SUM(K42:AA42)</f>
        <v>43.441925767516587</v>
      </c>
      <c r="AC42" s="8">
        <f>SUM(K42:O42)</f>
        <v>3.6211749116566101</v>
      </c>
      <c r="AD42" s="8">
        <f>SUM(P42:W42)</f>
        <v>24.248424688407013</v>
      </c>
      <c r="AE42" s="54">
        <f t="shared" si="3"/>
        <v>6.9116308675696795E-3</v>
      </c>
      <c r="AF42" s="8"/>
      <c r="AG42" s="7">
        <f>(K42)/(K42+L42)</f>
        <v>0.33198727959838581</v>
      </c>
      <c r="AH42" s="7">
        <f>X42/(AC42+X42)</f>
        <v>0.70828830144564914</v>
      </c>
      <c r="AI42" s="7">
        <f>AD42/(AD42+X42)</f>
        <v>0.73389361053807234</v>
      </c>
      <c r="AJ42" s="7">
        <f>P42/(P42+X42)</f>
        <v>0.47905099523554845</v>
      </c>
      <c r="AK42" s="7">
        <f>AC42/(AC42+AD42)</f>
        <v>0.12993279285032655</v>
      </c>
      <c r="AL42" s="81">
        <f>(K42+L42)/(K42+L42+Y42)</f>
        <v>0.42754986309902643</v>
      </c>
      <c r="AM42" s="81"/>
      <c r="AN42" s="82">
        <f>K42/(M42+K42)</f>
        <v>0.35114560176668641</v>
      </c>
      <c r="AO42" s="7">
        <f>(K42+L42)/(Y42+X42)</f>
        <v>0.19024279126569762</v>
      </c>
      <c r="AP42" s="7">
        <f>P42/(M42+P42)</f>
        <v>0.85449101136640904</v>
      </c>
      <c r="AQ42" s="83"/>
    </row>
    <row r="43" spans="1:43" s="6" customFormat="1" x14ac:dyDescent="0.2">
      <c r="A43" s="66" t="s">
        <v>144</v>
      </c>
      <c r="B43" s="66">
        <v>40960</v>
      </c>
      <c r="C43" s="67">
        <v>2.9315068493150687</v>
      </c>
      <c r="D43" s="58" t="s">
        <v>11</v>
      </c>
      <c r="E43" s="67" t="s">
        <v>93</v>
      </c>
      <c r="F43" s="67"/>
      <c r="G43" s="67"/>
      <c r="H43" s="68"/>
      <c r="I43" s="68"/>
      <c r="J43" s="68"/>
      <c r="K43" s="68">
        <v>0.25629007080465116</v>
      </c>
      <c r="L43" s="68">
        <v>6.3303111143953358E-2</v>
      </c>
      <c r="M43" s="68">
        <v>0.74036640107551266</v>
      </c>
      <c r="N43" s="68">
        <v>0.39387096961506074</v>
      </c>
      <c r="O43" s="68">
        <v>0</v>
      </c>
      <c r="P43" s="68">
        <v>0.94344737078003793</v>
      </c>
      <c r="Q43" s="68">
        <v>0</v>
      </c>
      <c r="R43" s="68">
        <v>1.2632416715168004</v>
      </c>
      <c r="S43" s="68">
        <v>0.6539484624141767</v>
      </c>
      <c r="T43" s="68">
        <v>0.86565990403547877</v>
      </c>
      <c r="U43" s="68">
        <v>3.1570651048925397E-2</v>
      </c>
      <c r="V43" s="68">
        <v>0</v>
      </c>
      <c r="W43" s="68">
        <v>5.4727999999999999E-2</v>
      </c>
      <c r="X43" s="68">
        <v>2.3494094214083066</v>
      </c>
      <c r="Y43" s="68">
        <v>0.16559088480244658</v>
      </c>
      <c r="Z43" s="68">
        <v>3.3705850465192468</v>
      </c>
      <c r="AA43" s="68">
        <v>0</v>
      </c>
      <c r="AB43" s="68">
        <f>SUM(K43:AA43)</f>
        <v>11.152011965164597</v>
      </c>
      <c r="AC43" s="8">
        <f t="shared" ref="AC43:AC59" si="15">SUM(K43:O43)</f>
        <v>1.4538305526391779</v>
      </c>
      <c r="AD43" s="8">
        <f t="shared" ref="AD43:AD59" si="16">SUM(P43:W43)</f>
        <v>3.8125960597954189</v>
      </c>
      <c r="AE43" s="54">
        <f t="shared" si="3"/>
        <v>7.5131609797527874E-4</v>
      </c>
      <c r="AF43" s="67"/>
      <c r="AG43" s="7">
        <f t="shared" ref="AG43:AG59" si="17">(K43)/(K43+L43)</f>
        <v>0.80192596488452783</v>
      </c>
      <c r="AH43" s="7">
        <f t="shared" ref="AH43:AH59" si="18">X43/(AC43+X43)</f>
        <v>0.61773893770579447</v>
      </c>
      <c r="AI43" s="7">
        <f t="shared" ref="AI43:AI59" si="19">AD43/(AD43+X43)</f>
        <v>0.61872649601256802</v>
      </c>
      <c r="AJ43" s="7">
        <f t="shared" ref="AJ43:AJ59" si="20">P43/(P43+X43)</f>
        <v>0.2865133318333738</v>
      </c>
      <c r="AK43" s="7">
        <f t="shared" ref="AK43:AK59" si="21">AC43/(AC43+AD43)</f>
        <v>0.2760563584436036</v>
      </c>
      <c r="AL43" s="81">
        <f>(K43+L43)/(K43+L43+Y43)</f>
        <v>0.65870502320635449</v>
      </c>
      <c r="AM43" s="81">
        <f>(K43)/(X43+K43)</f>
        <v>9.8357493475577332E-2</v>
      </c>
      <c r="AN43" s="82">
        <f t="shared" ref="AN43:AN59" si="22">K43/(M43+K43)</f>
        <v>0.25714985858785155</v>
      </c>
      <c r="AO43" s="7">
        <f t="shared" ref="AO43:AO59" si="23">(K43+L43)/(Y43+X43)</f>
        <v>0.12707480836458518</v>
      </c>
      <c r="AP43" s="7">
        <f t="shared" ref="AP43:AP59" si="24">P43/(M43+P43)</f>
        <v>0.56030386884195971</v>
      </c>
      <c r="AQ43" s="83">
        <f t="shared" ref="AQ43:AQ59" si="25">Y43/(Y43+X43)</f>
        <v>6.5841298068044965E-2</v>
      </c>
    </row>
    <row r="44" spans="1:43" s="6" customFormat="1" x14ac:dyDescent="0.2">
      <c r="A44" s="24" t="s">
        <v>12</v>
      </c>
      <c r="B44" s="52">
        <v>41048</v>
      </c>
      <c r="C44" s="56">
        <v>3.5451368245335182</v>
      </c>
      <c r="D44" s="58" t="s">
        <v>11</v>
      </c>
      <c r="E44" s="6" t="s">
        <v>95</v>
      </c>
      <c r="F44" s="7">
        <v>8.5099999999999995E-2</v>
      </c>
      <c r="G44" s="7">
        <v>33</v>
      </c>
      <c r="H44" s="7">
        <v>0.25787878787878787</v>
      </c>
      <c r="I44" s="7">
        <v>82.284401666666653</v>
      </c>
      <c r="J44" s="7">
        <v>119.19433666666667</v>
      </c>
      <c r="K44" s="8">
        <v>0.15796691700989399</v>
      </c>
      <c r="L44" s="8">
        <v>0.25452856095316601</v>
      </c>
      <c r="M44" s="8">
        <v>0.5</v>
      </c>
      <c r="N44" s="8">
        <v>0.34749873640918899</v>
      </c>
      <c r="O44" s="8">
        <v>0</v>
      </c>
      <c r="P44" s="8">
        <v>8.2238583312930871</v>
      </c>
      <c r="Q44" s="8">
        <v>0</v>
      </c>
      <c r="R44" s="8">
        <v>6.1320055874725217</v>
      </c>
      <c r="S44" s="8">
        <v>5.0605145977550219</v>
      </c>
      <c r="T44" s="8">
        <v>4.4841707006740403</v>
      </c>
      <c r="U44" s="8">
        <v>2.727797302301219</v>
      </c>
      <c r="V44" s="8">
        <v>0</v>
      </c>
      <c r="W44" s="8">
        <v>0</v>
      </c>
      <c r="X44" s="8">
        <v>12.677865742693379</v>
      </c>
      <c r="Y44" s="8">
        <v>0.154</v>
      </c>
      <c r="Z44" s="8">
        <v>2.2700917617754799</v>
      </c>
      <c r="AA44" s="8">
        <v>0</v>
      </c>
      <c r="AB44" s="8">
        <f>SUM(K44:AA44)</f>
        <v>42.990298238337004</v>
      </c>
      <c r="AC44" s="8">
        <f t="shared" si="15"/>
        <v>1.2599942143722489</v>
      </c>
      <c r="AD44" s="8">
        <f t="shared" si="16"/>
        <v>26.628346519495892</v>
      </c>
      <c r="AE44" s="54">
        <f t="shared" si="3"/>
        <v>5.6001433454980535E-4</v>
      </c>
      <c r="AF44" s="8"/>
      <c r="AG44" s="7">
        <f t="shared" si="17"/>
        <v>0.3829542999839633</v>
      </c>
      <c r="AH44" s="7">
        <f t="shared" si="18"/>
        <v>0.90959916240703009</v>
      </c>
      <c r="AI44" s="7">
        <f t="shared" si="19"/>
        <v>0.67745898134049187</v>
      </c>
      <c r="AJ44" s="7">
        <f t="shared" si="20"/>
        <v>0.39345358795202001</v>
      </c>
      <c r="AK44" s="7">
        <f t="shared" si="21"/>
        <v>4.5179963426152762E-2</v>
      </c>
      <c r="AL44" s="81"/>
      <c r="AM44" s="81">
        <f>(K44)/(X44+K44)</f>
        <v>1.2306713650592709E-2</v>
      </c>
      <c r="AN44" s="82">
        <f t="shared" si="22"/>
        <v>0.24008337338261432</v>
      </c>
      <c r="AO44" s="7">
        <f t="shared" si="23"/>
        <v>3.2146180940050742E-2</v>
      </c>
      <c r="AP44" s="7">
        <f t="shared" si="24"/>
        <v>0.94268591017732772</v>
      </c>
      <c r="AQ44" s="83"/>
    </row>
    <row r="45" spans="1:43" s="6" customFormat="1" x14ac:dyDescent="0.2">
      <c r="A45" s="24" t="s">
        <v>13</v>
      </c>
      <c r="B45" s="52">
        <v>41113</v>
      </c>
      <c r="C45" s="56">
        <v>2.5727514349202605</v>
      </c>
      <c r="D45" s="58" t="s">
        <v>11</v>
      </c>
      <c r="E45" s="6" t="s">
        <v>95</v>
      </c>
      <c r="F45" s="7">
        <v>0.77549999999999997</v>
      </c>
      <c r="G45" s="7">
        <v>33</v>
      </c>
      <c r="H45" s="7">
        <v>2.35</v>
      </c>
      <c r="I45" s="7">
        <v>62.574976666666664</v>
      </c>
      <c r="J45" s="7">
        <v>92.820321666666658</v>
      </c>
      <c r="K45" s="8">
        <v>0.342678276399</v>
      </c>
      <c r="L45" s="8">
        <v>0.55795184230827799</v>
      </c>
      <c r="M45" s="8">
        <v>0.75450833580424004</v>
      </c>
      <c r="N45" s="8">
        <v>0.87370092496413998</v>
      </c>
      <c r="O45" s="8">
        <v>0</v>
      </c>
      <c r="P45" s="8">
        <v>5.345430718581361</v>
      </c>
      <c r="Q45" s="8">
        <v>0</v>
      </c>
      <c r="R45" s="8">
        <v>3.6340357150360791</v>
      </c>
      <c r="S45" s="8">
        <v>3.5979201067672277</v>
      </c>
      <c r="T45" s="8">
        <v>2.6186591546985127</v>
      </c>
      <c r="U45" s="8">
        <v>0</v>
      </c>
      <c r="V45" s="8">
        <v>0</v>
      </c>
      <c r="W45" s="8">
        <v>0</v>
      </c>
      <c r="X45" s="8">
        <v>7.9348114481210867</v>
      </c>
      <c r="Y45" s="8">
        <v>0.2319179119542637</v>
      </c>
      <c r="Z45" s="8">
        <v>0</v>
      </c>
      <c r="AA45" s="8">
        <v>0</v>
      </c>
      <c r="AB45" s="8">
        <f>SUM(K45:AA45)</f>
        <v>25.891614434634192</v>
      </c>
      <c r="AC45" s="8">
        <f t="shared" si="15"/>
        <v>2.5288393794756581</v>
      </c>
      <c r="AD45" s="8">
        <f t="shared" si="16"/>
        <v>15.19604569508318</v>
      </c>
      <c r="AE45" s="54">
        <f t="shared" si="3"/>
        <v>8.8162602732152887E-4</v>
      </c>
      <c r="AF45" s="8"/>
      <c r="AG45" s="7">
        <f t="shared" si="17"/>
        <v>0.38048724918378724</v>
      </c>
      <c r="AH45" s="7">
        <f t="shared" si="18"/>
        <v>0.75832150545332433</v>
      </c>
      <c r="AI45" s="7">
        <f t="shared" si="19"/>
        <v>0.65695990429596784</v>
      </c>
      <c r="AJ45" s="7">
        <f t="shared" si="20"/>
        <v>0.40251003343779079</v>
      </c>
      <c r="AK45" s="7">
        <f t="shared" si="21"/>
        <v>0.14267169399622184</v>
      </c>
      <c r="AL45" s="81">
        <f>(K45+L45)/(K45+L45+Y45)</f>
        <v>0.7952246565483001</v>
      </c>
      <c r="AM45" s="81">
        <f>(K45)/(X45+K45)</f>
        <v>4.1398816284108138E-2</v>
      </c>
      <c r="AN45" s="82">
        <f t="shared" si="22"/>
        <v>0.31232451488892499</v>
      </c>
      <c r="AO45" s="7">
        <f t="shared" si="23"/>
        <v>0.11028039243104884</v>
      </c>
      <c r="AP45" s="7">
        <f t="shared" si="24"/>
        <v>0.87630887307607119</v>
      </c>
      <c r="AQ45" s="83">
        <f t="shared" si="25"/>
        <v>2.8397893664511481E-2</v>
      </c>
    </row>
    <row r="46" spans="1:43" s="6" customFormat="1" x14ac:dyDescent="0.2">
      <c r="A46" s="66" t="s">
        <v>145</v>
      </c>
      <c r="B46" s="66">
        <v>41149</v>
      </c>
      <c r="C46" s="67">
        <v>2.6849315068493147</v>
      </c>
      <c r="D46" s="58" t="s">
        <v>11</v>
      </c>
      <c r="E46" s="67" t="s">
        <v>95</v>
      </c>
      <c r="F46" s="67"/>
      <c r="G46" s="67"/>
      <c r="H46" s="68"/>
      <c r="I46" s="68"/>
      <c r="J46" s="68"/>
      <c r="K46" s="68">
        <v>0.26810056929895493</v>
      </c>
      <c r="L46" s="68">
        <v>5.1407222764599782E-2</v>
      </c>
      <c r="M46" s="68">
        <v>0.96514166956086378</v>
      </c>
      <c r="N46" s="68">
        <v>9.3552795325469743E-2</v>
      </c>
      <c r="O46" s="68">
        <v>0</v>
      </c>
      <c r="P46" s="68">
        <v>0.62189438670336683</v>
      </c>
      <c r="Q46" s="68">
        <v>0</v>
      </c>
      <c r="R46" s="68">
        <v>0.57898886783624015</v>
      </c>
      <c r="S46" s="68">
        <v>0.41137989355250482</v>
      </c>
      <c r="T46" s="68">
        <v>0.3236980726390406</v>
      </c>
      <c r="U46" s="68">
        <v>6.3461655893219046E-3</v>
      </c>
      <c r="V46" s="68">
        <v>0</v>
      </c>
      <c r="W46" s="68">
        <v>0.13646050975133917</v>
      </c>
      <c r="X46" s="68">
        <v>0.60928145440586035</v>
      </c>
      <c r="Y46" s="68">
        <v>1.1597648951147062E-2</v>
      </c>
      <c r="Z46" s="68">
        <v>0.45372797201877269</v>
      </c>
      <c r="AA46" s="68">
        <v>0</v>
      </c>
      <c r="AB46" s="68">
        <f>SUM(K46:AA46)</f>
        <v>4.5315772283974827</v>
      </c>
      <c r="AC46" s="8">
        <f t="shared" si="15"/>
        <v>1.3782022569498884</v>
      </c>
      <c r="AD46" s="8">
        <f t="shared" si="16"/>
        <v>2.0787678960718132</v>
      </c>
      <c r="AE46" s="54">
        <f t="shared" si="3"/>
        <v>7.1983166551500225E-4</v>
      </c>
      <c r="AF46" s="67"/>
      <c r="AG46" s="7">
        <f t="shared" si="17"/>
        <v>0.83910494816860626</v>
      </c>
      <c r="AH46" s="7">
        <f t="shared" si="18"/>
        <v>0.30655921903895411</v>
      </c>
      <c r="AI46" s="7">
        <f t="shared" si="19"/>
        <v>0.77333695369186983</v>
      </c>
      <c r="AJ46" s="7">
        <f t="shared" si="20"/>
        <v>0.50512231148320086</v>
      </c>
      <c r="AK46" s="7">
        <f t="shared" si="21"/>
        <v>0.39867346142552496</v>
      </c>
      <c r="AL46" s="81">
        <f t="shared" ref="AL46:AL47" si="26">(K46+L46)/(K46+L46+Y46)</f>
        <v>0.96497294361697883</v>
      </c>
      <c r="AM46" s="81">
        <f t="shared" ref="AM46:AM47" si="27">(K46)/(X46+K46)</f>
        <v>0.30556879677894355</v>
      </c>
      <c r="AN46" s="82">
        <f t="shared" si="22"/>
        <v>0.21739489684267099</v>
      </c>
      <c r="AO46" s="7">
        <f t="shared" si="23"/>
        <v>0.51460548492616409</v>
      </c>
      <c r="AP46" s="7">
        <f t="shared" si="24"/>
        <v>0.3918590155835916</v>
      </c>
      <c r="AQ46" s="83">
        <f t="shared" si="25"/>
        <v>1.867939972281267E-2</v>
      </c>
    </row>
    <row r="47" spans="1:43" s="6" customFormat="1" x14ac:dyDescent="0.2">
      <c r="A47" s="66" t="s">
        <v>143</v>
      </c>
      <c r="B47" s="66">
        <v>41345</v>
      </c>
      <c r="C47" s="67">
        <v>1.7808219178082194</v>
      </c>
      <c r="D47" s="58" t="s">
        <v>11</v>
      </c>
      <c r="E47" s="67" t="s">
        <v>93</v>
      </c>
      <c r="F47" s="67"/>
      <c r="G47" s="67"/>
      <c r="H47" s="68"/>
      <c r="I47" s="68"/>
      <c r="J47" s="68"/>
      <c r="K47" s="68">
        <v>0.274838168122783</v>
      </c>
      <c r="L47" s="68">
        <v>0.27329199829145406</v>
      </c>
      <c r="M47" s="68">
        <v>1.6083936356035755</v>
      </c>
      <c r="N47" s="68">
        <v>0.63365349058460718</v>
      </c>
      <c r="O47" s="68">
        <v>0</v>
      </c>
      <c r="P47" s="68">
        <v>1.5769629328017043</v>
      </c>
      <c r="Q47" s="68">
        <v>0</v>
      </c>
      <c r="R47" s="68">
        <v>2.1076679990306824</v>
      </c>
      <c r="S47" s="68">
        <v>1.2666682552547051</v>
      </c>
      <c r="T47" s="68">
        <v>1.0301676091994791</v>
      </c>
      <c r="U47" s="68">
        <v>5.2644328184147608E-3</v>
      </c>
      <c r="V47" s="68">
        <v>0</v>
      </c>
      <c r="W47" s="68">
        <v>3.35104413165822E-2</v>
      </c>
      <c r="X47" s="68">
        <v>1.563925654222692</v>
      </c>
      <c r="Y47" s="68">
        <v>0.29887711723283905</v>
      </c>
      <c r="Z47" s="68">
        <v>5.1965510238473751</v>
      </c>
      <c r="AA47" s="68">
        <v>0</v>
      </c>
      <c r="AB47" s="68">
        <f>SUM(K47:AA47)</f>
        <v>15.869772758326894</v>
      </c>
      <c r="AC47" s="8">
        <f t="shared" si="15"/>
        <v>2.7901772926024195</v>
      </c>
      <c r="AD47" s="8">
        <f t="shared" si="16"/>
        <v>6.0202416704215667</v>
      </c>
      <c r="AE47" s="54">
        <f t="shared" si="3"/>
        <v>4.8943783364331227E-4</v>
      </c>
      <c r="AF47" s="67"/>
      <c r="AG47" s="7">
        <f t="shared" si="17"/>
        <v>0.50141040388402969</v>
      </c>
      <c r="AH47" s="7">
        <f t="shared" si="18"/>
        <v>0.35918435400409221</v>
      </c>
      <c r="AI47" s="7">
        <f t="shared" si="19"/>
        <v>0.79379072384903515</v>
      </c>
      <c r="AJ47" s="7">
        <f t="shared" si="20"/>
        <v>0.50207541245379916</v>
      </c>
      <c r="AK47" s="7">
        <f t="shared" si="21"/>
        <v>0.31669064823277726</v>
      </c>
      <c r="AL47" s="81">
        <f t="shared" si="26"/>
        <v>0.64713748865780396</v>
      </c>
      <c r="AM47" s="81">
        <f t="shared" si="27"/>
        <v>0.14946898823156485</v>
      </c>
      <c r="AN47" s="82">
        <f t="shared" si="22"/>
        <v>0.14593963822135947</v>
      </c>
      <c r="AO47" s="7">
        <f t="shared" si="23"/>
        <v>0.29425024206182959</v>
      </c>
      <c r="AP47" s="7">
        <f t="shared" si="24"/>
        <v>0.49506637606702747</v>
      </c>
      <c r="AQ47" s="83">
        <f t="shared" si="25"/>
        <v>0.16044485321401286</v>
      </c>
    </row>
    <row r="48" spans="1:43" s="6" customFormat="1" x14ac:dyDescent="0.2">
      <c r="A48" s="24" t="s">
        <v>15</v>
      </c>
      <c r="B48" s="52">
        <v>41434</v>
      </c>
      <c r="C48" s="56">
        <v>1.7574612247766588</v>
      </c>
      <c r="D48" s="58" t="s">
        <v>11</v>
      </c>
      <c r="E48" s="6" t="s">
        <v>95</v>
      </c>
      <c r="F48" s="7">
        <v>4.3999999999999997E-2</v>
      </c>
      <c r="G48" s="7">
        <v>32.71</v>
      </c>
      <c r="H48" s="7">
        <v>0.13451543870376029</v>
      </c>
      <c r="I48" s="7">
        <v>76.003728692678578</v>
      </c>
      <c r="J48" s="7">
        <v>77.548563720232153</v>
      </c>
      <c r="K48" s="8">
        <v>3.3138437676736937E-2</v>
      </c>
      <c r="L48" s="68">
        <v>5.5711743629024833E-2</v>
      </c>
      <c r="M48" s="68">
        <v>1.2664959160477367</v>
      </c>
      <c r="N48" s="68">
        <v>0.14876505643791918</v>
      </c>
      <c r="O48" s="8">
        <v>0</v>
      </c>
      <c r="P48" s="68">
        <v>3.275705393153026</v>
      </c>
      <c r="Q48" s="8">
        <v>0</v>
      </c>
      <c r="R48" s="68">
        <v>3.5101236999833723</v>
      </c>
      <c r="S48" s="8">
        <v>0.96232826530163629</v>
      </c>
      <c r="T48" s="68">
        <v>1.5258986940334176</v>
      </c>
      <c r="U48" s="8">
        <v>0.34839999999999999</v>
      </c>
      <c r="V48" s="8">
        <v>0</v>
      </c>
      <c r="W48" s="8">
        <v>0</v>
      </c>
      <c r="X48" s="68">
        <v>1.5232364999750534</v>
      </c>
      <c r="Y48" s="8">
        <v>4.0170900073820653E-2</v>
      </c>
      <c r="Z48" s="8">
        <v>0.4</v>
      </c>
      <c r="AA48" s="8">
        <v>0</v>
      </c>
      <c r="AB48" s="8">
        <f>SUM(K48:AA48)</f>
        <v>13.089974606311745</v>
      </c>
      <c r="AC48" s="8">
        <f t="shared" si="15"/>
        <v>1.5041111537914178</v>
      </c>
      <c r="AD48" s="8">
        <f t="shared" si="16"/>
        <v>9.6224560524714509</v>
      </c>
      <c r="AE48" s="54">
        <f t="shared" si="3"/>
        <v>5.8239519266543077E-5</v>
      </c>
      <c r="AF48" s="8"/>
      <c r="AG48" s="7">
        <f t="shared" si="17"/>
        <v>0.37296983742438317</v>
      </c>
      <c r="AH48" s="7">
        <f t="shared" si="18"/>
        <v>0.50315876278032379</v>
      </c>
      <c r="AI48" s="7">
        <f t="shared" si="19"/>
        <v>0.86333406445517824</v>
      </c>
      <c r="AJ48" s="7">
        <f t="shared" si="20"/>
        <v>0.68258909278391644</v>
      </c>
      <c r="AK48" s="7">
        <f t="shared" si="21"/>
        <v>0.13518195917109016</v>
      </c>
      <c r="AL48" s="81">
        <f>(K48+L48)/(K48+L48+Y48)</f>
        <v>0.68864855538113867</v>
      </c>
      <c r="AM48" s="81">
        <f>(K48)/(X48+K48)</f>
        <v>2.1292065860900568E-2</v>
      </c>
      <c r="AN48" s="82">
        <f t="shared" si="22"/>
        <v>2.5498277713088512E-2</v>
      </c>
      <c r="AO48" s="7">
        <f t="shared" si="23"/>
        <v>5.6831112161157875E-2</v>
      </c>
      <c r="AP48" s="7">
        <f t="shared" si="24"/>
        <v>0.72117133745651019</v>
      </c>
      <c r="AQ48" s="83">
        <f t="shared" si="25"/>
        <v>2.5694454351799064E-2</v>
      </c>
    </row>
    <row r="49" spans="1:43" s="67" customFormat="1" x14ac:dyDescent="0.2">
      <c r="A49" s="66" t="s">
        <v>142</v>
      </c>
      <c r="B49" s="66">
        <v>41557</v>
      </c>
      <c r="C49" s="67">
        <v>2.5753424657534247</v>
      </c>
      <c r="D49" s="58" t="s">
        <v>11</v>
      </c>
      <c r="E49" s="67" t="s">
        <v>93</v>
      </c>
      <c r="H49" s="68"/>
      <c r="I49" s="68"/>
      <c r="J49" s="68"/>
      <c r="K49" s="68">
        <v>0.12644526894380725</v>
      </c>
      <c r="L49" s="68">
        <v>2.4351636832448176E-2</v>
      </c>
      <c r="M49" s="68">
        <v>0.59649808939640703</v>
      </c>
      <c r="N49" s="68">
        <v>0</v>
      </c>
      <c r="O49" s="68">
        <v>0</v>
      </c>
      <c r="P49" s="68">
        <v>0.87345450497911759</v>
      </c>
      <c r="Q49" s="68">
        <v>0</v>
      </c>
      <c r="R49" s="68">
        <v>0.67468851727793555</v>
      </c>
      <c r="S49" s="68">
        <v>0.37166908382345581</v>
      </c>
      <c r="T49" s="68">
        <v>0.54627817193506623</v>
      </c>
      <c r="U49" s="68">
        <v>4.2067385535277772E-3</v>
      </c>
      <c r="V49" s="68">
        <v>0</v>
      </c>
      <c r="W49" s="68">
        <v>0.20383337385806843</v>
      </c>
      <c r="X49" s="68">
        <v>1.0692091287485244</v>
      </c>
      <c r="Y49" s="68">
        <v>6.8326312980630747E-3</v>
      </c>
      <c r="Z49" s="68">
        <v>0.48804787872001659</v>
      </c>
      <c r="AA49" s="68">
        <v>0</v>
      </c>
      <c r="AB49" s="68">
        <f>SUM(K49:AA49)</f>
        <v>4.9855150243664372</v>
      </c>
      <c r="AC49" s="8">
        <f t="shared" si="15"/>
        <v>0.7472949951726624</v>
      </c>
      <c r="AD49" s="8">
        <f t="shared" si="16"/>
        <v>2.6741303904271714</v>
      </c>
      <c r="AE49" s="54">
        <f t="shared" si="3"/>
        <v>3.2563987070459948E-4</v>
      </c>
      <c r="AG49" s="7">
        <f t="shared" si="17"/>
        <v>0.83851368363897427</v>
      </c>
      <c r="AH49" s="7">
        <f t="shared" si="18"/>
        <v>0.58860814829337238</v>
      </c>
      <c r="AI49" s="7">
        <f t="shared" si="19"/>
        <v>0.71437025060874781</v>
      </c>
      <c r="AJ49" s="7">
        <f t="shared" si="20"/>
        <v>0.4496169536581619</v>
      </c>
      <c r="AK49" s="7">
        <f t="shared" si="21"/>
        <v>0.21841627712177886</v>
      </c>
      <c r="AL49" s="81">
        <f>(K49+L49)/(K49+L49+Y49)</f>
        <v>0.95665386433989419</v>
      </c>
      <c r="AM49" s="81">
        <f>(K49)/(X49+K49)</f>
        <v>0.10575402824415857</v>
      </c>
      <c r="AN49" s="82">
        <f t="shared" si="22"/>
        <v>0.17490342429330766</v>
      </c>
      <c r="AO49" s="7">
        <f t="shared" si="23"/>
        <v>0.14014038430044448</v>
      </c>
      <c r="AP49" s="7">
        <f t="shared" si="24"/>
        <v>0.59420590046319466</v>
      </c>
      <c r="AQ49" s="83">
        <f t="shared" si="25"/>
        <v>6.3497826494830966E-3</v>
      </c>
    </row>
    <row r="50" spans="1:43" s="67" customFormat="1" x14ac:dyDescent="0.2">
      <c r="A50" s="24" t="s">
        <v>146</v>
      </c>
      <c r="B50" s="52">
        <v>41601</v>
      </c>
      <c r="C50" s="56">
        <v>16.828407062764647</v>
      </c>
      <c r="D50" s="58" t="s">
        <v>11</v>
      </c>
      <c r="E50" s="6" t="s">
        <v>93</v>
      </c>
      <c r="F50" s="7">
        <v>4.2791402435602442E-2</v>
      </c>
      <c r="G50" s="7">
        <v>27.35</v>
      </c>
      <c r="H50" s="7">
        <v>0.15645850981938733</v>
      </c>
      <c r="I50" s="7">
        <v>47.462562200491867</v>
      </c>
      <c r="J50" s="7">
        <v>51.796062460136959</v>
      </c>
      <c r="K50" s="68">
        <v>0.53532203272086099</v>
      </c>
      <c r="L50" s="68">
        <v>0.48552396228665701</v>
      </c>
      <c r="M50" s="68">
        <v>0.91602536255841083</v>
      </c>
      <c r="N50" s="8">
        <v>0.84540000000000004</v>
      </c>
      <c r="O50" s="8">
        <v>0</v>
      </c>
      <c r="P50" s="8">
        <v>14.080892790106789</v>
      </c>
      <c r="Q50" s="8">
        <v>0</v>
      </c>
      <c r="R50" s="8">
        <v>9.6688429037865049</v>
      </c>
      <c r="S50" s="8">
        <v>3.5348177120210869</v>
      </c>
      <c r="T50" s="8">
        <v>7.6504486558665619</v>
      </c>
      <c r="U50" s="8">
        <v>8.3684051924444045E-2</v>
      </c>
      <c r="V50" s="8">
        <v>0</v>
      </c>
      <c r="W50" s="8">
        <v>0</v>
      </c>
      <c r="X50" s="8">
        <v>12.026451370890177</v>
      </c>
      <c r="Y50" s="8">
        <v>0.5760865226386559</v>
      </c>
      <c r="Z50" s="8">
        <v>1.8610873099625</v>
      </c>
      <c r="AA50" s="8">
        <v>4.5426442084437024</v>
      </c>
      <c r="AB50" s="8">
        <f>SUM(K50:AA50)</f>
        <v>56.807226883206354</v>
      </c>
      <c r="AC50" s="8">
        <f t="shared" si="15"/>
        <v>2.782271357565929</v>
      </c>
      <c r="AD50" s="8">
        <f t="shared" si="16"/>
        <v>35.018686113705385</v>
      </c>
      <c r="AE50" s="54">
        <f t="shared" si="3"/>
        <v>9.0086170762932634E-3</v>
      </c>
      <c r="AF50" s="8"/>
      <c r="AG50" s="7">
        <f t="shared" si="17"/>
        <v>0.52439058911811531</v>
      </c>
      <c r="AH50" s="7">
        <f t="shared" si="18"/>
        <v>0.81211942389740477</v>
      </c>
      <c r="AI50" s="7">
        <f t="shared" si="19"/>
        <v>0.74436356201896292</v>
      </c>
      <c r="AJ50" s="7">
        <f t="shared" si="20"/>
        <v>0.53934604390525942</v>
      </c>
      <c r="AK50" s="7">
        <f t="shared" si="21"/>
        <v>7.3603198005776763E-2</v>
      </c>
      <c r="AL50" s="81">
        <f>(K50+L50)/(K50+L50+Y50)</f>
        <v>0.63925431020229428</v>
      </c>
      <c r="AM50" s="81">
        <f>(K50)/(X50+K50)</f>
        <v>4.2615163920006388E-2</v>
      </c>
      <c r="AN50" s="82">
        <f t="shared" si="22"/>
        <v>0.36884486406361244</v>
      </c>
      <c r="AO50" s="7">
        <f t="shared" si="23"/>
        <v>8.1003207737364011E-2</v>
      </c>
      <c r="AP50" s="7">
        <f t="shared" si="24"/>
        <v>0.93891909302741516</v>
      </c>
      <c r="AQ50" s="83">
        <f t="shared" si="25"/>
        <v>4.5711945284803747E-2</v>
      </c>
    </row>
    <row r="51" spans="1:43" s="67" customFormat="1" x14ac:dyDescent="0.2">
      <c r="A51" s="24">
        <v>355</v>
      </c>
      <c r="B51" s="52">
        <v>41745</v>
      </c>
      <c r="C51" s="56">
        <v>3.1232876712328763</v>
      </c>
      <c r="D51" s="58" t="s">
        <v>11</v>
      </c>
      <c r="E51" s="6" t="s">
        <v>95</v>
      </c>
      <c r="F51" s="7">
        <v>1.2870012870012871E-2</v>
      </c>
      <c r="G51" s="7">
        <v>45.5</v>
      </c>
      <c r="H51" s="7">
        <v>2.8285742571456857E-2</v>
      </c>
      <c r="I51" s="7">
        <v>105.49109901524763</v>
      </c>
      <c r="J51" s="7">
        <v>57.983512687487668</v>
      </c>
      <c r="K51" s="68">
        <v>0.41599040934063181</v>
      </c>
      <c r="L51" s="68">
        <v>0.12219699608884807</v>
      </c>
      <c r="M51" s="68">
        <v>1.5499369057589376</v>
      </c>
      <c r="N51" s="8">
        <v>8.8181767139080894E-2</v>
      </c>
      <c r="O51" s="8">
        <v>1.6902912110048355E-2</v>
      </c>
      <c r="P51" s="8">
        <v>6.5336873467280396</v>
      </c>
      <c r="Q51" s="8">
        <v>1.9036957444687953E-2</v>
      </c>
      <c r="R51" s="68">
        <v>10.907627232091373</v>
      </c>
      <c r="S51" s="68">
        <v>0.95611863084639936</v>
      </c>
      <c r="T51" s="68">
        <v>3.9845614821997528</v>
      </c>
      <c r="U51" s="8">
        <v>5.3296266148116845E-4</v>
      </c>
      <c r="V51" s="8">
        <v>0</v>
      </c>
      <c r="W51" s="8">
        <v>5.7614988555477469E-2</v>
      </c>
      <c r="X51" s="68">
        <v>3.6179357624827335</v>
      </c>
      <c r="Y51" s="68">
        <v>7.8956917765792112E-2</v>
      </c>
      <c r="Z51" s="68">
        <v>2.370398023654539</v>
      </c>
      <c r="AA51" s="8">
        <v>0.29591008571176536</v>
      </c>
      <c r="AB51" s="8">
        <f>SUM(K51:AA51)</f>
        <v>31.015589380579588</v>
      </c>
      <c r="AC51" s="8">
        <f t="shared" si="15"/>
        <v>2.1932089904375465</v>
      </c>
      <c r="AD51" s="8">
        <f t="shared" si="16"/>
        <v>22.459179600527211</v>
      </c>
      <c r="AE51" s="54">
        <f t="shared" si="3"/>
        <v>1.2992577168447128E-3</v>
      </c>
      <c r="AF51" s="8"/>
      <c r="AG51" s="7">
        <f t="shared" si="17"/>
        <v>0.77294712797797005</v>
      </c>
      <c r="AH51" s="7">
        <f t="shared" si="18"/>
        <v>0.62258572386526922</v>
      </c>
      <c r="AI51" s="7">
        <f t="shared" si="19"/>
        <v>0.86126012359424042</v>
      </c>
      <c r="AJ51" s="7">
        <f t="shared" si="20"/>
        <v>0.64361011795245759</v>
      </c>
      <c r="AK51" s="7">
        <f t="shared" si="21"/>
        <v>8.8965374788931004E-2</v>
      </c>
      <c r="AL51" s="81">
        <f>(K51+L51)/(K51+L51+Y51)</f>
        <v>0.87206085384210974</v>
      </c>
      <c r="AM51" s="81">
        <f>(K51)/(X51+K51)</f>
        <v>0.10312296051580958</v>
      </c>
      <c r="AN51" s="82">
        <f t="shared" si="22"/>
        <v>0.21160009637465307</v>
      </c>
      <c r="AO51" s="7">
        <f t="shared" si="23"/>
        <v>0.14557831454098363</v>
      </c>
      <c r="AP51" s="7">
        <f t="shared" si="24"/>
        <v>0.80826212879920911</v>
      </c>
      <c r="AQ51" s="83">
        <f t="shared" si="25"/>
        <v>2.1357643998603765E-2</v>
      </c>
    </row>
    <row r="52" spans="1:43" s="67" customFormat="1" x14ac:dyDescent="0.2">
      <c r="A52" s="24" t="s">
        <v>16</v>
      </c>
      <c r="B52" s="52">
        <v>41955</v>
      </c>
      <c r="C52" s="56">
        <v>5.8204095656097623</v>
      </c>
      <c r="D52" s="58" t="s">
        <v>11</v>
      </c>
      <c r="E52" s="6" t="s">
        <v>93</v>
      </c>
      <c r="F52" s="7">
        <v>8.8499999999999995E-2</v>
      </c>
      <c r="G52" s="7">
        <v>66.400000000000006</v>
      </c>
      <c r="H52" s="7">
        <v>0.13328313253012047</v>
      </c>
      <c r="I52" s="7">
        <v>72.281073342896335</v>
      </c>
      <c r="J52" s="7">
        <v>83.255237089573839</v>
      </c>
      <c r="K52" s="8">
        <v>0.32860834302004999</v>
      </c>
      <c r="L52" s="8">
        <v>0.34100000000000003</v>
      </c>
      <c r="M52" s="8">
        <v>0.39804827897924999</v>
      </c>
      <c r="N52" s="8">
        <v>0.151</v>
      </c>
      <c r="O52" s="8">
        <v>8.2304529499959093E-3</v>
      </c>
      <c r="P52" s="8">
        <v>22.746284496363099</v>
      </c>
      <c r="Q52" s="8">
        <v>0</v>
      </c>
      <c r="R52" s="8">
        <v>3.2026738201052258</v>
      </c>
      <c r="S52" s="8">
        <v>1.2036736054199637</v>
      </c>
      <c r="T52" s="8">
        <v>5.2050739777522743</v>
      </c>
      <c r="U52" s="8">
        <v>0</v>
      </c>
      <c r="V52" s="8">
        <v>0</v>
      </c>
      <c r="W52" s="8">
        <v>0</v>
      </c>
      <c r="X52" s="8">
        <v>70.989090727110948</v>
      </c>
      <c r="Y52" s="8">
        <v>0.182</v>
      </c>
      <c r="Z52" s="8">
        <v>7.0912344470639752</v>
      </c>
      <c r="AA52" s="8">
        <v>9.4072851940179739E-2</v>
      </c>
      <c r="AB52" s="8">
        <f>SUM(K52:AA52)</f>
        <v>111.94099100070497</v>
      </c>
      <c r="AC52" s="8">
        <f t="shared" si="15"/>
        <v>1.2268870749492959</v>
      </c>
      <c r="AD52" s="8">
        <f t="shared" si="16"/>
        <v>32.357705899640564</v>
      </c>
      <c r="AE52" s="54">
        <f t="shared" si="3"/>
        <v>1.9126351430530728E-3</v>
      </c>
      <c r="AF52" s="8"/>
      <c r="AG52" s="7">
        <f t="shared" si="17"/>
        <v>0.49074708588302418</v>
      </c>
      <c r="AH52" s="7">
        <f t="shared" si="18"/>
        <v>0.98301086390726278</v>
      </c>
      <c r="AI52" s="7">
        <f t="shared" si="19"/>
        <v>0.31309829579434406</v>
      </c>
      <c r="AJ52" s="7">
        <f t="shared" si="20"/>
        <v>0.24266488977223161</v>
      </c>
      <c r="AK52" s="7">
        <f t="shared" si="21"/>
        <v>3.6531247404950243E-2</v>
      </c>
      <c r="AL52" s="81"/>
      <c r="AM52" s="81">
        <f>(K52)/(X52+K52)</f>
        <v>4.607668885908806E-3</v>
      </c>
      <c r="AN52" s="82">
        <f t="shared" si="22"/>
        <v>0.45221956708510741</v>
      </c>
      <c r="AO52" s="7">
        <f t="shared" si="23"/>
        <v>9.4084316564362908E-3</v>
      </c>
      <c r="AP52" s="7"/>
      <c r="AQ52" s="83"/>
    </row>
    <row r="53" spans="1:43" s="67" customFormat="1" x14ac:dyDescent="0.2">
      <c r="A53" s="24" t="s">
        <v>17</v>
      </c>
      <c r="B53" s="52">
        <v>42020</v>
      </c>
      <c r="C53" s="56">
        <v>4.503365232366658</v>
      </c>
      <c r="D53" s="58" t="s">
        <v>11</v>
      </c>
      <c r="E53" s="6" t="s">
        <v>93</v>
      </c>
      <c r="F53" s="7">
        <v>3.3999999999999996E-2</v>
      </c>
      <c r="G53" s="7">
        <v>38.94</v>
      </c>
      <c r="H53" s="7">
        <v>8.7313816127375446E-2</v>
      </c>
      <c r="I53" s="7">
        <v>106.97405039234417</v>
      </c>
      <c r="J53" s="7">
        <v>95.647460909649112</v>
      </c>
      <c r="K53" s="8">
        <v>0.23110426412405999</v>
      </c>
      <c r="L53" s="8">
        <v>0.51988500504302004</v>
      </c>
      <c r="M53" s="8">
        <v>1.3778570519302999</v>
      </c>
      <c r="N53" s="8">
        <v>0.34477089762524865</v>
      </c>
      <c r="O53" s="8">
        <v>0</v>
      </c>
      <c r="P53" s="8">
        <v>8.2474534274675815</v>
      </c>
      <c r="Q53" s="8">
        <v>0</v>
      </c>
      <c r="R53" s="8">
        <v>12.984165924203694</v>
      </c>
      <c r="S53" s="8">
        <v>3.7073959117875122</v>
      </c>
      <c r="T53" s="8">
        <v>6.2490660259596877</v>
      </c>
      <c r="U53" s="8">
        <v>0</v>
      </c>
      <c r="V53" s="8">
        <v>0</v>
      </c>
      <c r="W53" s="8">
        <v>2.0562763595438505E-2</v>
      </c>
      <c r="X53" s="8">
        <v>15.092596783666</v>
      </c>
      <c r="Y53" s="8">
        <v>0.44143263481890355</v>
      </c>
      <c r="Z53" s="8">
        <v>1.4463045621451001</v>
      </c>
      <c r="AA53" s="8">
        <v>7.1577210719740679E-3</v>
      </c>
      <c r="AB53" s="8">
        <f>SUM(K53:AA53)</f>
        <v>50.669752973438513</v>
      </c>
      <c r="AC53" s="8">
        <f t="shared" si="15"/>
        <v>2.4736172187226289</v>
      </c>
      <c r="AD53" s="8">
        <f t="shared" si="16"/>
        <v>31.208644053013916</v>
      </c>
      <c r="AE53" s="54">
        <f t="shared" si="3"/>
        <v>1.0407469081079731E-3</v>
      </c>
      <c r="AF53" s="8"/>
      <c r="AG53" s="7">
        <f t="shared" si="17"/>
        <v>0.30773311099421835</v>
      </c>
      <c r="AH53" s="7">
        <f t="shared" si="18"/>
        <v>0.85918324697705084</v>
      </c>
      <c r="AI53" s="7">
        <f t="shared" si="19"/>
        <v>0.67403472323986569</v>
      </c>
      <c r="AJ53" s="7">
        <f t="shared" si="20"/>
        <v>0.35336056918735392</v>
      </c>
      <c r="AK53" s="7">
        <f t="shared" si="21"/>
        <v>7.3439761029295572E-2</v>
      </c>
      <c r="AL53" s="81">
        <f>(K53+L53)/(K53+L53+Y53)</f>
        <v>0.6298016387125237</v>
      </c>
      <c r="AM53" s="81">
        <f>(K53)/(X53+K53)</f>
        <v>1.5081491305743606E-2</v>
      </c>
      <c r="AN53" s="82">
        <f t="shared" si="22"/>
        <v>0.14363568708463093</v>
      </c>
      <c r="AO53" s="7">
        <f t="shared" si="23"/>
        <v>4.8344782215580938E-2</v>
      </c>
      <c r="AP53" s="7">
        <f t="shared" si="24"/>
        <v>0.85685063823349072</v>
      </c>
      <c r="AQ53" s="83">
        <f t="shared" si="25"/>
        <v>2.8417136528247816E-2</v>
      </c>
    </row>
    <row r="54" spans="1:43" s="67" customFormat="1" x14ac:dyDescent="0.2">
      <c r="A54" s="24" t="s">
        <v>19</v>
      </c>
      <c r="B54" s="52">
        <v>42073</v>
      </c>
      <c r="C54" s="56">
        <v>4.4979445891155443</v>
      </c>
      <c r="D54" s="58" t="s">
        <v>11</v>
      </c>
      <c r="E54" s="6" t="s">
        <v>93</v>
      </c>
      <c r="F54" s="7">
        <v>5.0862112812166214E-3</v>
      </c>
      <c r="G54" s="7">
        <v>39.700000000000003</v>
      </c>
      <c r="H54" s="7">
        <v>1.2811615317925998E-2</v>
      </c>
      <c r="I54" s="7">
        <v>96.081894463262017</v>
      </c>
      <c r="J54" s="7">
        <v>91.581073275269532</v>
      </c>
      <c r="K54" s="8">
        <v>0.205105039964668</v>
      </c>
      <c r="L54" s="8">
        <v>0.24160000000000001</v>
      </c>
      <c r="M54" s="8">
        <v>0.102584080643474</v>
      </c>
      <c r="N54" s="8">
        <v>0</v>
      </c>
      <c r="O54" s="8">
        <v>1.9253571667112401E-2</v>
      </c>
      <c r="P54" s="8">
        <v>1.3710991151861471</v>
      </c>
      <c r="Q54" s="8">
        <v>5.0342438334558454E-2</v>
      </c>
      <c r="R54" s="8">
        <v>1.9931253778350133</v>
      </c>
      <c r="S54" s="8">
        <v>0.13102495790584651</v>
      </c>
      <c r="T54" s="8">
        <v>1.5912524878650967</v>
      </c>
      <c r="U54" s="8">
        <v>5.9435763943554683E-3</v>
      </c>
      <c r="V54" s="8">
        <v>0</v>
      </c>
      <c r="W54" s="8">
        <v>6.096457736311825E-2</v>
      </c>
      <c r="X54" s="8">
        <v>2.6091777488801848</v>
      </c>
      <c r="Y54" s="8">
        <v>0.11</v>
      </c>
      <c r="Z54" s="8">
        <v>1.5066997870606704</v>
      </c>
      <c r="AA54" s="8">
        <v>0</v>
      </c>
      <c r="AB54" s="8">
        <f>SUM(K54:AA54)</f>
        <v>9.9981727591002443</v>
      </c>
      <c r="AC54" s="8">
        <f t="shared" si="15"/>
        <v>0.56854269227525445</v>
      </c>
      <c r="AD54" s="8">
        <f t="shared" si="16"/>
        <v>5.2037525308841364</v>
      </c>
      <c r="AE54" s="54">
        <f t="shared" si="3"/>
        <v>9.2255110470940594E-4</v>
      </c>
      <c r="AF54" s="8"/>
      <c r="AG54" s="7">
        <f t="shared" si="17"/>
        <v>0.45915094215388907</v>
      </c>
      <c r="AH54" s="7">
        <f t="shared" si="18"/>
        <v>0.82108473580245822</v>
      </c>
      <c r="AI54" s="7">
        <f t="shared" si="19"/>
        <v>0.66604364106025382</v>
      </c>
      <c r="AJ54" s="7">
        <f t="shared" si="20"/>
        <v>0.34447330223792627</v>
      </c>
      <c r="AK54" s="7">
        <f t="shared" si="21"/>
        <v>9.8495082163186712E-2</v>
      </c>
      <c r="AL54" s="81"/>
      <c r="AM54" s="81">
        <f>(K54)/(X54+K54)</f>
        <v>7.2880039197786226E-2</v>
      </c>
      <c r="AN54" s="82">
        <f t="shared" si="22"/>
        <v>0.66659828452589276</v>
      </c>
      <c r="AO54" s="7">
        <f t="shared" si="23"/>
        <v>0.16427945548930395</v>
      </c>
      <c r="AP54" s="7">
        <f t="shared" si="24"/>
        <v>0.93038932591904633</v>
      </c>
      <c r="AQ54" s="83"/>
    </row>
    <row r="55" spans="1:43" s="67" customFormat="1" x14ac:dyDescent="0.2">
      <c r="A55" s="66" t="s">
        <v>141</v>
      </c>
      <c r="B55" s="66">
        <v>42123</v>
      </c>
      <c r="C55" s="67">
        <v>2.0273972602739727</v>
      </c>
      <c r="D55" s="58" t="s">
        <v>11</v>
      </c>
      <c r="E55" s="67" t="s">
        <v>95</v>
      </c>
      <c r="H55" s="68"/>
      <c r="I55" s="68"/>
      <c r="J55" s="68"/>
      <c r="K55" s="68">
        <v>0.16499556886933112</v>
      </c>
      <c r="L55" s="68">
        <v>4.3966212361177814E-2</v>
      </c>
      <c r="M55" s="68">
        <v>0.59887760176464266</v>
      </c>
      <c r="N55" s="68">
        <v>0</v>
      </c>
      <c r="O55" s="68">
        <v>0</v>
      </c>
      <c r="P55" s="68">
        <v>2.8509020674008347</v>
      </c>
      <c r="Q55" s="68">
        <v>0</v>
      </c>
      <c r="R55" s="68">
        <v>2.2619228983084927</v>
      </c>
      <c r="S55" s="68">
        <v>0.50829651105179263</v>
      </c>
      <c r="T55" s="68">
        <v>1.8591029165750215</v>
      </c>
      <c r="U55" s="68">
        <v>1.3387524772746798E-2</v>
      </c>
      <c r="V55" s="68">
        <v>0</v>
      </c>
      <c r="W55" s="68">
        <v>0</v>
      </c>
      <c r="X55" s="68">
        <v>3.5578758207222996</v>
      </c>
      <c r="Y55" s="68">
        <v>5.5098338787580622E-2</v>
      </c>
      <c r="Z55" s="68">
        <v>1.5905161145339446</v>
      </c>
      <c r="AA55" s="68">
        <v>0</v>
      </c>
      <c r="AB55" s="68">
        <f>SUM(K55:AA55)</f>
        <v>13.504941575147864</v>
      </c>
      <c r="AC55" s="8">
        <f t="shared" si="15"/>
        <v>0.80783938299515157</v>
      </c>
      <c r="AD55" s="8">
        <f t="shared" si="16"/>
        <v>7.493611918108888</v>
      </c>
      <c r="AE55" s="54">
        <f t="shared" si="3"/>
        <v>3.3451156428302749E-4</v>
      </c>
      <c r="AG55" s="7">
        <f t="shared" si="17"/>
        <v>0.7895968722018214</v>
      </c>
      <c r="AH55" s="7">
        <f t="shared" si="18"/>
        <v>0.81495829542264497</v>
      </c>
      <c r="AI55" s="7">
        <f t="shared" si="19"/>
        <v>0.67806363226363375</v>
      </c>
      <c r="AJ55" s="7">
        <f t="shared" si="20"/>
        <v>0.44484332538410776</v>
      </c>
      <c r="AK55" s="7">
        <f t="shared" si="21"/>
        <v>9.7313030420080174E-2</v>
      </c>
      <c r="AL55" s="81">
        <f>(K55+L55)/(K55+L55+Y55)</f>
        <v>0.79134168846168029</v>
      </c>
      <c r="AM55" s="81">
        <f t="shared" ref="AM55:AM59" si="28">(K55)/(X55+K55)</f>
        <v>4.4319438305235097E-2</v>
      </c>
      <c r="AN55" s="82">
        <f t="shared" si="22"/>
        <v>0.21599864377013483</v>
      </c>
      <c r="AO55" s="7">
        <f t="shared" si="23"/>
        <v>5.7836500347086831E-2</v>
      </c>
      <c r="AP55" s="7">
        <f t="shared" si="24"/>
        <v>0.82640120262824945</v>
      </c>
      <c r="AQ55" s="83">
        <f t="shared" si="25"/>
        <v>1.5250133644757375E-2</v>
      </c>
    </row>
    <row r="56" spans="1:43" s="67" customFormat="1" x14ac:dyDescent="0.2">
      <c r="A56" s="24" t="s">
        <v>18</v>
      </c>
      <c r="B56" s="52">
        <v>42134</v>
      </c>
      <c r="C56" s="56">
        <v>3.575681054797915</v>
      </c>
      <c r="D56" s="58" t="s">
        <v>11</v>
      </c>
      <c r="E56" s="6" t="s">
        <v>95</v>
      </c>
      <c r="F56" s="7">
        <v>0.69405664140406864</v>
      </c>
      <c r="G56" s="7">
        <v>70.2</v>
      </c>
      <c r="H56" s="7">
        <v>0.98868467436477014</v>
      </c>
      <c r="I56" s="7">
        <v>105.73091832484066</v>
      </c>
      <c r="J56" s="7">
        <v>98.133440800504331</v>
      </c>
      <c r="K56" s="8">
        <v>0.1288315905977</v>
      </c>
      <c r="L56" s="8">
        <v>0.24217148926772999</v>
      </c>
      <c r="M56" s="8">
        <v>0.30549999999999999</v>
      </c>
      <c r="N56" s="8">
        <v>0.1114</v>
      </c>
      <c r="O56" s="8">
        <v>1.4617089313721901E-2</v>
      </c>
      <c r="P56" s="8">
        <v>10.399400816735827</v>
      </c>
      <c r="Q56" s="8">
        <v>0</v>
      </c>
      <c r="R56" s="8">
        <v>2.2167950416202449</v>
      </c>
      <c r="S56" s="8">
        <v>12.693586079620486</v>
      </c>
      <c r="T56" s="8">
        <v>4.4308911904873245</v>
      </c>
      <c r="U56" s="8">
        <v>0</v>
      </c>
      <c r="V56" s="8">
        <v>0</v>
      </c>
      <c r="W56" s="8">
        <v>0.45353359776220287</v>
      </c>
      <c r="X56" s="8">
        <v>35.531152209554826</v>
      </c>
      <c r="Y56" s="8">
        <v>0.36957992991507832</v>
      </c>
      <c r="Z56" s="8">
        <v>6.5930438780173999</v>
      </c>
      <c r="AA56" s="8">
        <v>1.2658512021094803</v>
      </c>
      <c r="AB56" s="8">
        <f>SUM(K56:AA56)</f>
        <v>74.756354115002011</v>
      </c>
      <c r="AC56" s="8">
        <f t="shared" si="15"/>
        <v>0.80252016917915192</v>
      </c>
      <c r="AD56" s="8">
        <f t="shared" si="16"/>
        <v>30.194206726226085</v>
      </c>
      <c r="AE56" s="54">
        <f t="shared" si="3"/>
        <v>4.6066067775967705E-4</v>
      </c>
      <c r="AF56" s="8"/>
      <c r="AG56" s="7">
        <f t="shared" si="17"/>
        <v>0.34725207845829664</v>
      </c>
      <c r="AH56" s="7">
        <f t="shared" si="18"/>
        <v>0.9779124950317748</v>
      </c>
      <c r="AI56" s="7">
        <f t="shared" si="19"/>
        <v>0.4593996474896137</v>
      </c>
      <c r="AJ56" s="7">
        <f t="shared" si="20"/>
        <v>0.22641575447139095</v>
      </c>
      <c r="AK56" s="7">
        <f t="shared" si="21"/>
        <v>2.5890481013919973E-2</v>
      </c>
      <c r="AL56" s="81">
        <f>(K56+L56)/(K56+L56+Y56)</f>
        <v>0.50096083081272247</v>
      </c>
      <c r="AM56" s="81">
        <f t="shared" si="28"/>
        <v>3.6127775974241737E-3</v>
      </c>
      <c r="AN56" s="82">
        <f t="shared" si="22"/>
        <v>0.29662035501587625</v>
      </c>
      <c r="AO56" s="7">
        <f t="shared" si="23"/>
        <v>1.0334136875652813E-2</v>
      </c>
      <c r="AP56" s="7"/>
      <c r="AQ56" s="83">
        <f t="shared" si="25"/>
        <v>1.0294495624192454E-2</v>
      </c>
    </row>
    <row r="57" spans="1:43" s="67" customFormat="1" x14ac:dyDescent="0.2">
      <c r="A57" s="66" t="s">
        <v>138</v>
      </c>
      <c r="B57" s="66">
        <v>42178</v>
      </c>
      <c r="C57" s="67">
        <v>7.0136986301369868</v>
      </c>
      <c r="D57" s="58" t="s">
        <v>11</v>
      </c>
      <c r="E57" s="67" t="s">
        <v>95</v>
      </c>
      <c r="H57" s="68"/>
      <c r="I57" s="68"/>
      <c r="J57" s="68"/>
      <c r="K57" s="68">
        <v>0.38202559691864191</v>
      </c>
      <c r="L57" s="68">
        <v>0.29721449438902137</v>
      </c>
      <c r="M57" s="68">
        <v>0.98685839451074298</v>
      </c>
      <c r="N57" s="68">
        <v>0.3997878857766104</v>
      </c>
      <c r="O57" s="68">
        <v>0</v>
      </c>
      <c r="P57" s="68">
        <v>1.1271420930353904</v>
      </c>
      <c r="Q57" s="68">
        <v>0</v>
      </c>
      <c r="R57" s="68">
        <v>1.5812548311163348</v>
      </c>
      <c r="S57" s="68">
        <v>0.56228026918419094</v>
      </c>
      <c r="T57" s="68">
        <v>0.73155469220934433</v>
      </c>
      <c r="U57" s="68">
        <v>0</v>
      </c>
      <c r="V57" s="68">
        <v>0</v>
      </c>
      <c r="W57" s="68">
        <v>0.3239368528590636</v>
      </c>
      <c r="X57" s="68">
        <v>1.5585240334904769</v>
      </c>
      <c r="Y57" s="68">
        <v>0.14675430175819501</v>
      </c>
      <c r="Z57" s="68">
        <v>0.70091101965129998</v>
      </c>
      <c r="AA57" s="68">
        <v>0</v>
      </c>
      <c r="AB57" s="68">
        <f>SUM(K57:AA57)</f>
        <v>8.7982444648993123</v>
      </c>
      <c r="AC57" s="8">
        <f t="shared" si="15"/>
        <v>2.0658863715950169</v>
      </c>
      <c r="AD57" s="8">
        <f t="shared" si="16"/>
        <v>4.3261687384043235</v>
      </c>
      <c r="AE57" s="54">
        <f t="shared" si="3"/>
        <v>2.6794124057855436E-3</v>
      </c>
      <c r="AG57" s="7">
        <f t="shared" si="17"/>
        <v>0.56243087209880638</v>
      </c>
      <c r="AH57" s="7">
        <f t="shared" si="18"/>
        <v>0.43000760380327679</v>
      </c>
      <c r="AI57" s="7">
        <f t="shared" si="19"/>
        <v>0.73515626152414226</v>
      </c>
      <c r="AJ57" s="7">
        <f t="shared" si="20"/>
        <v>0.41968809224005904</v>
      </c>
      <c r="AK57" s="7">
        <f t="shared" si="21"/>
        <v>0.32319595748842506</v>
      </c>
      <c r="AL57" s="81"/>
      <c r="AM57" s="81">
        <f t="shared" si="28"/>
        <v>0.19686463614852298</v>
      </c>
      <c r="AN57" s="82">
        <f t="shared" si="22"/>
        <v>0.27907813906109885</v>
      </c>
      <c r="AO57" s="7">
        <f t="shared" si="23"/>
        <v>0.39831626149675636</v>
      </c>
      <c r="AP57" s="7">
        <f t="shared" si="24"/>
        <v>0.53317967506419184</v>
      </c>
      <c r="AQ57" s="83">
        <f t="shared" si="25"/>
        <v>8.6058855451766822E-2</v>
      </c>
    </row>
    <row r="58" spans="1:43" s="67" customFormat="1" x14ac:dyDescent="0.2">
      <c r="A58" s="66" t="s">
        <v>140</v>
      </c>
      <c r="B58" s="66">
        <v>42210</v>
      </c>
      <c r="C58" s="67">
        <v>1.5342465753424659</v>
      </c>
      <c r="D58" s="58" t="s">
        <v>11</v>
      </c>
      <c r="E58" s="67" t="s">
        <v>95</v>
      </c>
      <c r="H58" s="68"/>
      <c r="I58" s="68"/>
      <c r="J58" s="68"/>
      <c r="K58" s="68">
        <v>9.8372889834573291E-2</v>
      </c>
      <c r="L58" s="68">
        <v>2.1885542339681586E-2</v>
      </c>
      <c r="M58" s="68">
        <v>0.42215065611392011</v>
      </c>
      <c r="N58" s="68">
        <v>1.8374852725415516E-2</v>
      </c>
      <c r="O58" s="68">
        <v>6.3530593988487564E-3</v>
      </c>
      <c r="P58" s="68">
        <v>0.90150222650815359</v>
      </c>
      <c r="Q58" s="68">
        <v>0</v>
      </c>
      <c r="R58" s="68">
        <v>1.1551726196151708</v>
      </c>
      <c r="S58" s="68">
        <v>0.25917683354179166</v>
      </c>
      <c r="T58" s="68">
        <v>0.33523086245983819</v>
      </c>
      <c r="U58" s="68">
        <v>1.8562225642021122E-3</v>
      </c>
      <c r="V58" s="68">
        <v>0</v>
      </c>
      <c r="W58" s="68">
        <v>0.27134424166459881</v>
      </c>
      <c r="X58" s="68">
        <v>0.42002614105029323</v>
      </c>
      <c r="Y58" s="68">
        <v>4.6999346609706297E-2</v>
      </c>
      <c r="Z58" s="68">
        <v>0.18315969911561572</v>
      </c>
      <c r="AA58" s="68">
        <v>0</v>
      </c>
      <c r="AB58" s="68">
        <f>SUM(K58:AA58)</f>
        <v>4.1416051935418103</v>
      </c>
      <c r="AC58" s="8">
        <f t="shared" si="15"/>
        <v>0.56713700041243931</v>
      </c>
      <c r="AD58" s="8">
        <f t="shared" si="16"/>
        <v>2.9242830063537557</v>
      </c>
      <c r="AE58" s="54">
        <f t="shared" si="3"/>
        <v>1.5092826933523577E-4</v>
      </c>
      <c r="AG58" s="7">
        <f t="shared" si="17"/>
        <v>0.81801240924237761</v>
      </c>
      <c r="AH58" s="7">
        <f t="shared" si="18"/>
        <v>0.42548807122996712</v>
      </c>
      <c r="AI58" s="7">
        <f t="shared" si="19"/>
        <v>0.87440570756554314</v>
      </c>
      <c r="AJ58" s="7">
        <f t="shared" si="20"/>
        <v>0.68216638298404375</v>
      </c>
      <c r="AK58" s="7">
        <f t="shared" si="21"/>
        <v>0.16243734621253145</v>
      </c>
      <c r="AL58" s="81">
        <f t="shared" ref="AL57:AL59" si="29">(K58+L58)/(K58+L58+Y58)</f>
        <v>0.71900053347944382</v>
      </c>
      <c r="AM58" s="81">
        <f t="shared" si="28"/>
        <v>0.18976287372038192</v>
      </c>
      <c r="AN58" s="82">
        <f t="shared" si="22"/>
        <v>0.18898835720355184</v>
      </c>
      <c r="AO58" s="7">
        <f t="shared" si="23"/>
        <v>0.25749864911399556</v>
      </c>
      <c r="AP58" s="7">
        <f t="shared" si="24"/>
        <v>0.68107147904391219</v>
      </c>
      <c r="AQ58" s="83">
        <f t="shared" si="25"/>
        <v>0.10063550673688802</v>
      </c>
    </row>
    <row r="59" spans="1:43" s="67" customFormat="1" x14ac:dyDescent="0.2">
      <c r="A59" s="66" t="s">
        <v>139</v>
      </c>
      <c r="B59" s="66">
        <v>42316</v>
      </c>
      <c r="C59" s="67">
        <v>3.0410958904109591</v>
      </c>
      <c r="D59" s="58" t="s">
        <v>11</v>
      </c>
      <c r="E59" s="67" t="s">
        <v>93</v>
      </c>
      <c r="H59" s="68"/>
      <c r="I59" s="68"/>
      <c r="J59" s="68"/>
      <c r="K59" s="68">
        <v>0.13591557579359551</v>
      </c>
      <c r="L59" s="68">
        <v>7.057024242238491E-2</v>
      </c>
      <c r="M59" s="68">
        <v>0.98372405963768572</v>
      </c>
      <c r="N59" s="68">
        <v>0</v>
      </c>
      <c r="O59" s="68">
        <v>0</v>
      </c>
      <c r="P59" s="68">
        <v>2.364123200993407</v>
      </c>
      <c r="Q59" s="68">
        <v>0</v>
      </c>
      <c r="R59" s="68">
        <v>4.0031737997515808</v>
      </c>
      <c r="S59" s="68">
        <v>0.62477185485957409</v>
      </c>
      <c r="T59" s="68">
        <v>1.6904069650753362</v>
      </c>
      <c r="U59" s="68">
        <v>1.5204490260075306E-2</v>
      </c>
      <c r="V59" s="68">
        <v>0</v>
      </c>
      <c r="W59" s="68">
        <v>0</v>
      </c>
      <c r="X59" s="68">
        <v>2.8230300922135951</v>
      </c>
      <c r="Y59" s="68">
        <v>0.1081</v>
      </c>
      <c r="Z59" s="68">
        <v>1.2674804977273195</v>
      </c>
      <c r="AA59" s="68">
        <v>0</v>
      </c>
      <c r="AB59" s="68">
        <f>SUM(K59:AA59)</f>
        <v>14.086500778734553</v>
      </c>
      <c r="AC59" s="8">
        <f t="shared" si="15"/>
        <v>1.1902098778536661</v>
      </c>
      <c r="AD59" s="8">
        <f t="shared" si="16"/>
        <v>8.6976803109399725</v>
      </c>
      <c r="AE59" s="54">
        <f t="shared" si="3"/>
        <v>4.1333229898874254E-4</v>
      </c>
      <c r="AG59" s="7">
        <f t="shared" si="17"/>
        <v>0.65823201306459833</v>
      </c>
      <c r="AH59" s="7">
        <f t="shared" si="18"/>
        <v>0.70342917773897329</v>
      </c>
      <c r="AI59" s="7">
        <f t="shared" si="19"/>
        <v>0.75496041533681402</v>
      </c>
      <c r="AJ59" s="7">
        <f t="shared" si="20"/>
        <v>0.45576505404022244</v>
      </c>
      <c r="AK59" s="7">
        <f t="shared" si="21"/>
        <v>0.12037045872562185</v>
      </c>
      <c r="AL59" s="81"/>
      <c r="AM59" s="81">
        <f t="shared" si="28"/>
        <v>4.5933785558534022E-2</v>
      </c>
      <c r="AN59" s="82">
        <f t="shared" si="22"/>
        <v>0.12139225112483742</v>
      </c>
      <c r="AO59" s="7">
        <f t="shared" si="23"/>
        <v>7.0445804764687855E-2</v>
      </c>
      <c r="AP59" s="7">
        <f t="shared" si="24"/>
        <v>0.70616220423023524</v>
      </c>
      <c r="AQ59" s="83"/>
    </row>
    <row r="60" spans="1:43" x14ac:dyDescent="0.2">
      <c r="F60" s="13">
        <f>AVERAGE(F3:F26)</f>
        <v>1.7096590476190474</v>
      </c>
      <c r="G60" s="13">
        <f t="shared" ref="G60:AQ60" si="30">AVERAGE(G3:G26)</f>
        <v>35.404000000000003</v>
      </c>
      <c r="H60" s="13">
        <f t="shared" si="30"/>
        <v>6.0317395427265152</v>
      </c>
      <c r="I60" s="13">
        <f t="shared" si="30"/>
        <v>98.637192678171004</v>
      </c>
      <c r="J60" s="13">
        <f t="shared" si="30"/>
        <v>98.782758998195902</v>
      </c>
      <c r="K60" s="13">
        <f t="shared" si="30"/>
        <v>3706.4068627898182</v>
      </c>
      <c r="L60" s="13">
        <f t="shared" si="30"/>
        <v>466.89325606213259</v>
      </c>
      <c r="M60" s="13">
        <f t="shared" si="30"/>
        <v>649.81757444062339</v>
      </c>
      <c r="N60" s="13">
        <f t="shared" si="30"/>
        <v>321.9490461220862</v>
      </c>
      <c r="O60" s="13">
        <f t="shared" si="30"/>
        <v>1.5502909456273188</v>
      </c>
      <c r="P60" s="13">
        <f t="shared" si="30"/>
        <v>251.37995886661278</v>
      </c>
      <c r="Q60" s="13">
        <f t="shared" si="30"/>
        <v>16.59383720833333</v>
      </c>
      <c r="R60" s="13">
        <f t="shared" si="30"/>
        <v>36.827091139631065</v>
      </c>
      <c r="S60" s="13">
        <f t="shared" si="30"/>
        <v>79.433646074944889</v>
      </c>
      <c r="T60" s="13">
        <f t="shared" si="30"/>
        <v>30.138179704627373</v>
      </c>
      <c r="U60" s="13">
        <f t="shared" si="30"/>
        <v>0.11166666666666668</v>
      </c>
      <c r="V60" s="13">
        <f t="shared" si="30"/>
        <v>0</v>
      </c>
      <c r="W60" s="13">
        <f t="shared" si="30"/>
        <v>0.54340843750000001</v>
      </c>
      <c r="X60" s="13">
        <f t="shared" si="30"/>
        <v>993.1968820750385</v>
      </c>
      <c r="Y60" s="13">
        <f t="shared" si="30"/>
        <v>144.05710768197832</v>
      </c>
      <c r="Z60" s="13">
        <f t="shared" si="30"/>
        <v>216.10463659570419</v>
      </c>
      <c r="AA60" s="13">
        <f t="shared" si="30"/>
        <v>0</v>
      </c>
      <c r="AB60" s="13">
        <f t="shared" si="30"/>
        <v>6884.99154737758</v>
      </c>
      <c r="AC60" s="13">
        <f t="shared" si="30"/>
        <v>5302.1208925498659</v>
      </c>
      <c r="AD60" s="13">
        <f t="shared" si="30"/>
        <v>415.02778809831602</v>
      </c>
      <c r="AE60" s="13">
        <f t="shared" si="30"/>
        <v>460.59513952512867</v>
      </c>
      <c r="AF60" s="13">
        <f t="shared" si="30"/>
        <v>3.706406862789819</v>
      </c>
      <c r="AG60" s="13">
        <f t="shared" si="30"/>
        <v>0.84957266228616346</v>
      </c>
      <c r="AH60" s="13">
        <f t="shared" si="30"/>
        <v>0.14522284941660593</v>
      </c>
      <c r="AI60" s="13">
        <f t="shared" si="30"/>
        <v>0.37724768285377691</v>
      </c>
      <c r="AJ60" s="13">
        <f t="shared" si="30"/>
        <v>0.25062450204416103</v>
      </c>
      <c r="AK60" s="13">
        <f t="shared" si="30"/>
        <v>0.90266499312708393</v>
      </c>
      <c r="AL60" s="13">
        <f t="shared" si="30"/>
        <v>0.96563469131572766</v>
      </c>
      <c r="AM60" s="13">
        <f t="shared" si="30"/>
        <v>0.79269562443803787</v>
      </c>
      <c r="AN60" s="13">
        <f t="shared" si="30"/>
        <v>0.84482875082363929</v>
      </c>
      <c r="AO60" s="13">
        <f t="shared" si="30"/>
        <v>4.5128719253462144</v>
      </c>
      <c r="AP60" s="13">
        <f t="shared" si="30"/>
        <v>0.34452110284855469</v>
      </c>
      <c r="AQ60" s="13">
        <f t="shared" si="30"/>
        <v>0.14376478590265276</v>
      </c>
    </row>
    <row r="61" spans="1:43" x14ac:dyDescent="0.2">
      <c r="F61" s="13">
        <f>STDEV(F3:F26)</f>
        <v>0.7432794158921987</v>
      </c>
      <c r="G61" s="13">
        <f t="shared" ref="G61:AQ61" si="31">STDEV(G3:G26)</f>
        <v>19.254397056257044</v>
      </c>
      <c r="H61" s="13">
        <f t="shared" si="31"/>
        <v>2.4777821841538175</v>
      </c>
      <c r="I61" s="13">
        <f t="shared" si="31"/>
        <v>12.981993158911816</v>
      </c>
      <c r="J61" s="13">
        <f t="shared" si="31"/>
        <v>11.384818650052699</v>
      </c>
      <c r="K61" s="13">
        <f t="shared" si="31"/>
        <v>4789.9932119085061</v>
      </c>
      <c r="L61" s="13">
        <f t="shared" si="31"/>
        <v>1193.4742360003168</v>
      </c>
      <c r="M61" s="13">
        <f t="shared" si="31"/>
        <v>966.28923826206983</v>
      </c>
      <c r="N61" s="13">
        <f t="shared" si="31"/>
        <v>415.81318194065653</v>
      </c>
      <c r="O61" s="13">
        <f t="shared" si="31"/>
        <v>4.7043412518399785</v>
      </c>
      <c r="P61" s="13">
        <f t="shared" si="31"/>
        <v>291.92136438168734</v>
      </c>
      <c r="Q61" s="13">
        <f t="shared" si="31"/>
        <v>41.227045878896952</v>
      </c>
      <c r="R61" s="13">
        <f t="shared" si="31"/>
        <v>34.553484276937162</v>
      </c>
      <c r="S61" s="13">
        <f t="shared" si="31"/>
        <v>104.2231656226115</v>
      </c>
      <c r="T61" s="13">
        <f t="shared" si="31"/>
        <v>29.791647331043947</v>
      </c>
      <c r="U61" s="13">
        <f t="shared" si="31"/>
        <v>0.34129760909067985</v>
      </c>
      <c r="V61" s="13">
        <f t="shared" si="31"/>
        <v>0</v>
      </c>
      <c r="W61" s="13">
        <f t="shared" si="31"/>
        <v>1.74774056917484</v>
      </c>
      <c r="X61" s="13">
        <f t="shared" si="31"/>
        <v>1455.1944745538253</v>
      </c>
      <c r="Y61" s="13">
        <f t="shared" si="31"/>
        <v>209.64891607971748</v>
      </c>
      <c r="Z61" s="13">
        <f t="shared" si="31"/>
        <v>369.35177664732981</v>
      </c>
      <c r="AA61" s="13">
        <f t="shared" si="31"/>
        <v>0</v>
      </c>
      <c r="AB61" s="13">
        <f t="shared" si="31"/>
        <v>8306.4135098003389</v>
      </c>
      <c r="AC61" s="13">
        <f t="shared" si="31"/>
        <v>6266.8030975509118</v>
      </c>
      <c r="AD61" s="13">
        <f t="shared" si="31"/>
        <v>448.99252219820022</v>
      </c>
      <c r="AE61" s="13">
        <f t="shared" si="31"/>
        <v>800.51864261853098</v>
      </c>
      <c r="AF61" s="13">
        <f t="shared" si="31"/>
        <v>4.789993211908504</v>
      </c>
      <c r="AG61" s="13">
        <f t="shared" si="31"/>
        <v>0.14755845573260812</v>
      </c>
      <c r="AH61" s="13">
        <f t="shared" si="31"/>
        <v>4.2943193919494443E-2</v>
      </c>
      <c r="AI61" s="13">
        <f t="shared" si="31"/>
        <v>0.10683401532488822</v>
      </c>
      <c r="AJ61" s="13">
        <f t="shared" si="31"/>
        <v>6.9817351207288117E-2</v>
      </c>
      <c r="AK61" s="13">
        <f t="shared" si="31"/>
        <v>4.3950236647440258E-2</v>
      </c>
      <c r="AL61" s="13">
        <f t="shared" si="31"/>
        <v>1.3622835116223749E-2</v>
      </c>
      <c r="AM61" s="13">
        <f t="shared" si="31"/>
        <v>7.9112071890513891E-2</v>
      </c>
      <c r="AN61" s="13">
        <f t="shared" si="31"/>
        <v>8.4002259667758317E-2</v>
      </c>
      <c r="AO61" s="13">
        <f t="shared" si="31"/>
        <v>1.5776037832507528</v>
      </c>
      <c r="AP61" s="13">
        <f t="shared" si="31"/>
        <v>0.14283235460261073</v>
      </c>
      <c r="AQ61" s="13">
        <f t="shared" si="31"/>
        <v>4.2577913351227625E-2</v>
      </c>
    </row>
    <row r="62" spans="1:43" x14ac:dyDescent="0.2">
      <c r="A62" s="2" t="s">
        <v>28</v>
      </c>
      <c r="F62" s="14">
        <f>AVERAGE(F27:F59)</f>
        <v>0.21854522881254992</v>
      </c>
      <c r="G62" s="14">
        <f t="shared" ref="G62:AQ62" si="32">AVERAGE(G27:G59)</f>
        <v>42.768839999999997</v>
      </c>
      <c r="H62" s="14">
        <f>AVERAGE(H27:H59)</f>
        <v>0.4632675745304759</v>
      </c>
      <c r="I62" s="14">
        <f t="shared" si="32"/>
        <v>90.658546186625827</v>
      </c>
      <c r="J62" s="14">
        <f t="shared" si="32"/>
        <v>91.436317832239126</v>
      </c>
      <c r="K62" s="14">
        <f t="shared" si="32"/>
        <v>0.35551262416438878</v>
      </c>
      <c r="L62" s="14">
        <f t="shared" si="32"/>
        <v>0.41764749990798611</v>
      </c>
      <c r="M62" s="14">
        <f t="shared" si="32"/>
        <v>0.71917019974685126</v>
      </c>
      <c r="N62" s="14">
        <f t="shared" si="32"/>
        <v>0.47059262316255618</v>
      </c>
      <c r="O62" s="14">
        <f t="shared" si="32"/>
        <v>1.9805177405977981E-3</v>
      </c>
      <c r="P62" s="14">
        <f t="shared" si="32"/>
        <v>8.2406770175644208</v>
      </c>
      <c r="Q62" s="14">
        <f t="shared" si="32"/>
        <v>0.21219918573642566</v>
      </c>
      <c r="R62" s="14">
        <f t="shared" si="32"/>
        <v>4.3467536565197289</v>
      </c>
      <c r="S62" s="14">
        <f t="shared" si="32"/>
        <v>3.6045254902831356</v>
      </c>
      <c r="T62" s="14">
        <f t="shared" si="32"/>
        <v>4.0941054001264066</v>
      </c>
      <c r="U62" s="14">
        <f t="shared" si="32"/>
        <v>0.21650909996616208</v>
      </c>
      <c r="V62" s="14">
        <f t="shared" si="32"/>
        <v>1.1545454545454545E-3</v>
      </c>
      <c r="W62" s="14">
        <f t="shared" si="32"/>
        <v>6.8920132722823296E-2</v>
      </c>
      <c r="X62" s="14">
        <f t="shared" si="32"/>
        <v>13.632660202901276</v>
      </c>
      <c r="Y62" s="14">
        <f t="shared" si="32"/>
        <v>0.33678694183707752</v>
      </c>
      <c r="Z62" s="14">
        <f t="shared" si="32"/>
        <v>2.4390793706120468</v>
      </c>
      <c r="AA62" s="14">
        <f t="shared" si="32"/>
        <v>0.29264582071766027</v>
      </c>
      <c r="AB62" s="14">
        <f t="shared" si="32"/>
        <v>39.441071844315616</v>
      </c>
      <c r="AC62" s="14">
        <f t="shared" si="32"/>
        <v>2.1039892451093598</v>
      </c>
      <c r="AD62" s="14">
        <f t="shared" si="32"/>
        <v>22.485954343361524</v>
      </c>
      <c r="AE62" s="59">
        <f t="shared" si="32"/>
        <v>2.1629829886904237E-3</v>
      </c>
      <c r="AF62" s="14" t="e">
        <f t="shared" si="32"/>
        <v>#DIV/0!</v>
      </c>
      <c r="AG62" s="14">
        <f t="shared" si="32"/>
        <v>0.50216466272009908</v>
      </c>
      <c r="AH62" s="14">
        <f t="shared" si="32"/>
        <v>0.76577245202551014</v>
      </c>
      <c r="AI62" s="14">
        <f t="shared" si="32"/>
        <v>0.70203339959970501</v>
      </c>
      <c r="AJ62" s="14">
        <f t="shared" si="32"/>
        <v>0.44390426011368356</v>
      </c>
      <c r="AK62" s="14">
        <f t="shared" si="32"/>
        <v>0.11336319365359135</v>
      </c>
      <c r="AL62" s="14">
        <f t="shared" si="32"/>
        <v>0.62168727030133963</v>
      </c>
      <c r="AM62" s="14">
        <f t="shared" si="32"/>
        <v>6.2805038872439226E-2</v>
      </c>
      <c r="AN62" s="14">
        <f t="shared" si="32"/>
        <v>0.33852492265888262</v>
      </c>
      <c r="AO62" s="14">
        <f t="shared" si="32"/>
        <v>0.12001025628167067</v>
      </c>
      <c r="AP62" s="14">
        <f t="shared" si="32"/>
        <v>0.83841514188136512</v>
      </c>
      <c r="AQ62" s="14">
        <f t="shared" si="32"/>
        <v>5.4625694124808895E-2</v>
      </c>
    </row>
    <row r="63" spans="1:43" x14ac:dyDescent="0.2">
      <c r="A63" s="2" t="s">
        <v>28</v>
      </c>
      <c r="F63" s="14">
        <f>STDEV(F27:F59)</f>
        <v>0.35488747018934164</v>
      </c>
      <c r="G63" s="14">
        <f t="shared" ref="G63:AQ63" si="33">STDEV(G27:G59)</f>
        <v>14.416730771572309</v>
      </c>
      <c r="H63" s="14">
        <f t="shared" si="33"/>
        <v>0.64010064246481035</v>
      </c>
      <c r="I63" s="14">
        <f t="shared" si="33"/>
        <v>22.511958784729398</v>
      </c>
      <c r="J63" s="14">
        <f t="shared" si="33"/>
        <v>28.474429135777807</v>
      </c>
      <c r="K63" s="14">
        <f t="shared" si="33"/>
        <v>0.38694303152668152</v>
      </c>
      <c r="L63" s="14">
        <f t="shared" si="33"/>
        <v>0.50014228363182223</v>
      </c>
      <c r="M63" s="14">
        <f t="shared" si="33"/>
        <v>0.55024725048501277</v>
      </c>
      <c r="N63" s="14">
        <f t="shared" si="33"/>
        <v>1.3448797664642973</v>
      </c>
      <c r="O63" s="14">
        <f t="shared" si="33"/>
        <v>5.1500261287147448E-3</v>
      </c>
      <c r="P63" s="14">
        <f t="shared" si="33"/>
        <v>10.048924237559463</v>
      </c>
      <c r="Q63" s="14">
        <f t="shared" si="33"/>
        <v>0.53122241170238471</v>
      </c>
      <c r="R63" s="14">
        <f t="shared" si="33"/>
        <v>3.8529934462784441</v>
      </c>
      <c r="S63" s="14">
        <f t="shared" si="33"/>
        <v>4.9137173551163276</v>
      </c>
      <c r="T63" s="14">
        <f t="shared" si="33"/>
        <v>4.1781941531581728</v>
      </c>
      <c r="U63" s="14">
        <f t="shared" si="33"/>
        <v>0.68474724488514738</v>
      </c>
      <c r="V63" s="14">
        <f t="shared" si="33"/>
        <v>6.632358691912088E-3</v>
      </c>
      <c r="W63" s="14">
        <f t="shared" si="33"/>
        <v>0.13263442398749339</v>
      </c>
      <c r="X63" s="14">
        <f t="shared" si="33"/>
        <v>21.660805044707125</v>
      </c>
      <c r="Y63" s="14">
        <f t="shared" si="33"/>
        <v>0.53616164072026207</v>
      </c>
      <c r="Z63" s="14">
        <f t="shared" si="33"/>
        <v>4.6831093240849535</v>
      </c>
      <c r="AA63" s="14">
        <f t="shared" si="33"/>
        <v>0.96669405942132036</v>
      </c>
      <c r="AB63" s="14">
        <f t="shared" si="33"/>
        <v>44.852838859227717</v>
      </c>
      <c r="AC63" s="14">
        <f t="shared" si="33"/>
        <v>2.4665127564374454</v>
      </c>
      <c r="AD63" s="14">
        <f t="shared" si="33"/>
        <v>22.820698539544704</v>
      </c>
      <c r="AE63" s="59">
        <f t="shared" si="33"/>
        <v>3.2259636858207484E-3</v>
      </c>
      <c r="AF63" s="14" t="e">
        <f t="shared" si="33"/>
        <v>#DIV/0!</v>
      </c>
      <c r="AG63" s="14">
        <f t="shared" si="33"/>
        <v>0.16766963859636558</v>
      </c>
      <c r="AH63" s="14">
        <f t="shared" si="33"/>
        <v>0.1909028816707487</v>
      </c>
      <c r="AI63" s="14">
        <f t="shared" si="33"/>
        <v>0.11428920959809433</v>
      </c>
      <c r="AJ63" s="14">
        <f t="shared" si="33"/>
        <v>0.11395765486353986</v>
      </c>
      <c r="AK63" s="14">
        <f t="shared" si="33"/>
        <v>0.10135604843129896</v>
      </c>
      <c r="AL63" s="14">
        <f t="shared" si="33"/>
        <v>0.20976861045618725</v>
      </c>
      <c r="AM63" s="14">
        <f t="shared" si="33"/>
        <v>6.8804737918387926E-2</v>
      </c>
      <c r="AN63" s="14">
        <f t="shared" si="33"/>
        <v>0.19354747036494649</v>
      </c>
      <c r="AO63" s="14">
        <f t="shared" si="33"/>
        <v>0.11715615703973492</v>
      </c>
      <c r="AP63" s="14">
        <f t="shared" si="33"/>
        <v>0.16824903926096244</v>
      </c>
      <c r="AQ63" s="14">
        <f t="shared" si="33"/>
        <v>4.3288190216214384E-2</v>
      </c>
    </row>
  </sheetData>
  <sortState ref="A28:AR70">
    <sortCondition ref="B28:B70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7"/>
  <sheetViews>
    <sheetView workbookViewId="0"/>
  </sheetViews>
  <sheetFormatPr baseColWidth="10" defaultRowHeight="15" x14ac:dyDescent="0.25"/>
  <sheetData>
    <row r="1" spans="1:4" x14ac:dyDescent="0.25">
      <c r="A1" s="26">
        <v>1</v>
      </c>
      <c r="B1" s="26">
        <v>2.8899962627325997E-3</v>
      </c>
      <c r="C1" s="26">
        <v>2</v>
      </c>
      <c r="D1" s="26">
        <v>0.75916621765407455</v>
      </c>
    </row>
    <row r="2" spans="1:4" x14ac:dyDescent="0.25">
      <c r="A2" s="26">
        <v>1.0282628705106545</v>
      </c>
      <c r="B2" s="26">
        <v>6.3764946761011619E-3</v>
      </c>
      <c r="C2" s="26">
        <v>2</v>
      </c>
      <c r="D2" s="26">
        <v>0.81164788032159474</v>
      </c>
    </row>
    <row r="3" spans="1:4" x14ac:dyDescent="0.25">
      <c r="A3" s="26">
        <v>0.97173712948934554</v>
      </c>
      <c r="B3" s="26">
        <v>1.040973545444121E-2</v>
      </c>
      <c r="C3" s="26">
        <v>2</v>
      </c>
      <c r="D3" s="26">
        <v>0.83159573682373578</v>
      </c>
    </row>
    <row r="4" spans="1:4" x14ac:dyDescent="0.25">
      <c r="A4" s="26">
        <v>1.0565257410213089</v>
      </c>
      <c r="B4" s="26">
        <v>1.2484786478251714E-2</v>
      </c>
      <c r="C4" s="26">
        <v>2</v>
      </c>
      <c r="D4" s="26">
        <v>0.84113583472956976</v>
      </c>
    </row>
    <row r="5" spans="1:4" x14ac:dyDescent="0.25">
      <c r="A5" s="26">
        <v>0.94347425897869119</v>
      </c>
      <c r="B5" s="26">
        <v>1.8306575995513177E-2</v>
      </c>
      <c r="C5" s="26">
        <v>2</v>
      </c>
      <c r="D5" s="26">
        <v>0.84974071920608774</v>
      </c>
    </row>
    <row r="6" spans="1:4" x14ac:dyDescent="0.25">
      <c r="A6" s="26">
        <v>0.98586856474467277</v>
      </c>
      <c r="B6" s="26">
        <v>2.4323935194267395E-2</v>
      </c>
      <c r="C6" s="26">
        <v>2</v>
      </c>
      <c r="D6" s="26">
        <v>0.85120574341485433</v>
      </c>
    </row>
    <row r="7" spans="1:4" x14ac:dyDescent="0.25">
      <c r="A7" s="26">
        <v>1.0141314352553272</v>
      </c>
      <c r="B7" s="26">
        <v>2.4917800727056096E-2</v>
      </c>
      <c r="C7" s="26">
        <v>2</v>
      </c>
      <c r="D7" s="26">
        <v>0.85680958944549335</v>
      </c>
    </row>
    <row r="8" spans="1:4" x14ac:dyDescent="0.25">
      <c r="A8" s="26">
        <v>0.95760569423401831</v>
      </c>
      <c r="B8" s="26">
        <v>2.5890481013919973E-2</v>
      </c>
      <c r="C8" s="26">
        <v>2</v>
      </c>
      <c r="D8" s="26">
        <v>0.85837571069379859</v>
      </c>
    </row>
    <row r="9" spans="1:4" x14ac:dyDescent="0.25">
      <c r="A9" s="26">
        <v>1.0423943057659817</v>
      </c>
      <c r="B9" s="26">
        <v>2.7509037137890543E-2</v>
      </c>
      <c r="C9" s="26">
        <v>2</v>
      </c>
      <c r="D9" s="26">
        <v>0.87024907170799293</v>
      </c>
    </row>
    <row r="10" spans="1:4" x14ac:dyDescent="0.25">
      <c r="A10" s="26">
        <v>0.92934282372336396</v>
      </c>
      <c r="B10" s="26">
        <v>3.1172477681928989E-2</v>
      </c>
      <c r="C10" s="26">
        <v>2</v>
      </c>
      <c r="D10" s="26">
        <v>0.88594517686157193</v>
      </c>
    </row>
    <row r="11" spans="1:4" x14ac:dyDescent="0.25">
      <c r="A11" s="26">
        <v>1.0706571762766361</v>
      </c>
      <c r="B11" s="26">
        <v>3.6496643107742477E-2</v>
      </c>
      <c r="C11" s="26">
        <v>2</v>
      </c>
      <c r="D11" s="26">
        <v>0.89021921817095617</v>
      </c>
    </row>
    <row r="12" spans="1:4" x14ac:dyDescent="0.25">
      <c r="A12" s="26">
        <v>1</v>
      </c>
      <c r="B12" s="26">
        <v>4.0555959788177429E-2</v>
      </c>
      <c r="C12" s="26">
        <v>2</v>
      </c>
      <c r="D12" s="26">
        <v>0.90541241692611996</v>
      </c>
    </row>
    <row r="13" spans="1:4" x14ac:dyDescent="0.25">
      <c r="A13" s="26">
        <v>1.0282628705106545</v>
      </c>
      <c r="B13" s="26">
        <v>4.2895039204844006E-2</v>
      </c>
      <c r="C13" s="26">
        <v>2</v>
      </c>
      <c r="D13" s="26">
        <v>0.92538249022863917</v>
      </c>
    </row>
    <row r="14" spans="1:4" x14ac:dyDescent="0.25">
      <c r="A14" s="26">
        <v>0.97173712948934554</v>
      </c>
      <c r="B14" s="26">
        <v>5.2786350719831177E-2</v>
      </c>
      <c r="C14" s="26">
        <v>2</v>
      </c>
      <c r="D14" s="26">
        <v>0.95111429440681317</v>
      </c>
    </row>
    <row r="15" spans="1:4" x14ac:dyDescent="0.25">
      <c r="A15" s="26">
        <v>1.0565257410213089</v>
      </c>
      <c r="B15" s="26">
        <v>5.4202245361942757E-2</v>
      </c>
      <c r="C15" s="26">
        <v>2</v>
      </c>
      <c r="D15" s="26">
        <v>0.95614989127798333</v>
      </c>
    </row>
    <row r="16" spans="1:4" x14ac:dyDescent="0.25">
      <c r="A16" s="26">
        <v>0.94347425897869119</v>
      </c>
      <c r="B16" s="26">
        <v>5.4619014758896481E-2</v>
      </c>
      <c r="C16" s="26">
        <v>1.9858685647446728</v>
      </c>
      <c r="D16" s="26">
        <v>0.95728937833534178</v>
      </c>
    </row>
    <row r="17" spans="1:4" x14ac:dyDescent="0.25">
      <c r="A17" s="26">
        <v>0.98586856474467277</v>
      </c>
      <c r="B17" s="26">
        <v>6.2679421832760027E-2</v>
      </c>
      <c r="C17" s="26">
        <v>2.0141314352553272</v>
      </c>
      <c r="D17" s="26">
        <v>0.95838854909171656</v>
      </c>
    </row>
    <row r="18" spans="1:4" x14ac:dyDescent="0.25">
      <c r="A18" s="26">
        <v>1.0141314352553272</v>
      </c>
      <c r="B18" s="26">
        <v>7.3751190313979947E-2</v>
      </c>
      <c r="C18" s="26">
        <v>1.9858685647446728</v>
      </c>
      <c r="D18" s="26">
        <v>0.96216705516236278</v>
      </c>
    </row>
    <row r="19" spans="1:4" x14ac:dyDescent="0.25">
      <c r="A19" s="26">
        <v>1</v>
      </c>
      <c r="B19" s="26">
        <v>7.5582063524419499E-2</v>
      </c>
      <c r="C19" s="26">
        <v>2.0141314352553272</v>
      </c>
      <c r="D19" s="26">
        <v>0.96432839015581362</v>
      </c>
    </row>
    <row r="20" spans="1:4" x14ac:dyDescent="0.25">
      <c r="A20" s="26">
        <v>1.0282628705106545</v>
      </c>
      <c r="B20" s="26">
        <v>7.6664497827440892E-2</v>
      </c>
    </row>
    <row r="21" spans="1:4" x14ac:dyDescent="0.25">
      <c r="A21" s="26">
        <v>0.97173712948934554</v>
      </c>
      <c r="B21" s="26">
        <v>8.1357795688557291E-2</v>
      </c>
    </row>
    <row r="22" spans="1:4" x14ac:dyDescent="0.25">
      <c r="A22" s="26">
        <v>1</v>
      </c>
      <c r="B22" s="26">
        <v>9.8495082163186712E-2</v>
      </c>
    </row>
    <row r="23" spans="1:4" x14ac:dyDescent="0.25">
      <c r="A23" s="26">
        <v>0.98586856474467277</v>
      </c>
      <c r="B23" s="26">
        <v>0.12044376726707622</v>
      </c>
    </row>
    <row r="24" spans="1:4" x14ac:dyDescent="0.25">
      <c r="A24" s="26">
        <v>1.0141314352553272</v>
      </c>
      <c r="B24" s="26">
        <v>0.12725497577093997</v>
      </c>
    </row>
    <row r="25" spans="1:4" x14ac:dyDescent="0.25">
      <c r="A25" s="26">
        <v>1</v>
      </c>
      <c r="B25" s="26">
        <v>0.15694077203678894</v>
      </c>
    </row>
    <row r="26" spans="1:4" x14ac:dyDescent="0.25">
      <c r="A26" s="26">
        <v>1</v>
      </c>
      <c r="B26" s="26">
        <v>0.16742175757917427</v>
      </c>
    </row>
    <row r="27" spans="1:4" x14ac:dyDescent="0.25">
      <c r="A27" s="26">
        <v>1</v>
      </c>
      <c r="B27" s="26">
        <v>0.28428044166563288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54"/>
  <sheetViews>
    <sheetView workbookViewId="0"/>
  </sheetViews>
  <sheetFormatPr baseColWidth="10" defaultRowHeight="15" x14ac:dyDescent="0.25"/>
  <sheetData>
    <row r="1" spans="1:4" x14ac:dyDescent="0.25">
      <c r="A1" s="26">
        <v>0.8</v>
      </c>
      <c r="B1" s="26">
        <v>2.8899962627325997E-3</v>
      </c>
      <c r="C1" s="26">
        <v>1.8</v>
      </c>
      <c r="D1" s="26">
        <v>0.75916621765407455</v>
      </c>
    </row>
    <row r="2" spans="1:4" x14ac:dyDescent="0.25">
      <c r="A2" s="26">
        <v>1.2</v>
      </c>
      <c r="B2" s="26">
        <v>2.8899962627325997E-3</v>
      </c>
      <c r="C2" s="26">
        <v>2.2000000000000002</v>
      </c>
      <c r="D2" s="26">
        <v>0.75916621765407455</v>
      </c>
    </row>
    <row r="3" spans="1:4" x14ac:dyDescent="0.25">
      <c r="A3" s="26">
        <v>0.8</v>
      </c>
      <c r="B3" s="26">
        <v>6.3764946761011619E-3</v>
      </c>
      <c r="C3" s="26">
        <v>1.8</v>
      </c>
      <c r="D3" s="26">
        <v>0.81164788032159474</v>
      </c>
    </row>
    <row r="4" spans="1:4" x14ac:dyDescent="0.25">
      <c r="A4" s="26">
        <v>1.2</v>
      </c>
      <c r="B4" s="26">
        <v>6.3764946761011619E-3</v>
      </c>
      <c r="C4" s="26">
        <v>2.2000000000000002</v>
      </c>
      <c r="D4" s="26">
        <v>0.81164788032159474</v>
      </c>
    </row>
    <row r="5" spans="1:4" x14ac:dyDescent="0.25">
      <c r="A5" s="26">
        <v>0.8</v>
      </c>
      <c r="B5" s="26">
        <v>1.040973545444121E-2</v>
      </c>
      <c r="C5" s="26">
        <v>1.8</v>
      </c>
      <c r="D5" s="26">
        <v>0.83159573682373578</v>
      </c>
    </row>
    <row r="6" spans="1:4" x14ac:dyDescent="0.25">
      <c r="A6" s="26">
        <v>1.2</v>
      </c>
      <c r="B6" s="26">
        <v>1.040973545444121E-2</v>
      </c>
      <c r="C6" s="26">
        <v>2.2000000000000002</v>
      </c>
      <c r="D6" s="26">
        <v>0.83159573682373578</v>
      </c>
    </row>
    <row r="7" spans="1:4" x14ac:dyDescent="0.25">
      <c r="A7" s="26">
        <v>0.8</v>
      </c>
      <c r="B7" s="26">
        <v>1.2484786478251714E-2</v>
      </c>
      <c r="C7" s="26">
        <v>1.8</v>
      </c>
      <c r="D7" s="26">
        <v>0.84113583472956976</v>
      </c>
    </row>
    <row r="8" spans="1:4" x14ac:dyDescent="0.25">
      <c r="A8" s="26">
        <v>1.2</v>
      </c>
      <c r="B8" s="26">
        <v>1.2484786478251714E-2</v>
      </c>
      <c r="C8" s="26">
        <v>2.2000000000000002</v>
      </c>
      <c r="D8" s="26">
        <v>0.84113583472956976</v>
      </c>
    </row>
    <row r="9" spans="1:4" x14ac:dyDescent="0.25">
      <c r="A9" s="26">
        <v>0.8</v>
      </c>
      <c r="B9" s="26">
        <v>1.8306575995513177E-2</v>
      </c>
      <c r="C9" s="26">
        <v>1.8</v>
      </c>
      <c r="D9" s="26">
        <v>0.84974071920608774</v>
      </c>
    </row>
    <row r="10" spans="1:4" x14ac:dyDescent="0.25">
      <c r="A10" s="26">
        <v>1.2</v>
      </c>
      <c r="B10" s="26">
        <v>1.8306575995513177E-2</v>
      </c>
      <c r="C10" s="26">
        <v>2.2000000000000002</v>
      </c>
      <c r="D10" s="26">
        <v>0.84974071920608774</v>
      </c>
    </row>
    <row r="11" spans="1:4" x14ac:dyDescent="0.25">
      <c r="A11" s="26">
        <v>0.8</v>
      </c>
      <c r="B11" s="26">
        <v>2.4323935194267395E-2</v>
      </c>
      <c r="C11" s="26">
        <v>1.8</v>
      </c>
      <c r="D11" s="26">
        <v>0.85120574341485433</v>
      </c>
    </row>
    <row r="12" spans="1:4" x14ac:dyDescent="0.25">
      <c r="A12" s="26">
        <v>1.2</v>
      </c>
      <c r="B12" s="26">
        <v>2.4323935194267395E-2</v>
      </c>
      <c r="C12" s="26">
        <v>2.2000000000000002</v>
      </c>
      <c r="D12" s="26">
        <v>0.85120574341485433</v>
      </c>
    </row>
    <row r="13" spans="1:4" x14ac:dyDescent="0.25">
      <c r="A13" s="26">
        <v>0.8</v>
      </c>
      <c r="B13" s="26">
        <v>2.4917800727056096E-2</v>
      </c>
      <c r="C13" s="26">
        <v>1.8</v>
      </c>
      <c r="D13" s="26">
        <v>0.85680958944549335</v>
      </c>
    </row>
    <row r="14" spans="1:4" x14ac:dyDescent="0.25">
      <c r="A14" s="26">
        <v>1.2</v>
      </c>
      <c r="B14" s="26">
        <v>2.4917800727056096E-2</v>
      </c>
      <c r="C14" s="26">
        <v>2.2000000000000002</v>
      </c>
      <c r="D14" s="26">
        <v>0.85680958944549335</v>
      </c>
    </row>
    <row r="15" spans="1:4" x14ac:dyDescent="0.25">
      <c r="A15" s="26">
        <v>0.8</v>
      </c>
      <c r="B15" s="26">
        <v>2.5890481013919973E-2</v>
      </c>
      <c r="C15" s="26">
        <v>1.8</v>
      </c>
      <c r="D15" s="26">
        <v>0.85837571069379859</v>
      </c>
    </row>
    <row r="16" spans="1:4" x14ac:dyDescent="0.25">
      <c r="A16" s="26">
        <v>1.2</v>
      </c>
      <c r="B16" s="26">
        <v>2.5890481013919973E-2</v>
      </c>
      <c r="C16" s="26">
        <v>2.2000000000000002</v>
      </c>
      <c r="D16" s="26">
        <v>0.85837571069379859</v>
      </c>
    </row>
    <row r="17" spans="1:4" x14ac:dyDescent="0.25">
      <c r="A17" s="26">
        <v>0.8</v>
      </c>
      <c r="B17" s="26">
        <v>2.7509037137890543E-2</v>
      </c>
      <c r="C17" s="26">
        <v>1.8</v>
      </c>
      <c r="D17" s="26">
        <v>0.87024907170799293</v>
      </c>
    </row>
    <row r="18" spans="1:4" x14ac:dyDescent="0.25">
      <c r="A18" s="26">
        <v>1.2</v>
      </c>
      <c r="B18" s="26">
        <v>2.7509037137890543E-2</v>
      </c>
      <c r="C18" s="26">
        <v>2.2000000000000002</v>
      </c>
      <c r="D18" s="26">
        <v>0.87024907170799293</v>
      </c>
    </row>
    <row r="19" spans="1:4" x14ac:dyDescent="0.25">
      <c r="A19" s="26">
        <v>0.8</v>
      </c>
      <c r="B19" s="26">
        <v>3.1172477681928989E-2</v>
      </c>
      <c r="C19" s="26">
        <v>1.8</v>
      </c>
      <c r="D19" s="26">
        <v>0.88594517686157193</v>
      </c>
    </row>
    <row r="20" spans="1:4" x14ac:dyDescent="0.25">
      <c r="A20" s="26">
        <v>1.2</v>
      </c>
      <c r="B20" s="26">
        <v>3.1172477681928989E-2</v>
      </c>
      <c r="C20" s="26">
        <v>2.2000000000000002</v>
      </c>
      <c r="D20" s="26">
        <v>0.88594517686157193</v>
      </c>
    </row>
    <row r="21" spans="1:4" x14ac:dyDescent="0.25">
      <c r="A21" s="26">
        <v>0.8</v>
      </c>
      <c r="B21" s="26">
        <v>3.6496643107742477E-2</v>
      </c>
      <c r="C21" s="26">
        <v>1.8</v>
      </c>
      <c r="D21" s="26">
        <v>0.89021921817095617</v>
      </c>
    </row>
    <row r="22" spans="1:4" x14ac:dyDescent="0.25">
      <c r="A22" s="26">
        <v>1.2</v>
      </c>
      <c r="B22" s="26">
        <v>3.6496643107742477E-2</v>
      </c>
      <c r="C22" s="26">
        <v>2.2000000000000002</v>
      </c>
      <c r="D22" s="26">
        <v>0.89021921817095617</v>
      </c>
    </row>
    <row r="23" spans="1:4" x14ac:dyDescent="0.25">
      <c r="A23" s="26">
        <v>0.8</v>
      </c>
      <c r="B23" s="26">
        <v>4.0555959788177429E-2</v>
      </c>
      <c r="C23" s="26">
        <v>1.8</v>
      </c>
      <c r="D23" s="26">
        <v>0.90541241692611996</v>
      </c>
    </row>
    <row r="24" spans="1:4" x14ac:dyDescent="0.25">
      <c r="A24" s="26">
        <v>1.2</v>
      </c>
      <c r="B24" s="26">
        <v>4.0555959788177429E-2</v>
      </c>
      <c r="C24" s="26">
        <v>2.2000000000000002</v>
      </c>
      <c r="D24" s="26">
        <v>0.90541241692611996</v>
      </c>
    </row>
    <row r="25" spans="1:4" x14ac:dyDescent="0.25">
      <c r="A25" s="26">
        <v>0.8</v>
      </c>
      <c r="B25" s="26">
        <v>4.2895039204844006E-2</v>
      </c>
      <c r="C25" s="26">
        <v>1.8</v>
      </c>
      <c r="D25" s="26">
        <v>0.92538249022863917</v>
      </c>
    </row>
    <row r="26" spans="1:4" x14ac:dyDescent="0.25">
      <c r="A26" s="26">
        <v>1.2</v>
      </c>
      <c r="B26" s="26">
        <v>4.2895039204844006E-2</v>
      </c>
      <c r="C26" s="26">
        <v>2.2000000000000002</v>
      </c>
      <c r="D26" s="26">
        <v>0.92538249022863917</v>
      </c>
    </row>
    <row r="27" spans="1:4" x14ac:dyDescent="0.25">
      <c r="A27" s="26">
        <v>0.8</v>
      </c>
      <c r="B27" s="26">
        <v>5.2786350719831177E-2</v>
      </c>
      <c r="C27" s="26">
        <v>1.8</v>
      </c>
      <c r="D27" s="26">
        <v>0.95111429440681317</v>
      </c>
    </row>
    <row r="28" spans="1:4" x14ac:dyDescent="0.25">
      <c r="A28" s="26">
        <v>1.2</v>
      </c>
      <c r="B28" s="26">
        <v>5.2786350719831177E-2</v>
      </c>
      <c r="C28" s="26">
        <v>2.2000000000000002</v>
      </c>
      <c r="D28" s="26">
        <v>0.95111429440681317</v>
      </c>
    </row>
    <row r="29" spans="1:4" x14ac:dyDescent="0.25">
      <c r="A29" s="26">
        <v>0.8</v>
      </c>
      <c r="B29" s="26">
        <v>5.4202245361942757E-2</v>
      </c>
      <c r="C29" s="26">
        <v>1.8</v>
      </c>
      <c r="D29" s="26">
        <v>0.95614989127798333</v>
      </c>
    </row>
    <row r="30" spans="1:4" x14ac:dyDescent="0.25">
      <c r="A30" s="26">
        <v>1.2</v>
      </c>
      <c r="B30" s="26">
        <v>5.4202245361942757E-2</v>
      </c>
      <c r="C30" s="26">
        <v>2.2000000000000002</v>
      </c>
      <c r="D30" s="26">
        <v>0.95614989127798333</v>
      </c>
    </row>
    <row r="31" spans="1:4" x14ac:dyDescent="0.25">
      <c r="A31" s="26">
        <v>0.8</v>
      </c>
      <c r="B31" s="26">
        <v>5.4619014758896481E-2</v>
      </c>
      <c r="C31" s="26">
        <v>1.8</v>
      </c>
      <c r="D31" s="26">
        <v>0.95728937833534178</v>
      </c>
    </row>
    <row r="32" spans="1:4" x14ac:dyDescent="0.25">
      <c r="A32" s="26">
        <v>1.2</v>
      </c>
      <c r="B32" s="26">
        <v>5.4619014758896481E-2</v>
      </c>
      <c r="C32" s="26">
        <v>2.2000000000000002</v>
      </c>
      <c r="D32" s="26">
        <v>0.95728937833534178</v>
      </c>
    </row>
    <row r="33" spans="1:4" x14ac:dyDescent="0.25">
      <c r="A33" s="26">
        <v>0.8</v>
      </c>
      <c r="B33" s="26">
        <v>6.2679421832760027E-2</v>
      </c>
      <c r="C33" s="26">
        <v>1.8</v>
      </c>
      <c r="D33" s="26">
        <v>0.95838854909171656</v>
      </c>
    </row>
    <row r="34" spans="1:4" x14ac:dyDescent="0.25">
      <c r="A34" s="26">
        <v>1.2</v>
      </c>
      <c r="B34" s="26">
        <v>6.2679421832760027E-2</v>
      </c>
      <c r="C34" s="26">
        <v>2.2000000000000002</v>
      </c>
      <c r="D34" s="26">
        <v>0.95838854909171656</v>
      </c>
    </row>
    <row r="35" spans="1:4" x14ac:dyDescent="0.25">
      <c r="A35" s="26">
        <v>0.8</v>
      </c>
      <c r="B35" s="26">
        <v>7.3751190313979947E-2</v>
      </c>
      <c r="C35" s="26">
        <v>1.8</v>
      </c>
      <c r="D35" s="26">
        <v>0.96216705516236278</v>
      </c>
    </row>
    <row r="36" spans="1:4" x14ac:dyDescent="0.25">
      <c r="A36" s="26">
        <v>1.2</v>
      </c>
      <c r="B36" s="26">
        <v>7.3751190313979947E-2</v>
      </c>
      <c r="C36" s="26">
        <v>2.2000000000000002</v>
      </c>
      <c r="D36" s="26">
        <v>0.96216705516236278</v>
      </c>
    </row>
    <row r="37" spans="1:4" x14ac:dyDescent="0.25">
      <c r="A37" s="26">
        <v>0.8</v>
      </c>
      <c r="B37" s="26">
        <v>7.5582063524419499E-2</v>
      </c>
      <c r="C37" s="26">
        <v>1.8</v>
      </c>
      <c r="D37" s="26">
        <v>0.96432839015581362</v>
      </c>
    </row>
    <row r="38" spans="1:4" x14ac:dyDescent="0.25">
      <c r="A38" s="26">
        <v>1.2</v>
      </c>
      <c r="B38" s="26">
        <v>7.5582063524419499E-2</v>
      </c>
      <c r="C38" s="26">
        <v>2.2000000000000002</v>
      </c>
      <c r="D38" s="26">
        <v>0.96432839015581362</v>
      </c>
    </row>
    <row r="39" spans="1:4" x14ac:dyDescent="0.25">
      <c r="A39" s="26">
        <v>0.8</v>
      </c>
      <c r="B39" s="26">
        <v>7.6664497827440892E-2</v>
      </c>
    </row>
    <row r="40" spans="1:4" x14ac:dyDescent="0.25">
      <c r="A40" s="26">
        <v>1.2</v>
      </c>
      <c r="B40" s="26">
        <v>7.6664497827440892E-2</v>
      </c>
    </row>
    <row r="41" spans="1:4" x14ac:dyDescent="0.25">
      <c r="A41" s="26">
        <v>0.8</v>
      </c>
      <c r="B41" s="26">
        <v>8.1357795688557291E-2</v>
      </c>
    </row>
    <row r="42" spans="1:4" x14ac:dyDescent="0.25">
      <c r="A42" s="26">
        <v>1.2</v>
      </c>
      <c r="B42" s="26">
        <v>8.1357795688557291E-2</v>
      </c>
    </row>
    <row r="43" spans="1:4" x14ac:dyDescent="0.25">
      <c r="A43" s="26">
        <v>0.8</v>
      </c>
      <c r="B43" s="26">
        <v>9.8495082163186712E-2</v>
      </c>
    </row>
    <row r="44" spans="1:4" x14ac:dyDescent="0.25">
      <c r="A44" s="26">
        <v>1.2</v>
      </c>
      <c r="B44" s="26">
        <v>9.8495082163186712E-2</v>
      </c>
    </row>
    <row r="45" spans="1:4" x14ac:dyDescent="0.25">
      <c r="A45" s="26">
        <v>0.8</v>
      </c>
      <c r="B45" s="26">
        <v>0.12044376726707622</v>
      </c>
    </row>
    <row r="46" spans="1:4" x14ac:dyDescent="0.25">
      <c r="A46" s="26">
        <v>1.2</v>
      </c>
      <c r="B46" s="26">
        <v>0.12044376726707622</v>
      </c>
    </row>
    <row r="47" spans="1:4" x14ac:dyDescent="0.25">
      <c r="A47" s="26">
        <v>0.8</v>
      </c>
      <c r="B47" s="26">
        <v>0.12725497577093997</v>
      </c>
    </row>
    <row r="48" spans="1:4" x14ac:dyDescent="0.25">
      <c r="A48" s="26">
        <v>1.2</v>
      </c>
      <c r="B48" s="26">
        <v>0.12725497577093997</v>
      </c>
    </row>
    <row r="49" spans="1:2" x14ac:dyDescent="0.25">
      <c r="A49" s="26">
        <v>0.8</v>
      </c>
      <c r="B49" s="26">
        <v>0.15694077203678894</v>
      </c>
    </row>
    <row r="50" spans="1:2" x14ac:dyDescent="0.25">
      <c r="A50" s="26">
        <v>1.2</v>
      </c>
      <c r="B50" s="26">
        <v>0.15694077203678894</v>
      </c>
    </row>
    <row r="51" spans="1:2" x14ac:dyDescent="0.25">
      <c r="A51" s="26">
        <v>0.8</v>
      </c>
      <c r="B51" s="26">
        <v>0.16742175757917427</v>
      </c>
    </row>
    <row r="52" spans="1:2" x14ac:dyDescent="0.25">
      <c r="A52" s="26">
        <v>1.2</v>
      </c>
      <c r="B52" s="26">
        <v>0.16742175757917427</v>
      </c>
    </row>
    <row r="53" spans="1:2" x14ac:dyDescent="0.25">
      <c r="A53" s="26">
        <v>0.8</v>
      </c>
      <c r="B53" s="26">
        <v>0.28428044166563288</v>
      </c>
    </row>
    <row r="54" spans="1:2" x14ac:dyDescent="0.25">
      <c r="A54" s="26">
        <v>1.2</v>
      </c>
      <c r="B54" s="26">
        <v>0.28428044166563288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65"/>
  <sheetViews>
    <sheetView workbookViewId="0">
      <pane xSplit="7" ySplit="2" topLeftCell="Q38" activePane="bottomRight" state="frozen"/>
      <selection pane="topRight" activeCell="H1" sqref="H1"/>
      <selection pane="bottomLeft" activeCell="A3" sqref="A3"/>
      <selection pane="bottomRight" activeCell="F26" sqref="F26"/>
    </sheetView>
  </sheetViews>
  <sheetFormatPr baseColWidth="10" defaultRowHeight="15" x14ac:dyDescent="0.25"/>
  <cols>
    <col min="1" max="1" width="11.42578125" style="2"/>
    <col min="2" max="2" width="11.42578125" style="1"/>
    <col min="3" max="7" width="7.7109375" style="1" customWidth="1"/>
    <col min="8" max="24" width="8.5703125" style="60" customWidth="1"/>
    <col min="25" max="25" width="11.42578125" style="60"/>
    <col min="26" max="34" width="8.140625" style="60" customWidth="1"/>
    <col min="35" max="16384" width="11.42578125" style="60"/>
  </cols>
  <sheetData>
    <row r="1" spans="1:34" s="2" customFormat="1" ht="12.75" x14ac:dyDescent="0.2">
      <c r="B1" s="1"/>
      <c r="C1" s="1"/>
      <c r="D1" s="1"/>
      <c r="E1" s="1"/>
      <c r="F1" s="1"/>
      <c r="G1" s="1"/>
      <c r="J1" s="2" t="s">
        <v>44</v>
      </c>
    </row>
    <row r="2" spans="1:34" s="2" customFormat="1" ht="12.75" x14ac:dyDescent="0.2">
      <c r="A2" s="2" t="s">
        <v>29</v>
      </c>
      <c r="B2" s="1" t="s">
        <v>78</v>
      </c>
      <c r="C2" s="2" t="str">
        <f>dw!C2</f>
        <v>flux (mg/cm2/day)</v>
      </c>
      <c r="D2" s="1" t="s">
        <v>30</v>
      </c>
      <c r="E2" s="1" t="s">
        <v>31</v>
      </c>
      <c r="F2" s="1" t="s">
        <v>32</v>
      </c>
      <c r="G2" s="1" t="s">
        <v>33</v>
      </c>
      <c r="H2" s="2" t="s">
        <v>2</v>
      </c>
      <c r="I2" s="2" t="s">
        <v>3</v>
      </c>
      <c r="J2" s="2" t="s">
        <v>40</v>
      </c>
      <c r="K2" s="2" t="s">
        <v>36</v>
      </c>
      <c r="L2" s="2" t="s">
        <v>1</v>
      </c>
      <c r="M2" s="2" t="s">
        <v>43</v>
      </c>
      <c r="N2" s="2" t="s">
        <v>42</v>
      </c>
      <c r="O2" s="2" t="s">
        <v>7</v>
      </c>
      <c r="P2" s="2" t="s">
        <v>8</v>
      </c>
      <c r="Q2" s="2" t="s">
        <v>5</v>
      </c>
      <c r="R2" s="2" t="s">
        <v>39</v>
      </c>
      <c r="S2" s="2" t="s">
        <v>41</v>
      </c>
      <c r="T2" s="2" t="s">
        <v>4</v>
      </c>
      <c r="U2" s="2" t="s">
        <v>37</v>
      </c>
      <c r="V2" s="2" t="s">
        <v>35</v>
      </c>
      <c r="W2" s="2" t="s">
        <v>38</v>
      </c>
      <c r="X2" s="2" t="s">
        <v>6</v>
      </c>
      <c r="Y2" s="2" t="s">
        <v>9</v>
      </c>
      <c r="Z2" s="18" t="s">
        <v>45</v>
      </c>
      <c r="AA2" s="18" t="s">
        <v>46</v>
      </c>
      <c r="AB2" s="18" t="s">
        <v>47</v>
      </c>
      <c r="AC2" s="18" t="s">
        <v>48</v>
      </c>
      <c r="AD2" s="18" t="s">
        <v>49</v>
      </c>
      <c r="AE2" s="18" t="s">
        <v>50</v>
      </c>
      <c r="AF2" s="18" t="s">
        <v>51</v>
      </c>
      <c r="AG2" s="18" t="s">
        <v>52</v>
      </c>
      <c r="AH2" s="18" t="s">
        <v>53</v>
      </c>
    </row>
    <row r="3" spans="1:34" x14ac:dyDescent="0.25">
      <c r="A3" s="3" t="s">
        <v>21</v>
      </c>
      <c r="B3" s="74">
        <v>38642</v>
      </c>
      <c r="C3" s="28">
        <f>dw!C3</f>
        <v>49.013698630136986</v>
      </c>
      <c r="D3" s="57" t="s">
        <v>10</v>
      </c>
      <c r="E3" s="4">
        <v>2.2610000000000001</v>
      </c>
      <c r="F3" s="4">
        <v>29</v>
      </c>
      <c r="G3" s="4">
        <v>7.7965517241379318</v>
      </c>
      <c r="H3" s="11">
        <f>(dw!K3*100)/dw!$AB3</f>
        <v>67.144933063437037</v>
      </c>
      <c r="I3" s="11">
        <f>(dw!L3*100)/dw!$AB3</f>
        <v>1.7128809454958425</v>
      </c>
      <c r="J3" s="11">
        <f>(dw!M3*100)/dw!$AB3</f>
        <v>6.370640072569465</v>
      </c>
      <c r="K3" s="11">
        <f>(dw!N3*100)/dw!$AB3</f>
        <v>4.0783866409084784</v>
      </c>
      <c r="L3" s="11">
        <f>(dw!O3*100)/dw!$AB3</f>
        <v>0</v>
      </c>
      <c r="M3" s="11">
        <f>(dw!P3*100)/dw!$AB3</f>
        <v>3.7821448147452252</v>
      </c>
      <c r="N3" s="11">
        <f>(dw!Q3*100)/dw!$AB3</f>
        <v>0</v>
      </c>
      <c r="O3" s="11">
        <f>(dw!R3*100)/dw!$AB3</f>
        <v>0</v>
      </c>
      <c r="P3" s="11">
        <f>(dw!S3*100)/dw!$AB3</f>
        <v>0.29409595871461475</v>
      </c>
      <c r="Q3" s="11">
        <f>(dw!T3*100)/dw!$AB3</f>
        <v>0</v>
      </c>
      <c r="R3" s="11">
        <f>(dw!U3*100)/dw!$AB3</f>
        <v>0</v>
      </c>
      <c r="S3" s="11">
        <f>(dw!V3*100)/dw!$AB3</f>
        <v>0</v>
      </c>
      <c r="T3" s="11">
        <f>(dw!W3*100)/dw!$AB3</f>
        <v>0</v>
      </c>
      <c r="U3" s="11">
        <f>(dw!X3*100)/dw!$AB3</f>
        <v>11.968481618634899</v>
      </c>
      <c r="V3" s="11">
        <f>(dw!Y3*100)/dw!$AB3</f>
        <v>2.0592652393288637</v>
      </c>
      <c r="W3" s="11">
        <f>(dw!Z3*100)/dw!$AB3</f>
        <v>2.5891716461655943</v>
      </c>
      <c r="X3" s="11">
        <f>(dw!AA3*100)/dw!$AB3</f>
        <v>0</v>
      </c>
      <c r="Y3" s="11">
        <f>SUM(H3:X3)</f>
        <v>100.00000000000003</v>
      </c>
      <c r="Z3" s="19">
        <f>SUM(H3:L3)</f>
        <v>79.306840722410826</v>
      </c>
      <c r="AA3" s="19">
        <f>SUM(M3:R3)</f>
        <v>4.0762407734598396</v>
      </c>
      <c r="AB3" s="9">
        <f>(I3)/(H3+I3)</f>
        <v>2.4875621890547261E-2</v>
      </c>
      <c r="AC3" s="9">
        <f>U3/(Z3+U3)</f>
        <v>0.13112505452366696</v>
      </c>
      <c r="AD3" s="9">
        <f>U3/(U3+AA3)</f>
        <v>0.74594507316198821</v>
      </c>
      <c r="AE3" s="9">
        <f>Z3/(Z3+AA3)</f>
        <v>0.95111429440681305</v>
      </c>
      <c r="AF3" s="9">
        <f>(H3+I3)/(H3+I3+V3)</f>
        <v>0.97096235122543717</v>
      </c>
      <c r="AG3" s="9">
        <f>(H3)/V3</f>
        <v>32.606257698653856</v>
      </c>
      <c r="AH3" s="9">
        <f>(H3+I3)/(V3+U3)</f>
        <v>4.9086866697941058</v>
      </c>
    </row>
    <row r="4" spans="1:34" x14ac:dyDescent="0.25">
      <c r="A4" s="3" t="s">
        <v>22</v>
      </c>
      <c r="B4" s="74">
        <v>38706</v>
      </c>
      <c r="C4" s="28">
        <f>dw!C4</f>
        <v>56</v>
      </c>
      <c r="D4" s="57" t="s">
        <v>10</v>
      </c>
      <c r="E4" s="4">
        <v>1.62</v>
      </c>
      <c r="F4" s="4">
        <v>19</v>
      </c>
      <c r="G4" s="4">
        <v>8.526315789473685</v>
      </c>
      <c r="H4" s="11">
        <f>(dw!K4*100)/dw!$AB4</f>
        <v>64.487223716360845</v>
      </c>
      <c r="I4" s="11">
        <f>(dw!L4*100)/dw!$AB4</f>
        <v>1.2897444743272168</v>
      </c>
      <c r="J4" s="11">
        <f>(dw!M4*100)/dw!$AB4</f>
        <v>10.771638998855336</v>
      </c>
      <c r="K4" s="11">
        <f>(dw!N4*100)/dw!$AB4</f>
        <v>2.5738739692270629</v>
      </c>
      <c r="L4" s="11">
        <f>(dw!O4*100)/dw!$AB4</f>
        <v>0</v>
      </c>
      <c r="M4" s="11">
        <f>(dw!P4*100)/dw!$AB4</f>
        <v>2.4306580646878122</v>
      </c>
      <c r="N4" s="11">
        <f>(dw!Q4*100)/dw!$AB4</f>
        <v>0.29712186317774381</v>
      </c>
      <c r="O4" s="11">
        <f>(dw!R4*100)/dw!$AB4</f>
        <v>0.48887790028891082</v>
      </c>
      <c r="P4" s="11">
        <f>(dw!S4*100)/dw!$AB4</f>
        <v>0.20660121542362464</v>
      </c>
      <c r="Q4" s="11">
        <f>(dw!T4*100)/dw!$AB4</f>
        <v>0</v>
      </c>
      <c r="R4" s="11">
        <f>(dw!U4*100)/dw!$AB4</f>
        <v>0</v>
      </c>
      <c r="S4" s="11">
        <f>(dw!V4*100)/dw!$AB4</f>
        <v>0</v>
      </c>
      <c r="T4" s="11">
        <f>(dw!W4*100)/dw!$AB4</f>
        <v>1.2092144204809752E-2</v>
      </c>
      <c r="U4" s="11">
        <f>(dw!X4*100)/dw!$AB4</f>
        <v>12.215829962889227</v>
      </c>
      <c r="V4" s="11">
        <f>(dw!Y4*100)/dw!$AB4</f>
        <v>2.8202263004535317</v>
      </c>
      <c r="W4" s="11">
        <f>(dw!Z4*100)/dw!$AB4</f>
        <v>2.4061113901038813</v>
      </c>
      <c r="X4" s="11">
        <f>(dw!AA4*100)/dw!$AB4</f>
        <v>0</v>
      </c>
      <c r="Y4" s="11">
        <f t="shared" ref="Y4:Y59" si="0">SUM(H4:X4)</f>
        <v>100.00000000000003</v>
      </c>
      <c r="Z4" s="19">
        <f t="shared" ref="Z4:Z26" si="1">SUM(H4:L4)</f>
        <v>79.122481158770469</v>
      </c>
      <c r="AA4" s="19">
        <f t="shared" ref="AA4:AA26" si="2">SUM(M4:R4)</f>
        <v>3.4232590435780916</v>
      </c>
      <c r="AB4" s="9">
        <f t="shared" ref="AB4:AB26" si="3">(I4)/(H4+I4)</f>
        <v>1.9607843137254898E-2</v>
      </c>
      <c r="AC4" s="9">
        <f t="shared" ref="AC4:AC26" si="4">U4/(Z4+U4)</f>
        <v>0.13374267394344672</v>
      </c>
      <c r="AD4" s="9">
        <f t="shared" ref="AD4:AD26" si="5">U4/(U4+AA4)</f>
        <v>0.78110879462592397</v>
      </c>
      <c r="AE4" s="9">
        <f t="shared" ref="AE4:AE26" si="6">Z4/(Z4+AA4)</f>
        <v>0.9585289436476494</v>
      </c>
      <c r="AF4" s="9">
        <f t="shared" ref="AF4:AF26" si="7">(H4+I4)/(H4+I4+V4)</f>
        <v>0.95888714806233477</v>
      </c>
      <c r="AG4" s="9">
        <f t="shared" ref="AG4:AG27" si="8">(H4)/V4</f>
        <v>22.865974870878411</v>
      </c>
      <c r="AH4" s="9">
        <f t="shared" ref="AH4:AH26" si="9">(H4+I4)/(V4+U4)</f>
        <v>4.374615726269222</v>
      </c>
    </row>
    <row r="5" spans="1:34" x14ac:dyDescent="0.25">
      <c r="A5" s="3" t="s">
        <v>23</v>
      </c>
      <c r="B5" s="74">
        <v>38770</v>
      </c>
      <c r="C5" s="28">
        <f>dw!C5</f>
        <v>36.958904109589042</v>
      </c>
      <c r="D5" s="57" t="s">
        <v>10</v>
      </c>
      <c r="E5" s="4">
        <v>1.2</v>
      </c>
      <c r="F5" s="4">
        <v>68</v>
      </c>
      <c r="G5" s="4">
        <v>6.2058823529411766</v>
      </c>
      <c r="H5" s="11">
        <f>(dw!K5*100)/dw!$AB5</f>
        <v>47.46166560556172</v>
      </c>
      <c r="I5" s="11">
        <f>(dw!L5*100)/dw!$AB5</f>
        <v>11.727824240825871</v>
      </c>
      <c r="J5" s="11">
        <f>(dw!M5*100)/dw!$AB5</f>
        <v>9.2346090954981221</v>
      </c>
      <c r="K5" s="11">
        <f>(dw!N5*100)/dw!$AB5</f>
        <v>4.4211584670463102</v>
      </c>
      <c r="L5" s="11">
        <f>(dw!O5*100)/dw!$AB5</f>
        <v>0</v>
      </c>
      <c r="M5" s="11">
        <f>(dw!P5*100)/dw!$AB5</f>
        <v>2.4255559491605427</v>
      </c>
      <c r="N5" s="11">
        <f>(dw!Q5*100)/dw!$AB5</f>
        <v>0.33582223422253371</v>
      </c>
      <c r="O5" s="11">
        <f>(dw!R5*100)/dw!$AB5</f>
        <v>1.3469717582281542</v>
      </c>
      <c r="P5" s="11">
        <f>(dw!S5*100)/dw!$AB5</f>
        <v>1.7654717093314924</v>
      </c>
      <c r="Q5" s="11">
        <f>(dw!T5*100)/dw!$AB5</f>
        <v>0</v>
      </c>
      <c r="R5" s="11">
        <f>(dw!U5*100)/dw!$AB5</f>
        <v>0</v>
      </c>
      <c r="S5" s="11">
        <f>(dw!V5*100)/dw!$AB5</f>
        <v>0</v>
      </c>
      <c r="T5" s="11">
        <f>(dw!W5*100)/dw!$AB5</f>
        <v>0</v>
      </c>
      <c r="U5" s="11">
        <f>(dw!X5*100)/dw!$AB5</f>
        <v>13.919492734540144</v>
      </c>
      <c r="V5" s="11">
        <f>(dw!Y5*100)/dw!$AB5</f>
        <v>3.4028410989531377</v>
      </c>
      <c r="W5" s="11">
        <f>(dw!Z5*100)/dw!$AB5</f>
        <v>3.9585871066319895</v>
      </c>
      <c r="X5" s="11">
        <f>(dw!AA5*100)/dw!$AB5</f>
        <v>0</v>
      </c>
      <c r="Y5" s="11">
        <f t="shared" si="0"/>
        <v>100.00000000000001</v>
      </c>
      <c r="Z5" s="19">
        <f t="shared" si="1"/>
        <v>72.845257408932028</v>
      </c>
      <c r="AA5" s="19">
        <f t="shared" si="2"/>
        <v>5.8738216509427232</v>
      </c>
      <c r="AB5" s="9">
        <f t="shared" si="3"/>
        <v>0.19814031631735099</v>
      </c>
      <c r="AC5" s="9">
        <f t="shared" si="4"/>
        <v>0.16042797001689274</v>
      </c>
      <c r="AD5" s="9">
        <f t="shared" si="5"/>
        <v>0.70324213840352101</v>
      </c>
      <c r="AE5" s="9">
        <f t="shared" si="6"/>
        <v>0.92538249022863917</v>
      </c>
      <c r="AF5" s="9">
        <f t="shared" si="7"/>
        <v>0.94563485577930151</v>
      </c>
      <c r="AG5" s="9">
        <f t="shared" si="8"/>
        <v>13.947658508110472</v>
      </c>
      <c r="AH5" s="9">
        <f t="shared" si="9"/>
        <v>3.4169466086574798</v>
      </c>
    </row>
    <row r="6" spans="1:34" x14ac:dyDescent="0.25">
      <c r="A6" s="3" t="s">
        <v>24</v>
      </c>
      <c r="B6" s="74">
        <v>38864</v>
      </c>
      <c r="C6" s="28">
        <f>dw!C6</f>
        <v>21.479452054794518</v>
      </c>
      <c r="D6" s="57" t="s">
        <v>10</v>
      </c>
      <c r="E6" s="4">
        <v>2.0510000000000002</v>
      </c>
      <c r="F6" s="4">
        <v>39.200000000000003</v>
      </c>
      <c r="G6" s="4">
        <v>5.2321428571428577</v>
      </c>
      <c r="H6" s="11">
        <f>(dw!K6*100)/dw!$AB6</f>
        <v>47.434456760277065</v>
      </c>
      <c r="I6" s="11">
        <f>(dw!L6*100)/dw!$AB6</f>
        <v>11.184519552545371</v>
      </c>
      <c r="J6" s="11">
        <f>(dw!M6*100)/dw!$AB6</f>
        <v>8.2707704746519557</v>
      </c>
      <c r="K6" s="11">
        <f>(dw!N6*100)/dw!$AB6</f>
        <v>4.5698995999442582</v>
      </c>
      <c r="L6" s="11">
        <f>(dw!O6*100)/dw!$AB6</f>
        <v>0</v>
      </c>
      <c r="M6" s="11">
        <f>(dw!P6*100)/dw!$AB6</f>
        <v>5.2734285391178402</v>
      </c>
      <c r="N6" s="11">
        <f>(dw!Q6*100)/dw!$AB6</f>
        <v>0</v>
      </c>
      <c r="O6" s="11">
        <f>(dw!R6*100)/dw!$AB6</f>
        <v>2.0103962680382033</v>
      </c>
      <c r="P6" s="11">
        <f>(dw!S6*100)/dw!$AB6</f>
        <v>1.7650722031996771</v>
      </c>
      <c r="Q6" s="11">
        <f>(dw!T6*100)/dw!$AB6</f>
        <v>1.6054728196385284</v>
      </c>
      <c r="R6" s="11">
        <f>(dw!U6*100)/dw!$AB6</f>
        <v>0</v>
      </c>
      <c r="S6" s="11">
        <f>(dw!V6*100)/dw!$AB6</f>
        <v>0</v>
      </c>
      <c r="T6" s="11">
        <f>(dw!W6*100)/dw!$AB6</f>
        <v>0</v>
      </c>
      <c r="U6" s="11">
        <f>(dw!X6*100)/dw!$AB6</f>
        <v>12.775898687454136</v>
      </c>
      <c r="V6" s="11">
        <f>(dw!Y6*100)/dw!$AB6</f>
        <v>2.075970125504476</v>
      </c>
      <c r="W6" s="11">
        <f>(dw!Z6*100)/dw!$AB6</f>
        <v>3.0341149696284848</v>
      </c>
      <c r="X6" s="11">
        <f>(dw!AA6*100)/dw!$AB6</f>
        <v>0</v>
      </c>
      <c r="Y6" s="11">
        <f t="shared" si="0"/>
        <v>100</v>
      </c>
      <c r="Z6" s="19">
        <f t="shared" si="1"/>
        <v>71.459646387418658</v>
      </c>
      <c r="AA6" s="19">
        <f t="shared" si="2"/>
        <v>10.654369829994248</v>
      </c>
      <c r="AB6" s="9">
        <f t="shared" si="3"/>
        <v>0.19080032194453123</v>
      </c>
      <c r="AC6" s="9">
        <f t="shared" si="4"/>
        <v>0.15166873647102627</v>
      </c>
      <c r="AD6" s="9">
        <f t="shared" si="5"/>
        <v>0.54527325104874491</v>
      </c>
      <c r="AE6" s="9">
        <f t="shared" si="6"/>
        <v>0.87024907170799293</v>
      </c>
      <c r="AF6" s="9">
        <f t="shared" si="7"/>
        <v>0.96579665610852949</v>
      </c>
      <c r="AG6" s="9">
        <f t="shared" si="8"/>
        <v>22.849296421715195</v>
      </c>
      <c r="AH6" s="9">
        <f t="shared" si="9"/>
        <v>3.9469091096250444</v>
      </c>
    </row>
    <row r="7" spans="1:34" x14ac:dyDescent="0.25">
      <c r="A7" s="3" t="s">
        <v>26</v>
      </c>
      <c r="B7" s="74">
        <v>38990</v>
      </c>
      <c r="C7" s="28">
        <f>dw!C7</f>
        <v>37.260273972602739</v>
      </c>
      <c r="D7" s="57" t="s">
        <v>10</v>
      </c>
      <c r="E7" s="4">
        <v>0.84</v>
      </c>
      <c r="F7" s="4">
        <v>29</v>
      </c>
      <c r="G7" s="4">
        <v>2.896551724137931</v>
      </c>
      <c r="H7" s="11">
        <f>(dw!K7*100)/dw!$AB7</f>
        <v>51.564516655023191</v>
      </c>
      <c r="I7" s="11">
        <f>(dw!L7*100)/dw!$AB7</f>
        <v>4.3779403985984171</v>
      </c>
      <c r="J7" s="11">
        <f>(dw!M7*100)/dw!$AB7</f>
        <v>6.9774130201069955</v>
      </c>
      <c r="K7" s="11">
        <f>(dw!N7*100)/dw!$AB7</f>
        <v>8.5870472003975635</v>
      </c>
      <c r="L7" s="11">
        <f>(dw!O7*100)/dw!$AB7</f>
        <v>0</v>
      </c>
      <c r="M7" s="11">
        <f>(dw!P7*100)/dw!$AB7</f>
        <v>4.3280443185017141</v>
      </c>
      <c r="N7" s="11">
        <f>(dw!Q7*100)/dw!$AB7</f>
        <v>0</v>
      </c>
      <c r="O7" s="11">
        <f>(dw!R7*100)/dw!$AB7</f>
        <v>1.5076118638960785</v>
      </c>
      <c r="P7" s="11">
        <f>(dw!S7*100)/dw!$AB7</f>
        <v>1.6682786884732057</v>
      </c>
      <c r="Q7" s="11">
        <f>(dw!T7*100)/dw!$AB7</f>
        <v>1.701723691170012</v>
      </c>
      <c r="R7" s="11">
        <f>(dw!U7*100)/dw!$AB7</f>
        <v>0</v>
      </c>
      <c r="S7" s="11">
        <f>(dw!V7*100)/dw!$AB7</f>
        <v>0</v>
      </c>
      <c r="T7" s="11">
        <f>(dw!W7*100)/dw!$AB7</f>
        <v>0</v>
      </c>
      <c r="U7" s="11">
        <f>(dw!X7*100)/dw!$AB7</f>
        <v>16.115690868241959</v>
      </c>
      <c r="V7" s="11">
        <f>(dw!Y7*100)/dw!$AB7</f>
        <v>0</v>
      </c>
      <c r="W7" s="11">
        <f>(dw!Z7*100)/dw!$AB7</f>
        <v>3.1717332955908697</v>
      </c>
      <c r="X7" s="11">
        <f>(dw!AA7*100)/dw!$AB7</f>
        <v>0</v>
      </c>
      <c r="Y7" s="11">
        <f t="shared" si="0"/>
        <v>100</v>
      </c>
      <c r="Z7" s="19">
        <f t="shared" si="1"/>
        <v>71.506917274126167</v>
      </c>
      <c r="AA7" s="19">
        <f t="shared" si="2"/>
        <v>9.2056585620410107</v>
      </c>
      <c r="AB7" s="9">
        <f t="shared" si="3"/>
        <v>7.8257921249367035E-2</v>
      </c>
      <c r="AC7" s="9">
        <f t="shared" si="4"/>
        <v>0.18392160664810828</v>
      </c>
      <c r="AD7" s="9">
        <f t="shared" si="5"/>
        <v>0.63644676254767296</v>
      </c>
      <c r="AE7" s="9">
        <f t="shared" si="6"/>
        <v>0.88594517686157193</v>
      </c>
      <c r="AF7" s="9">
        <f t="shared" si="7"/>
        <v>1</v>
      </c>
      <c r="AG7" s="9"/>
      <c r="AH7" s="9">
        <f t="shared" si="9"/>
        <v>3.4713036822928527</v>
      </c>
    </row>
    <row r="8" spans="1:34" x14ac:dyDescent="0.25">
      <c r="A8" s="3" t="s">
        <v>92</v>
      </c>
      <c r="B8" s="74">
        <v>39128</v>
      </c>
      <c r="C8" s="28">
        <f>dw!C8</f>
        <v>67.31506849315069</v>
      </c>
      <c r="D8" s="57" t="s">
        <v>10</v>
      </c>
      <c r="E8" s="4">
        <v>0.95230999999999999</v>
      </c>
      <c r="F8" s="4">
        <v>26.6</v>
      </c>
      <c r="G8" s="4">
        <v>3.5801127819548868</v>
      </c>
      <c r="H8" s="11">
        <f>(dw!K8*100)/dw!$AB8</f>
        <v>49.143201471725988</v>
      </c>
      <c r="I8" s="11">
        <f>(dw!L8*100)/dw!$AB8</f>
        <v>2.1631248167874566</v>
      </c>
      <c r="J8" s="11">
        <f>(dw!M8*100)/dw!$AB8</f>
        <v>10.454929271783673</v>
      </c>
      <c r="K8" s="11">
        <f>(dw!N8*100)/dw!$AB8</f>
        <v>8.7061914117655395</v>
      </c>
      <c r="L8" s="11">
        <f>(dw!O8*100)/dw!$AB8</f>
        <v>0</v>
      </c>
      <c r="M8" s="11">
        <f>(dw!P8*100)/dw!$AB8</f>
        <v>6.9474401837513389</v>
      </c>
      <c r="N8" s="11">
        <f>(dw!Q8*100)/dw!$AB8</f>
        <v>0</v>
      </c>
      <c r="O8" s="11">
        <f>(dw!R8*100)/dw!$AB8</f>
        <v>2.3907630507862248</v>
      </c>
      <c r="P8" s="11">
        <f>(dw!S8*100)/dw!$AB8</f>
        <v>1.5931352685738864</v>
      </c>
      <c r="Q8" s="11">
        <f>(dw!T8*100)/dw!$AB8</f>
        <v>1.5293894131616581</v>
      </c>
      <c r="R8" s="11">
        <f>(dw!U8*100)/dw!$AB8</f>
        <v>0</v>
      </c>
      <c r="S8" s="11">
        <f>(dw!V8*100)/dw!$AB8</f>
        <v>0</v>
      </c>
      <c r="T8" s="11">
        <f>(dw!W8*100)/dw!$AB8</f>
        <v>0</v>
      </c>
      <c r="U8" s="11">
        <f>(dw!X8*100)/dw!$AB8</f>
        <v>12.609714094176917</v>
      </c>
      <c r="V8" s="11">
        <f>(dw!Y8*100)/dw!$AB8</f>
        <v>2.4297941803790217</v>
      </c>
      <c r="W8" s="11">
        <f>(dw!Z8*100)/dw!$AB8</f>
        <v>2.0323168371082621</v>
      </c>
      <c r="X8" s="11">
        <f>(dw!AA8*100)/dw!$AB8</f>
        <v>0</v>
      </c>
      <c r="Y8" s="11">
        <f t="shared" si="0"/>
        <v>99.999999999999972</v>
      </c>
      <c r="Z8" s="19">
        <f t="shared" si="1"/>
        <v>70.46744697206266</v>
      </c>
      <c r="AA8" s="19">
        <f t="shared" si="2"/>
        <v>12.460727916273107</v>
      </c>
      <c r="AB8" s="9">
        <f t="shared" si="3"/>
        <v>4.2160976496805634E-2</v>
      </c>
      <c r="AC8" s="9">
        <f t="shared" si="4"/>
        <v>0.15178316076692683</v>
      </c>
      <c r="AD8" s="9">
        <f t="shared" si="5"/>
        <v>0.50297135123987269</v>
      </c>
      <c r="AE8" s="9">
        <f t="shared" si="6"/>
        <v>0.84974071920608762</v>
      </c>
      <c r="AF8" s="9">
        <f t="shared" si="7"/>
        <v>0.95478285073099733</v>
      </c>
      <c r="AG8" s="9">
        <f t="shared" si="8"/>
        <v>20.225252767730382</v>
      </c>
      <c r="AH8" s="9">
        <f t="shared" si="9"/>
        <v>3.4114364214496455</v>
      </c>
    </row>
    <row r="9" spans="1:34" x14ac:dyDescent="0.25">
      <c r="A9" s="3" t="s">
        <v>20</v>
      </c>
      <c r="B9" s="74">
        <v>39217</v>
      </c>
      <c r="C9" s="28">
        <f>dw!C9</f>
        <v>63.561643835616437</v>
      </c>
      <c r="D9" s="57" t="s">
        <v>10</v>
      </c>
      <c r="E9" s="4">
        <v>2.5463</v>
      </c>
      <c r="F9" s="4">
        <v>72</v>
      </c>
      <c r="G9" s="4">
        <v>3.5365277777777777</v>
      </c>
      <c r="H9" s="11">
        <f>(dw!K9*100)/dw!$AB9</f>
        <v>36.616464722505967</v>
      </c>
      <c r="I9" s="11">
        <f>(dw!L9*100)/dw!$AB9</f>
        <v>31.780121886400089</v>
      </c>
      <c r="J9" s="11">
        <f>(dw!M9*100)/dw!$AB9</f>
        <v>6.9511053417660218</v>
      </c>
      <c r="K9" s="11">
        <f>(dw!N9*100)/dw!$AB9</f>
        <v>3.8005944600393771</v>
      </c>
      <c r="L9" s="11">
        <f>(dw!O9*100)/dw!$AB9</f>
        <v>0.25742944423045772</v>
      </c>
      <c r="M9" s="11">
        <f>(dw!P9*100)/dw!$AB9</f>
        <v>3.7609812270558032</v>
      </c>
      <c r="N9" s="11">
        <f>(dw!Q9*100)/dw!$AB9</f>
        <v>0</v>
      </c>
      <c r="O9" s="11">
        <f>(dw!R9*100)/dw!$AB9</f>
        <v>1.4578184373085494</v>
      </c>
      <c r="P9" s="11">
        <f>(dw!S9*100)/dw!$AB9</f>
        <v>1.5788394115239206</v>
      </c>
      <c r="Q9" s="11">
        <f>(dw!T9*100)/dw!$AB9</f>
        <v>1.4978013273584851</v>
      </c>
      <c r="R9" s="11">
        <f>(dw!U9*100)/dw!$AB9</f>
        <v>0</v>
      </c>
      <c r="S9" s="11">
        <f>(dw!V9*100)/dw!$AB9</f>
        <v>0</v>
      </c>
      <c r="T9" s="11">
        <f>(dw!W9*100)/dw!$AB9</f>
        <v>0</v>
      </c>
      <c r="U9" s="11">
        <f>(dw!X9*100)/dw!$AB9</f>
        <v>10.20623423332662</v>
      </c>
      <c r="V9" s="11">
        <f>(dw!Y9*100)/dw!$AB9</f>
        <v>0</v>
      </c>
      <c r="W9" s="11">
        <f>(dw!Z9*100)/dw!$AB9</f>
        <v>2.0926095084847125</v>
      </c>
      <c r="X9" s="11">
        <f>(dw!AA9*100)/dw!$AB9</f>
        <v>0</v>
      </c>
      <c r="Y9" s="11">
        <f t="shared" si="0"/>
        <v>100.00000000000001</v>
      </c>
      <c r="Z9" s="19">
        <f t="shared" si="1"/>
        <v>79.405715854941917</v>
      </c>
      <c r="AA9" s="19">
        <f t="shared" si="2"/>
        <v>8.2954404032467579</v>
      </c>
      <c r="AB9" s="9">
        <f t="shared" si="3"/>
        <v>0.46464485235381514</v>
      </c>
      <c r="AC9" s="9">
        <f t="shared" si="4"/>
        <v>0.11389367403871238</v>
      </c>
      <c r="AD9" s="9">
        <f t="shared" si="5"/>
        <v>0.5516384021342231</v>
      </c>
      <c r="AE9" s="9">
        <f t="shared" si="6"/>
        <v>0.90541241692611996</v>
      </c>
      <c r="AF9" s="9">
        <f t="shared" si="7"/>
        <v>1</v>
      </c>
      <c r="AG9" s="9"/>
      <c r="AH9" s="9">
        <f t="shared" si="9"/>
        <v>6.7014517838096763</v>
      </c>
    </row>
    <row r="10" spans="1:34" x14ac:dyDescent="0.25">
      <c r="A10" s="3" t="s">
        <v>83</v>
      </c>
      <c r="B10" s="74">
        <v>39296</v>
      </c>
      <c r="C10" s="28">
        <f>dw!C10</f>
        <v>36.520547945205479</v>
      </c>
      <c r="D10" s="57" t="s">
        <v>10</v>
      </c>
      <c r="E10" s="4">
        <v>1.02</v>
      </c>
      <c r="F10" s="4">
        <v>63.9</v>
      </c>
      <c r="G10" s="4">
        <v>1.596244131455399</v>
      </c>
      <c r="H10" s="11">
        <f>(dw!K10*100)/dw!$AB10</f>
        <v>43.809219082584008</v>
      </c>
      <c r="I10" s="11">
        <f>(dw!L10*100)/dw!$AB10</f>
        <v>20.678626254877116</v>
      </c>
      <c r="J10" s="11">
        <f>(dw!M10*100)/dw!$AB10</f>
        <v>8.1957150225514983</v>
      </c>
      <c r="K10" s="11">
        <f>(dw!N10*100)/dw!$AB10</f>
        <v>4.0082363852405747</v>
      </c>
      <c r="L10" s="11">
        <f>(dw!O10*100)/dw!$AB10</f>
        <v>0</v>
      </c>
      <c r="M10" s="11">
        <f>(dw!P10*100)/dw!$AB10</f>
        <v>3.9006677776622971</v>
      </c>
      <c r="N10" s="11">
        <f>(dw!Q10*100)/dw!$AB10</f>
        <v>0</v>
      </c>
      <c r="O10" s="11">
        <f>(dw!R10*100)/dw!$AB10</f>
        <v>1.8940611410340313</v>
      </c>
      <c r="P10" s="11">
        <f>(dw!S10*100)/dw!$AB10</f>
        <v>2.0898493522289328</v>
      </c>
      <c r="Q10" s="11">
        <f>(dw!T10*100)/dw!$AB10</f>
        <v>1.572963461173339</v>
      </c>
      <c r="R10" s="11">
        <f>(dw!U10*100)/dw!$AB10</f>
        <v>0</v>
      </c>
      <c r="S10" s="11">
        <f>(dw!V10*100)/dw!$AB10</f>
        <v>0</v>
      </c>
      <c r="T10" s="11">
        <f>(dw!W10*100)/dw!$AB10</f>
        <v>0</v>
      </c>
      <c r="U10" s="11">
        <f>(dw!X10*100)/dw!$AB10</f>
        <v>8.7730800882482729</v>
      </c>
      <c r="V10" s="11">
        <f>(dw!Y10*100)/dw!$AB10</f>
        <v>1.197687332880679</v>
      </c>
      <c r="W10" s="11">
        <f>(dw!Z10*100)/dw!$AB10</f>
        <v>3.8798941015192838</v>
      </c>
      <c r="X10" s="11">
        <f>(dw!AA10*100)/dw!$AB10</f>
        <v>0</v>
      </c>
      <c r="Y10" s="11">
        <f t="shared" si="0"/>
        <v>100.00000000000004</v>
      </c>
      <c r="Z10" s="19">
        <f t="shared" si="1"/>
        <v>76.6917967452532</v>
      </c>
      <c r="AA10" s="19">
        <f t="shared" si="2"/>
        <v>9.4575417320986013</v>
      </c>
      <c r="AB10" s="9">
        <f t="shared" si="3"/>
        <v>0.32065928310470093</v>
      </c>
      <c r="AC10" s="9">
        <f t="shared" si="4"/>
        <v>0.10265129270986445</v>
      </c>
      <c r="AD10" s="9">
        <f t="shared" si="5"/>
        <v>0.48122769342166882</v>
      </c>
      <c r="AE10" s="9">
        <f t="shared" si="6"/>
        <v>0.89021921817095617</v>
      </c>
      <c r="AF10" s="9">
        <f t="shared" si="7"/>
        <v>0.98176634512668792</v>
      </c>
      <c r="AG10" s="9">
        <f t="shared" si="8"/>
        <v>36.578176857906662</v>
      </c>
      <c r="AH10" s="9">
        <f t="shared" si="9"/>
        <v>6.4676912632427452</v>
      </c>
    </row>
    <row r="11" spans="1:34" x14ac:dyDescent="0.25">
      <c r="A11" s="3" t="s">
        <v>91</v>
      </c>
      <c r="B11" s="74">
        <v>39662</v>
      </c>
      <c r="C11" s="28">
        <f>dw!C11</f>
        <v>56.93150684931507</v>
      </c>
      <c r="D11" s="57" t="s">
        <v>10</v>
      </c>
      <c r="E11" s="4">
        <v>1.7151000000000001</v>
      </c>
      <c r="F11" s="4">
        <v>38.54</v>
      </c>
      <c r="G11" s="4">
        <v>4.4501816294758703</v>
      </c>
      <c r="H11" s="11">
        <f>(dw!K11*100)/dw!$AB11</f>
        <v>49.122113612864403</v>
      </c>
      <c r="I11" s="11">
        <f>(dw!L11*100)/dw!$AB11</f>
        <v>8.5281895436422044</v>
      </c>
      <c r="J11" s="11">
        <f>(dw!M11*100)/dw!$AB11</f>
        <v>4.624383033868618</v>
      </c>
      <c r="K11" s="11">
        <f>(dw!N11*100)/dw!$AB11</f>
        <v>8.3439071173908879</v>
      </c>
      <c r="L11" s="11">
        <f>(dw!O11*100)/dw!$AB11</f>
        <v>0</v>
      </c>
      <c r="M11" s="11">
        <f>(dw!P11*100)/dw!$AB11</f>
        <v>5.2783471462576443</v>
      </c>
      <c r="N11" s="11">
        <f>(dw!Q11*100)/dw!$AB11</f>
        <v>0</v>
      </c>
      <c r="O11" s="11">
        <f>(dw!R11*100)/dw!$AB11</f>
        <v>1.3183158737641252</v>
      </c>
      <c r="P11" s="11">
        <f>(dw!S11*100)/dw!$AB11</f>
        <v>2.3175581331156128</v>
      </c>
      <c r="Q11" s="11">
        <f>(dw!T11*100)/dw!$AB11</f>
        <v>1.8034507342179724</v>
      </c>
      <c r="R11" s="11">
        <f>(dw!U11*100)/dw!$AB11</f>
        <v>0</v>
      </c>
      <c r="S11" s="11">
        <f>(dw!V11*100)/dw!$AB11</f>
        <v>0</v>
      </c>
      <c r="T11" s="11">
        <f>(dw!W11*100)/dw!$AB11</f>
        <v>0</v>
      </c>
      <c r="U11" s="11">
        <f>(dw!X11*100)/dw!$AB11</f>
        <v>12.958183187164098</v>
      </c>
      <c r="V11" s="11">
        <f>(dw!Y11*100)/dw!$AB11</f>
        <v>3.1206454480690367</v>
      </c>
      <c r="W11" s="11">
        <f>(dw!Z11*100)/dw!$AB11</f>
        <v>2.5849061696453894</v>
      </c>
      <c r="X11" s="11">
        <f>(dw!AA11*100)/dw!$AB11</f>
        <v>0</v>
      </c>
      <c r="Y11" s="11">
        <f t="shared" si="0"/>
        <v>100</v>
      </c>
      <c r="Z11" s="19">
        <f t="shared" si="1"/>
        <v>70.618593307766119</v>
      </c>
      <c r="AA11" s="19">
        <f t="shared" si="2"/>
        <v>10.717671887355355</v>
      </c>
      <c r="AB11" s="9">
        <f t="shared" si="3"/>
        <v>0.1479296565100488</v>
      </c>
      <c r="AC11" s="9">
        <f t="shared" si="4"/>
        <v>0.15504526174146169</v>
      </c>
      <c r="AD11" s="9">
        <f t="shared" si="5"/>
        <v>0.54731637553863965</v>
      </c>
      <c r="AE11" s="9">
        <f t="shared" si="6"/>
        <v>0.86823009562039499</v>
      </c>
      <c r="AF11" s="9">
        <f t="shared" si="7"/>
        <v>0.94864905814825362</v>
      </c>
      <c r="AG11" s="9">
        <f t="shared" si="8"/>
        <v>15.741010771749067</v>
      </c>
      <c r="AH11" s="9">
        <f t="shared" si="9"/>
        <v>3.5854790460406392</v>
      </c>
    </row>
    <row r="12" spans="1:34" x14ac:dyDescent="0.25">
      <c r="A12" s="3" t="s">
        <v>84</v>
      </c>
      <c r="B12" s="74">
        <v>39775</v>
      </c>
      <c r="C12" s="28">
        <f>dw!C12</f>
        <v>99.315068493150676</v>
      </c>
      <c r="D12" s="57" t="s">
        <v>10</v>
      </c>
      <c r="E12" s="4">
        <v>3.96163</v>
      </c>
      <c r="F12" s="4">
        <v>73.400000000000006</v>
      </c>
      <c r="G12" s="4">
        <v>5.3973160762942776</v>
      </c>
      <c r="H12" s="11">
        <f>(dw!K12*100)/dw!$AB12</f>
        <v>49.64905960809979</v>
      </c>
      <c r="I12" s="11">
        <f>(dw!L12*100)/dw!$AB12</f>
        <v>4.8038024472676737</v>
      </c>
      <c r="J12" s="11">
        <f>(dw!M12*100)/dw!$AB12</f>
        <v>9.7587724135354641</v>
      </c>
      <c r="K12" s="11">
        <f>(dw!N12*100)/dw!$AB12</f>
        <v>4.7916469024113528</v>
      </c>
      <c r="L12" s="11">
        <f>(dw!O12*100)/dw!$AB12</f>
        <v>0</v>
      </c>
      <c r="M12" s="11">
        <f>(dw!P12*100)/dw!$AB12</f>
        <v>5.9522704465434382</v>
      </c>
      <c r="N12" s="11">
        <f>(dw!Q12*100)/dw!$AB12</f>
        <v>0</v>
      </c>
      <c r="O12" s="11">
        <f>(dw!R12*100)/dw!$AB12</f>
        <v>1.6597779026233945</v>
      </c>
      <c r="P12" s="11">
        <f>(dw!S12*100)/dw!$AB12</f>
        <v>2.1404610939286544</v>
      </c>
      <c r="Q12" s="11">
        <f>(dw!T12*100)/dw!$AB12</f>
        <v>1.6324127561934305</v>
      </c>
      <c r="R12" s="11">
        <f>(dw!U12*100)/dw!$AB12</f>
        <v>0</v>
      </c>
      <c r="S12" s="11">
        <f>(dw!V12*100)/dw!$AB12</f>
        <v>0</v>
      </c>
      <c r="T12" s="11">
        <f>(dw!W12*100)/dw!$AB12</f>
        <v>0</v>
      </c>
      <c r="U12" s="11">
        <f>(dw!X12*100)/dw!$AB12</f>
        <v>15.552121770479912</v>
      </c>
      <c r="V12" s="11">
        <f>(dw!Y12*100)/dw!$AB12</f>
        <v>1.7824898688644908</v>
      </c>
      <c r="W12" s="11">
        <f>(dw!Z12*100)/dw!$AB12</f>
        <v>2.2771847900524049</v>
      </c>
      <c r="X12" s="11">
        <f>(dw!AA12*100)/dw!$AB12</f>
        <v>0</v>
      </c>
      <c r="Y12" s="11">
        <f t="shared" si="0"/>
        <v>100</v>
      </c>
      <c r="Z12" s="19">
        <f t="shared" si="1"/>
        <v>69.003281371314287</v>
      </c>
      <c r="AA12" s="19">
        <f t="shared" si="2"/>
        <v>11.384922199288917</v>
      </c>
      <c r="AB12" s="9">
        <f t="shared" si="3"/>
        <v>8.8219466634888458E-2</v>
      </c>
      <c r="AC12" s="9">
        <f t="shared" si="4"/>
        <v>0.18392818427463425</v>
      </c>
      <c r="AD12" s="9">
        <f t="shared" si="5"/>
        <v>0.57735072147982902</v>
      </c>
      <c r="AE12" s="9">
        <f t="shared" si="6"/>
        <v>0.85837571069379859</v>
      </c>
      <c r="AF12" s="9">
        <f t="shared" si="7"/>
        <v>0.96830303700657716</v>
      </c>
      <c r="AG12" s="9">
        <f t="shared" si="8"/>
        <v>27.853768189845589</v>
      </c>
      <c r="AH12" s="9">
        <f t="shared" si="9"/>
        <v>3.1412796080055059</v>
      </c>
    </row>
    <row r="13" spans="1:34" x14ac:dyDescent="0.25">
      <c r="A13" s="3" t="s">
        <v>85</v>
      </c>
      <c r="B13" s="74">
        <v>40026</v>
      </c>
      <c r="C13" s="28">
        <f>dw!C13</f>
        <v>72.767123287671225</v>
      </c>
      <c r="D13" s="57" t="s">
        <v>10</v>
      </c>
      <c r="E13" s="4">
        <v>2.2515000000000001</v>
      </c>
      <c r="F13" s="4">
        <v>42.884</v>
      </c>
      <c r="G13" s="4">
        <v>5.2502098684824174</v>
      </c>
      <c r="H13" s="11">
        <f>(dw!K13*100)/dw!$AB13</f>
        <v>39.907103736073367</v>
      </c>
      <c r="I13" s="11">
        <f>(dw!L13*100)/dw!$AB13</f>
        <v>15.877935003661291</v>
      </c>
      <c r="J13" s="11">
        <f>(dw!M13*100)/dw!$AB13</f>
        <v>8.1850190028024219</v>
      </c>
      <c r="K13" s="11">
        <f>(dw!N13*100)/dw!$AB13</f>
        <v>5.8554409282403252</v>
      </c>
      <c r="L13" s="11">
        <f>(dw!O13*100)/dw!$AB13</f>
        <v>0</v>
      </c>
      <c r="M13" s="11">
        <f>(dw!P13*100)/dw!$AB13</f>
        <v>5.4823088449989079</v>
      </c>
      <c r="N13" s="11">
        <f>(dw!Q13*100)/dw!$AB13</f>
        <v>0</v>
      </c>
      <c r="O13" s="11">
        <f>(dw!R13*100)/dw!$AB13</f>
        <v>1.3450128887485959</v>
      </c>
      <c r="P13" s="11">
        <f>(dw!S13*100)/dw!$AB13</f>
        <v>2.4836572208158914</v>
      </c>
      <c r="Q13" s="11">
        <f>(dw!T13*100)/dw!$AB13</f>
        <v>2.0744629347897443</v>
      </c>
      <c r="R13" s="11">
        <f>(dw!U13*100)/dw!$AB13</f>
        <v>0</v>
      </c>
      <c r="S13" s="11">
        <f>(dw!V13*100)/dw!$AB13</f>
        <v>0</v>
      </c>
      <c r="T13" s="11">
        <f>(dw!W13*100)/dw!$AB13</f>
        <v>0</v>
      </c>
      <c r="U13" s="11">
        <f>(dw!X13*100)/dw!$AB13</f>
        <v>12.17263845375779</v>
      </c>
      <c r="V13" s="11">
        <f>(dw!Y13*100)/dw!$AB13</f>
        <v>4.0809419090464907</v>
      </c>
      <c r="W13" s="11">
        <f>(dw!Z13*100)/dw!$AB13</f>
        <v>2.5354790770651632</v>
      </c>
      <c r="X13" s="11">
        <f>(dw!AA13*100)/dw!$AB13</f>
        <v>0</v>
      </c>
      <c r="Y13" s="11">
        <f t="shared" si="0"/>
        <v>99.999999999999986</v>
      </c>
      <c r="Z13" s="19">
        <f t="shared" si="1"/>
        <v>69.825498670777407</v>
      </c>
      <c r="AA13" s="19">
        <f t="shared" si="2"/>
        <v>11.385441889353141</v>
      </c>
      <c r="AB13" s="9">
        <f t="shared" si="3"/>
        <v>0.28462712157895714</v>
      </c>
      <c r="AC13" s="9">
        <f t="shared" si="4"/>
        <v>0.14845018290196663</v>
      </c>
      <c r="AD13" s="9">
        <f t="shared" si="5"/>
        <v>0.51670757024637726</v>
      </c>
      <c r="AE13" s="9">
        <f t="shared" si="6"/>
        <v>0.85980408783810247</v>
      </c>
      <c r="AF13" s="9">
        <f t="shared" si="7"/>
        <v>0.9318320377479764</v>
      </c>
      <c r="AG13" s="9">
        <f t="shared" si="8"/>
        <v>9.7788953201241799</v>
      </c>
      <c r="AH13" s="9">
        <f t="shared" si="9"/>
        <v>3.4321692509914103</v>
      </c>
    </row>
    <row r="14" spans="1:34" x14ac:dyDescent="0.25">
      <c r="A14" s="3" t="s">
        <v>25</v>
      </c>
      <c r="B14" s="74">
        <v>40238</v>
      </c>
      <c r="C14" s="28">
        <f>dw!C14</f>
        <v>169.36986301369865</v>
      </c>
      <c r="D14" s="57" t="s">
        <v>10</v>
      </c>
      <c r="E14" s="4">
        <v>1.52</v>
      </c>
      <c r="F14" s="4">
        <v>16.850000000000001</v>
      </c>
      <c r="G14" s="4">
        <v>9.0207715133531146</v>
      </c>
      <c r="H14" s="11">
        <f>(dw!K14*100)/dw!$AB14</f>
        <v>68.449247967691136</v>
      </c>
      <c r="I14" s="11">
        <f>(dw!L14*100)/dw!$AB14</f>
        <v>0.52911268679025247</v>
      </c>
      <c r="J14" s="11">
        <f>(dw!M14*100)/dw!$AB14</f>
        <v>3.8040273229796773</v>
      </c>
      <c r="K14" s="11">
        <f>(dw!N14*100)/dw!$AB14</f>
        <v>3.5665393323555001</v>
      </c>
      <c r="L14" s="11">
        <f>(dw!O14*100)/dw!$AB14</f>
        <v>0</v>
      </c>
      <c r="M14" s="11">
        <f>(dw!P14*100)/dw!$AB14</f>
        <v>2.2862576716533511</v>
      </c>
      <c r="N14" s="11">
        <f>(dw!Q14*100)/dw!$AB14</f>
        <v>0.33527778888469933</v>
      </c>
      <c r="O14" s="11">
        <f>(dw!R14*100)/dw!$AB14</f>
        <v>0.18805068862959942</v>
      </c>
      <c r="P14" s="11">
        <f>(dw!S14*100)/dw!$AB14</f>
        <v>0.66119042444163811</v>
      </c>
      <c r="Q14" s="11">
        <f>(dw!T14*100)/dw!$AB14</f>
        <v>0</v>
      </c>
      <c r="R14" s="11">
        <f>(dw!U14*100)/dw!$AB14</f>
        <v>0</v>
      </c>
      <c r="S14" s="11">
        <f>(dw!V14*100)/dw!$AB14</f>
        <v>0</v>
      </c>
      <c r="T14" s="11">
        <f>(dw!W14*100)/dw!$AB14</f>
        <v>3.0671048656305142E-2</v>
      </c>
      <c r="U14" s="11">
        <f>(dw!X14*100)/dw!$AB14</f>
        <v>14.184208850963591</v>
      </c>
      <c r="V14" s="11">
        <f>(dw!Y14*100)/dw!$AB14</f>
        <v>3.2085484647027602</v>
      </c>
      <c r="W14" s="11">
        <f>(dw!Z14*100)/dw!$AB14</f>
        <v>2.7568677522514844</v>
      </c>
      <c r="X14" s="11">
        <f>(dw!AA14*100)/dw!$AB14</f>
        <v>0</v>
      </c>
      <c r="Y14" s="11">
        <f t="shared" si="0"/>
        <v>99.999999999999986</v>
      </c>
      <c r="Z14" s="19">
        <f t="shared" si="1"/>
        <v>76.348927309816574</v>
      </c>
      <c r="AA14" s="19">
        <f t="shared" si="2"/>
        <v>3.4707765736092884</v>
      </c>
      <c r="AB14" s="9">
        <f t="shared" si="3"/>
        <v>7.6707054468954971E-3</v>
      </c>
      <c r="AC14" s="9">
        <f t="shared" si="4"/>
        <v>0.15667422396340588</v>
      </c>
      <c r="AD14" s="9">
        <f t="shared" si="5"/>
        <v>0.8034109635243013</v>
      </c>
      <c r="AE14" s="9">
        <f t="shared" si="6"/>
        <v>0.95651729579605749</v>
      </c>
      <c r="AF14" s="9">
        <f t="shared" si="7"/>
        <v>0.95555221155950465</v>
      </c>
      <c r="AG14" s="9">
        <f t="shared" si="8"/>
        <v>21.333400046999841</v>
      </c>
      <c r="AH14" s="9">
        <f t="shared" si="9"/>
        <v>3.9659244018974396</v>
      </c>
    </row>
    <row r="15" spans="1:34" x14ac:dyDescent="0.25">
      <c r="A15" s="3" t="s">
        <v>79</v>
      </c>
      <c r="B15" s="74">
        <v>40309</v>
      </c>
      <c r="C15" s="28">
        <f>dw!C15</f>
        <v>37.260273972602739</v>
      </c>
      <c r="D15" s="57" t="s">
        <v>10</v>
      </c>
      <c r="E15" s="4">
        <v>1.1200000000000001</v>
      </c>
      <c r="F15" s="4">
        <v>14</v>
      </c>
      <c r="G15" s="4">
        <v>8.0000000000000018</v>
      </c>
      <c r="H15" s="11">
        <f>(dw!K15*100)/dw!$AB15</f>
        <v>21.440914625798452</v>
      </c>
      <c r="I15" s="11">
        <f>(dw!L15*100)/dw!$AB15</f>
        <v>21.233589941414852</v>
      </c>
      <c r="J15" s="11">
        <f>(dw!M15*100)/dw!$AB15</f>
        <v>15.485698168776553</v>
      </c>
      <c r="K15" s="11">
        <f>(dw!N15*100)/dw!$AB15</f>
        <v>6.1899383835973465</v>
      </c>
      <c r="L15" s="11">
        <f>(dw!O15*100)/dw!$AB15</f>
        <v>0</v>
      </c>
      <c r="M15" s="11">
        <f>(dw!P15*100)/dw!$AB15</f>
        <v>4.4237636079872678</v>
      </c>
      <c r="N15" s="11">
        <f>(dw!Q15*100)/dw!$AB15</f>
        <v>0.64323377619243538</v>
      </c>
      <c r="O15" s="11">
        <f>(dw!R15*100)/dw!$AB15</f>
        <v>0.47601467461035302</v>
      </c>
      <c r="P15" s="11">
        <f>(dw!S15*100)/dw!$AB15</f>
        <v>1.7974064209499176</v>
      </c>
      <c r="Q15" s="11">
        <f>(dw!T15*100)/dw!$AB15</f>
        <v>0</v>
      </c>
      <c r="R15" s="11">
        <f>(dw!U15*100)/dw!$AB15</f>
        <v>0</v>
      </c>
      <c r="S15" s="11">
        <f>(dw!V15*100)/dw!$AB15</f>
        <v>0</v>
      </c>
      <c r="T15" s="11">
        <f>(dw!W15*100)/dw!$AB15</f>
        <v>0</v>
      </c>
      <c r="U15" s="11">
        <f>(dw!X15*100)/dw!$AB15</f>
        <v>22.190811763020058</v>
      </c>
      <c r="V15" s="11">
        <f>(dw!Y15*100)/dw!$AB15</f>
        <v>0</v>
      </c>
      <c r="W15" s="11">
        <f>(dw!Z15*100)/dw!$AB15</f>
        <v>6.1186286376527592</v>
      </c>
      <c r="X15" s="11">
        <f>(dw!AA15*100)/dw!$AB15</f>
        <v>0</v>
      </c>
      <c r="Y15" s="11">
        <f t="shared" si="0"/>
        <v>100</v>
      </c>
      <c r="Z15" s="19">
        <f t="shared" si="1"/>
        <v>64.350141119587207</v>
      </c>
      <c r="AA15" s="19">
        <f t="shared" si="2"/>
        <v>7.3404184797399736</v>
      </c>
      <c r="AB15" s="9">
        <f t="shared" si="3"/>
        <v>0.49757086008981005</v>
      </c>
      <c r="AC15" s="9">
        <f t="shared" si="4"/>
        <v>0.25641977611596073</v>
      </c>
      <c r="AD15" s="9">
        <f t="shared" si="5"/>
        <v>0.7514353984104819</v>
      </c>
      <c r="AE15" s="9">
        <f t="shared" si="6"/>
        <v>0.89760969197667051</v>
      </c>
      <c r="AF15" s="9">
        <f t="shared" si="7"/>
        <v>1</v>
      </c>
      <c r="AG15" s="9"/>
      <c r="AH15" s="9">
        <f t="shared" si="9"/>
        <v>1.9230709098406376</v>
      </c>
    </row>
    <row r="16" spans="1:34" x14ac:dyDescent="0.25">
      <c r="A16" s="3" t="s">
        <v>80</v>
      </c>
      <c r="B16" s="74">
        <v>40392</v>
      </c>
      <c r="C16" s="28">
        <f>dw!C16</f>
        <v>48.657534246575345</v>
      </c>
      <c r="D16" s="57" t="s">
        <v>10</v>
      </c>
      <c r="E16" s="4">
        <v>1.2</v>
      </c>
      <c r="F16" s="4">
        <v>23.9</v>
      </c>
      <c r="G16" s="4">
        <v>5.0209205020920509</v>
      </c>
      <c r="H16" s="11">
        <f>(dw!K16*100)/dw!$AB16</f>
        <v>41.533907318693487</v>
      </c>
      <c r="I16" s="11">
        <f>(dw!L16*100)/dw!$AB16</f>
        <v>22.926119375007701</v>
      </c>
      <c r="J16" s="11">
        <f>(dw!M16*100)/dw!$AB16</f>
        <v>3.8968294479080887</v>
      </c>
      <c r="K16" s="11">
        <f>(dw!N16*100)/dw!$AB16</f>
        <v>4.7491298068390098</v>
      </c>
      <c r="L16" s="11">
        <f>(dw!O16*100)/dw!$AB16</f>
        <v>0.52826367986644229</v>
      </c>
      <c r="M16" s="11">
        <f>(dw!P16*100)/dw!$AB16</f>
        <v>5.2855206202418588</v>
      </c>
      <c r="N16" s="11">
        <f>(dw!Q16*100)/dw!$AB16</f>
        <v>0.29362546970243941</v>
      </c>
      <c r="O16" s="11">
        <f>(dw!R16*100)/dw!$AB16</f>
        <v>0.91338494325294561</v>
      </c>
      <c r="P16" s="11">
        <f>(dw!S16*100)/dw!$AB16</f>
        <v>1.4311357826416486</v>
      </c>
      <c r="Q16" s="11">
        <f>(dw!T16*100)/dw!$AB16</f>
        <v>1.9484147239540444</v>
      </c>
      <c r="R16" s="11">
        <f>(dw!U16*100)/dw!$AB16</f>
        <v>0</v>
      </c>
      <c r="S16" s="11">
        <f>(dw!V16*100)/dw!$AB16</f>
        <v>0</v>
      </c>
      <c r="T16" s="11">
        <f>(dw!W16*100)/dw!$AB16</f>
        <v>8.389299134355413E-2</v>
      </c>
      <c r="U16" s="11">
        <f>(dw!X16*100)/dw!$AB16</f>
        <v>13.689545596234044</v>
      </c>
      <c r="V16" s="11">
        <f>(dw!Y16*100)/dw!$AB16</f>
        <v>1.4450567758927197</v>
      </c>
      <c r="W16" s="11">
        <f>(dw!Z16*100)/dw!$AB16</f>
        <v>1.2751734684220226</v>
      </c>
      <c r="X16" s="11">
        <f>(dw!AA16*100)/dw!$AB16</f>
        <v>0</v>
      </c>
      <c r="Y16" s="11">
        <f t="shared" si="0"/>
        <v>100.00000000000001</v>
      </c>
      <c r="Z16" s="19">
        <f t="shared" si="1"/>
        <v>73.634249628314734</v>
      </c>
      <c r="AA16" s="19">
        <f t="shared" si="2"/>
        <v>9.8720815397929371</v>
      </c>
      <c r="AB16" s="9">
        <f t="shared" si="3"/>
        <v>0.35566413094966898</v>
      </c>
      <c r="AC16" s="9">
        <f t="shared" si="4"/>
        <v>0.15676764347028277</v>
      </c>
      <c r="AD16" s="9">
        <f t="shared" si="5"/>
        <v>0.58101019582395486</v>
      </c>
      <c r="AE16" s="9">
        <f t="shared" si="6"/>
        <v>0.88178044225270402</v>
      </c>
      <c r="AF16" s="9">
        <f t="shared" si="7"/>
        <v>0.97807366746512936</v>
      </c>
      <c r="AG16" s="9">
        <f t="shared" si="8"/>
        <v>28.742059143686504</v>
      </c>
      <c r="AH16" s="9">
        <f t="shared" si="9"/>
        <v>4.2591159720467147</v>
      </c>
    </row>
    <row r="17" spans="1:34" x14ac:dyDescent="0.25">
      <c r="A17" s="3" t="s">
        <v>81</v>
      </c>
      <c r="B17" s="74">
        <v>40464</v>
      </c>
      <c r="C17" s="28">
        <f>dw!C17</f>
        <v>70.465753424657535</v>
      </c>
      <c r="D17" s="57" t="s">
        <v>10</v>
      </c>
      <c r="E17" s="4">
        <v>2</v>
      </c>
      <c r="F17" s="4">
        <v>28.9</v>
      </c>
      <c r="G17" s="4">
        <v>6.9204152249134951</v>
      </c>
      <c r="H17" s="11">
        <f>(dw!K17*100)/dw!$AB17</f>
        <v>64.592165566609125</v>
      </c>
      <c r="I17" s="11">
        <f>(dw!L17*100)/dw!$AB17</f>
        <v>6.1603296437466151</v>
      </c>
      <c r="J17" s="11">
        <f>(dw!M17*100)/dw!$AB17</f>
        <v>3.7806250058680173</v>
      </c>
      <c r="K17" s="11">
        <f>(dw!N17*100)/dw!$AB17</f>
        <v>0.52721873672057395</v>
      </c>
      <c r="L17" s="11">
        <f>(dw!O17*100)/dw!$AB17</f>
        <v>0.22592443231440121</v>
      </c>
      <c r="M17" s="11">
        <f>(dw!P17*100)/dw!$AB17</f>
        <v>5.7118140904142543</v>
      </c>
      <c r="N17" s="11">
        <f>(dw!Q17*100)/dw!$AB17</f>
        <v>0</v>
      </c>
      <c r="O17" s="11">
        <f>(dw!R17*100)/dw!$AB17</f>
        <v>0.96878989151868022</v>
      </c>
      <c r="P17" s="11">
        <f>(dw!S17*100)/dw!$AB17</f>
        <v>1.2933247830194903</v>
      </c>
      <c r="Q17" s="11">
        <f>(dw!T17*100)/dw!$AB17</f>
        <v>1.5599082057920473</v>
      </c>
      <c r="R17" s="11">
        <f>(dw!U17*100)/dw!$AB17</f>
        <v>0</v>
      </c>
      <c r="S17" s="11">
        <f>(dw!V17*100)/dw!$AB17</f>
        <v>0</v>
      </c>
      <c r="T17" s="11">
        <f>(dw!W17*100)/dw!$AB17</f>
        <v>0</v>
      </c>
      <c r="U17" s="11">
        <f>(dw!X17*100)/dw!$AB17</f>
        <v>12.983247499641532</v>
      </c>
      <c r="V17" s="11">
        <f>(dw!Y17*100)/dw!$AB17</f>
        <v>1.5677674130932135</v>
      </c>
      <c r="W17" s="11">
        <f>(dw!Z17*100)/dw!$AB17</f>
        <v>0.62888473126205446</v>
      </c>
      <c r="X17" s="11">
        <f>(dw!AA17*100)/dw!$AB17</f>
        <v>0</v>
      </c>
      <c r="Y17" s="11">
        <f t="shared" si="0"/>
        <v>99.999999999999986</v>
      </c>
      <c r="Z17" s="19">
        <f t="shared" si="1"/>
        <v>75.286263385258735</v>
      </c>
      <c r="AA17" s="19">
        <f t="shared" si="2"/>
        <v>9.5338369707444723</v>
      </c>
      <c r="AB17" s="9">
        <f t="shared" si="3"/>
        <v>8.7068726345709904E-2</v>
      </c>
      <c r="AC17" s="9">
        <f t="shared" si="4"/>
        <v>0.14708643301050053</v>
      </c>
      <c r="AD17" s="9">
        <f t="shared" si="5"/>
        <v>0.57659540766553619</v>
      </c>
      <c r="AE17" s="9">
        <f t="shared" si="6"/>
        <v>0.8875993198460097</v>
      </c>
      <c r="AF17" s="9">
        <f t="shared" si="7"/>
        <v>0.9783218788729221</v>
      </c>
      <c r="AG17" s="9">
        <f t="shared" si="8"/>
        <v>41.200094495629578</v>
      </c>
      <c r="AH17" s="9">
        <f t="shared" si="9"/>
        <v>4.8623752799837101</v>
      </c>
    </row>
    <row r="18" spans="1:34" x14ac:dyDescent="0.25">
      <c r="A18" s="3" t="s">
        <v>82</v>
      </c>
      <c r="B18" s="74">
        <v>40695</v>
      </c>
      <c r="C18" s="28">
        <f>dw!C18</f>
        <v>95.808219178082183</v>
      </c>
      <c r="D18" s="57" t="s">
        <v>10</v>
      </c>
      <c r="E18" s="4">
        <v>2.4</v>
      </c>
      <c r="F18" s="4">
        <v>30.7</v>
      </c>
      <c r="G18" s="4">
        <v>7.8175895765472312</v>
      </c>
      <c r="H18" s="11">
        <f>(dw!K18*100)/dw!$AB18</f>
        <v>64.298693450549067</v>
      </c>
      <c r="I18" s="11">
        <f>(dw!L18*100)/dw!$AB18</f>
        <v>6.4700685282075057</v>
      </c>
      <c r="J18" s="11">
        <f>(dw!M18*100)/dw!$AB18</f>
        <v>6.3008919658752518</v>
      </c>
      <c r="K18" s="11">
        <f>(dw!N18*100)/dw!$AB18</f>
        <v>1.0881478888348985</v>
      </c>
      <c r="L18" s="11">
        <f>(dw!O18*100)/dw!$AB18</f>
        <v>4.5999065298993114E-2</v>
      </c>
      <c r="M18" s="11">
        <f>(dw!P18*100)/dw!$AB18</f>
        <v>3.4896290907368757</v>
      </c>
      <c r="N18" s="11">
        <f>(dw!Q18*100)/dw!$AB18</f>
        <v>0</v>
      </c>
      <c r="O18" s="11">
        <f>(dw!R18*100)/dw!$AB18</f>
        <v>0.42799130321671858</v>
      </c>
      <c r="P18" s="11">
        <f>(dw!S18*100)/dw!$AB18</f>
        <v>1.4061714265966112</v>
      </c>
      <c r="Q18" s="11">
        <f>(dw!T18*100)/dw!$AB18</f>
        <v>1.4930116620030278</v>
      </c>
      <c r="R18" s="11">
        <f>(dw!U18*100)/dw!$AB18</f>
        <v>0</v>
      </c>
      <c r="S18" s="11">
        <f>(dw!V18*100)/dw!$AB18</f>
        <v>0</v>
      </c>
      <c r="T18" s="11">
        <f>(dw!W18*100)/dw!$AB18</f>
        <v>0</v>
      </c>
      <c r="U18" s="11">
        <f>(dw!X18*100)/dw!$AB18</f>
        <v>12.049955144911454</v>
      </c>
      <c r="V18" s="11">
        <f>(dw!Y18*100)/dw!$AB18</f>
        <v>1.8096632276432141</v>
      </c>
      <c r="W18" s="11">
        <f>(dw!Z18*100)/dw!$AB18</f>
        <v>1.1197772461263584</v>
      </c>
      <c r="X18" s="11">
        <f>(dw!AA18*100)/dw!$AB18</f>
        <v>0</v>
      </c>
      <c r="Y18" s="11">
        <f t="shared" si="0"/>
        <v>99.999999999999972</v>
      </c>
      <c r="Z18" s="19">
        <f t="shared" si="1"/>
        <v>78.203800898765721</v>
      </c>
      <c r="AA18" s="19">
        <f t="shared" si="2"/>
        <v>6.8168034825532331</v>
      </c>
      <c r="AB18" s="9">
        <f t="shared" si="3"/>
        <v>9.1425486998765029E-2</v>
      </c>
      <c r="AC18" s="9">
        <f t="shared" si="4"/>
        <v>0.13351195200208654</v>
      </c>
      <c r="AD18" s="9">
        <f t="shared" si="5"/>
        <v>0.63868708890832537</v>
      </c>
      <c r="AE18" s="9">
        <f t="shared" si="6"/>
        <v>0.91982174753804691</v>
      </c>
      <c r="AF18" s="9">
        <f t="shared" si="7"/>
        <v>0.97506609956751111</v>
      </c>
      <c r="AG18" s="9">
        <f t="shared" si="8"/>
        <v>35.530750953196659</v>
      </c>
      <c r="AH18" s="9">
        <f t="shared" si="9"/>
        <v>5.1061118767090665</v>
      </c>
    </row>
    <row r="19" spans="1:34" x14ac:dyDescent="0.25">
      <c r="A19" s="3" t="s">
        <v>86</v>
      </c>
      <c r="B19" s="74">
        <v>40954</v>
      </c>
      <c r="C19" s="28">
        <f>dw!C19</f>
        <v>146.6849315068493</v>
      </c>
      <c r="D19" s="57" t="s">
        <v>10</v>
      </c>
      <c r="E19" s="4">
        <v>1.78</v>
      </c>
      <c r="F19" s="4">
        <v>19</v>
      </c>
      <c r="G19" s="4">
        <v>9.3684210526315788</v>
      </c>
      <c r="H19" s="11">
        <f>(dw!K19*100)/dw!$AB19</f>
        <v>67.078367876793493</v>
      </c>
      <c r="I19" s="11">
        <f>(dw!L19*100)/dw!$AB19</f>
        <v>2.0727215673929194</v>
      </c>
      <c r="J19" s="11">
        <f>(dw!M19*100)/dw!$AB19</f>
        <v>8.685020200893403</v>
      </c>
      <c r="K19" s="11">
        <f>(dw!N19*100)/dw!$AB19</f>
        <v>3.5320882254787382</v>
      </c>
      <c r="L19" s="11">
        <f>(dw!O19*100)/dw!$AB19</f>
        <v>0</v>
      </c>
      <c r="M19" s="11">
        <f>(dw!P19*100)/dw!$AB19</f>
        <v>1.8745265129400754</v>
      </c>
      <c r="N19" s="11">
        <f>(dw!Q19*100)/dw!$AB19</f>
        <v>0.23114135471773453</v>
      </c>
      <c r="O19" s="11">
        <f>(dw!R19*100)/dw!$AB19</f>
        <v>0.31725978396690097</v>
      </c>
      <c r="P19" s="11">
        <f>(dw!S19*100)/dw!$AB19</f>
        <v>0.77651523623775631</v>
      </c>
      <c r="Q19" s="11">
        <f>(dw!T19*100)/dw!$AB19</f>
        <v>0</v>
      </c>
      <c r="R19" s="11">
        <f>(dw!U19*100)/dw!$AB19</f>
        <v>0</v>
      </c>
      <c r="S19" s="11">
        <f>(dw!V19*100)/dw!$AB19</f>
        <v>0</v>
      </c>
      <c r="T19" s="11">
        <f>(dw!W19*100)/dw!$AB19</f>
        <v>0</v>
      </c>
      <c r="U19" s="11">
        <f>(dw!X19*100)/dw!$AB19</f>
        <v>11.102897057406896</v>
      </c>
      <c r="V19" s="11">
        <f>(dw!Y19*100)/dw!$AB19</f>
        <v>2.0316901623333776</v>
      </c>
      <c r="W19" s="11">
        <f>(dw!Z19*100)/dw!$AB19</f>
        <v>2.2977720218387114</v>
      </c>
      <c r="X19" s="11">
        <f>(dw!AA19*100)/dw!$AB19</f>
        <v>0</v>
      </c>
      <c r="Y19" s="11">
        <f t="shared" si="0"/>
        <v>100.00000000000001</v>
      </c>
      <c r="Z19" s="19">
        <f t="shared" si="1"/>
        <v>81.368197870558561</v>
      </c>
      <c r="AA19" s="19">
        <f t="shared" si="2"/>
        <v>3.1994428878624674</v>
      </c>
      <c r="AB19" s="9">
        <f t="shared" si="3"/>
        <v>2.9973809292850914E-2</v>
      </c>
      <c r="AC19" s="9">
        <f t="shared" si="4"/>
        <v>0.12006883952283684</v>
      </c>
      <c r="AD19" s="9">
        <f t="shared" si="5"/>
        <v>0.77629933982091415</v>
      </c>
      <c r="AE19" s="9">
        <f t="shared" si="6"/>
        <v>0.96216705516236278</v>
      </c>
      <c r="AF19" s="9">
        <f t="shared" si="7"/>
        <v>0.97145812268691889</v>
      </c>
      <c r="AG19" s="9">
        <f t="shared" si="8"/>
        <v>33.016042071963668</v>
      </c>
      <c r="AH19" s="9">
        <f t="shared" si="9"/>
        <v>5.264808728839049</v>
      </c>
    </row>
    <row r="20" spans="1:34" x14ac:dyDescent="0.25">
      <c r="A20" s="3" t="s">
        <v>87</v>
      </c>
      <c r="B20" s="74">
        <v>41085</v>
      </c>
      <c r="C20" s="28">
        <f>dw!C20</f>
        <v>40.054794520547944</v>
      </c>
      <c r="D20" s="57" t="s">
        <v>10</v>
      </c>
      <c r="E20" s="4">
        <v>1.8125</v>
      </c>
      <c r="F20" s="4">
        <v>20.61</v>
      </c>
      <c r="G20" s="4">
        <v>8.7942746239689473</v>
      </c>
      <c r="H20" s="11">
        <f>(dw!K20*100)/dw!$AB20</f>
        <v>45.844277133921253</v>
      </c>
      <c r="I20" s="11">
        <f>(dw!L20*100)/dw!$AB20</f>
        <v>18.705212319205696</v>
      </c>
      <c r="J20" s="11">
        <f>(dw!M20*100)/dw!$AB20</f>
        <v>5.3240563771269755</v>
      </c>
      <c r="K20" s="11">
        <f>(dw!N20*100)/dw!$AB20</f>
        <v>3.4175264797461566</v>
      </c>
      <c r="L20" s="11">
        <f>(dw!O20*100)/dw!$AB20</f>
        <v>0</v>
      </c>
      <c r="M20" s="11">
        <f>(dw!P20*100)/dw!$AB20</f>
        <v>4.8045576208921439</v>
      </c>
      <c r="N20" s="11">
        <f>(dw!Q20*100)/dw!$AB20</f>
        <v>0</v>
      </c>
      <c r="O20" s="11">
        <f>(dw!R20*100)/dw!$AB20</f>
        <v>1.7208445318309857</v>
      </c>
      <c r="P20" s="11">
        <f>(dw!S20*100)/dw!$AB20</f>
        <v>1.6064749985378157</v>
      </c>
      <c r="Q20" s="11">
        <f>(dw!T20*100)/dw!$AB20</f>
        <v>1.7220751529815999</v>
      </c>
      <c r="R20" s="11">
        <f>(dw!U20*100)/dw!$AB20</f>
        <v>0</v>
      </c>
      <c r="S20" s="11">
        <f>(dw!V20*100)/dw!$AB20</f>
        <v>0</v>
      </c>
      <c r="T20" s="11">
        <f>(dw!W20*100)/dw!$AB20</f>
        <v>0</v>
      </c>
      <c r="U20" s="11">
        <f>(dw!X20*100)/dw!$AB20</f>
        <v>12.845996384257218</v>
      </c>
      <c r="V20" s="11">
        <f>(dw!Y20*100)/dw!$AB20</f>
        <v>1.5226357888690676</v>
      </c>
      <c r="W20" s="11">
        <f>(dw!Z20*100)/dw!$AB20</f>
        <v>2.4863432126311009</v>
      </c>
      <c r="X20" s="11">
        <f>(dw!AA20*100)/dw!$AB20</f>
        <v>0</v>
      </c>
      <c r="Y20" s="11">
        <f t="shared" si="0"/>
        <v>100.00000000000003</v>
      </c>
      <c r="Z20" s="19">
        <f t="shared" si="1"/>
        <v>73.291072310000089</v>
      </c>
      <c r="AA20" s="19">
        <f t="shared" si="2"/>
        <v>9.8539523042425454</v>
      </c>
      <c r="AB20" s="9">
        <f t="shared" si="3"/>
        <v>0.28978094912413849</v>
      </c>
      <c r="AC20" s="9">
        <f t="shared" si="4"/>
        <v>0.14913435735611061</v>
      </c>
      <c r="AD20" s="9">
        <f t="shared" si="5"/>
        <v>0.5659042035969557</v>
      </c>
      <c r="AE20" s="9">
        <f t="shared" si="6"/>
        <v>0.88148476291924061</v>
      </c>
      <c r="AF20" s="9">
        <f t="shared" si="7"/>
        <v>0.97695494456562049</v>
      </c>
      <c r="AG20" s="9">
        <f t="shared" si="8"/>
        <v>30.108498348099339</v>
      </c>
      <c r="AH20" s="9">
        <f t="shared" si="9"/>
        <v>4.4923893015964413</v>
      </c>
    </row>
    <row r="21" spans="1:34" x14ac:dyDescent="0.25">
      <c r="A21" s="3" t="s">
        <v>90</v>
      </c>
      <c r="B21" s="74">
        <v>41182</v>
      </c>
      <c r="C21" s="28">
        <f>dw!C21</f>
        <v>131.20547945205479</v>
      </c>
      <c r="D21" s="57" t="s">
        <v>10</v>
      </c>
      <c r="E21" s="4">
        <v>1.1200000000000001</v>
      </c>
      <c r="F21" s="4">
        <v>12</v>
      </c>
      <c r="G21" s="4">
        <v>9.3333333333333339</v>
      </c>
      <c r="H21" s="11">
        <f>(dw!K21*100)/dw!$AB21</f>
        <v>66.058513280472582</v>
      </c>
      <c r="I21" s="11">
        <f>(dw!L21*100)/dw!$AB21</f>
        <v>2.0213905063824611</v>
      </c>
      <c r="J21" s="11">
        <f>(dw!M21*100)/dw!$AB21</f>
        <v>11.232963492143641</v>
      </c>
      <c r="K21" s="11">
        <f>(dw!N21*100)/dw!$AB21</f>
        <v>3.0510575244410241</v>
      </c>
      <c r="L21" s="11">
        <f>(dw!O21*100)/dw!$AB21</f>
        <v>0</v>
      </c>
      <c r="M21" s="11">
        <f>(dw!P21*100)/dw!$AB21</f>
        <v>1.9734439523581917</v>
      </c>
      <c r="N21" s="11">
        <f>(dw!Q21*100)/dw!$AB21</f>
        <v>0.16987837481802692</v>
      </c>
      <c r="O21" s="11">
        <f>(dw!R21*100)/dw!$AB21</f>
        <v>0.12571572312481694</v>
      </c>
      <c r="P21" s="11">
        <f>(dw!S21*100)/dw!$AB21</f>
        <v>0.77769770985788955</v>
      </c>
      <c r="Q21" s="11">
        <f>(dw!T21*100)/dw!$AB21</f>
        <v>0</v>
      </c>
      <c r="R21" s="11">
        <f>(dw!U21*100)/dw!$AB21</f>
        <v>0</v>
      </c>
      <c r="S21" s="11">
        <f>(dw!V21*100)/dw!$AB21</f>
        <v>0</v>
      </c>
      <c r="T21" s="11">
        <f>(dw!W21*100)/dw!$AB21</f>
        <v>0</v>
      </c>
      <c r="U21" s="11">
        <f>(dw!X21*100)/dw!$AB21</f>
        <v>10.212632306469981</v>
      </c>
      <c r="V21" s="11">
        <f>(dw!Y21*100)/dw!$AB21</f>
        <v>1.579138735310365</v>
      </c>
      <c r="W21" s="11">
        <f>(dw!Z21*100)/dw!$AB21</f>
        <v>2.797568394621019</v>
      </c>
      <c r="X21" s="11">
        <f>(dw!AA21*100)/dw!$AB21</f>
        <v>0</v>
      </c>
      <c r="Y21" s="11">
        <f t="shared" si="0"/>
        <v>100</v>
      </c>
      <c r="Z21" s="19">
        <f t="shared" si="1"/>
        <v>82.363924803439701</v>
      </c>
      <c r="AA21" s="19">
        <f t="shared" si="2"/>
        <v>3.0467357601589251</v>
      </c>
      <c r="AB21" s="9">
        <f t="shared" si="3"/>
        <v>2.9691441878517369E-2</v>
      </c>
      <c r="AC21" s="9">
        <f t="shared" si="4"/>
        <v>0.11031553370844452</v>
      </c>
      <c r="AD21" s="9">
        <f t="shared" si="5"/>
        <v>0.77022013833171055</v>
      </c>
      <c r="AE21" s="9">
        <f t="shared" si="6"/>
        <v>0.96432839015581362</v>
      </c>
      <c r="AF21" s="9">
        <f t="shared" si="7"/>
        <v>0.9773304559159296</v>
      </c>
      <c r="AG21" s="9">
        <f t="shared" si="8"/>
        <v>41.831988414551425</v>
      </c>
      <c r="AH21" s="9">
        <f t="shared" si="9"/>
        <v>5.7735096403785153</v>
      </c>
    </row>
    <row r="22" spans="1:34" x14ac:dyDescent="0.25">
      <c r="A22" s="3" t="s">
        <v>88</v>
      </c>
      <c r="B22" s="74">
        <v>41326</v>
      </c>
      <c r="C22" s="28">
        <f>dw!C22</f>
        <v>101.45205479452055</v>
      </c>
      <c r="D22" s="57" t="s">
        <v>10</v>
      </c>
      <c r="E22" s="4">
        <v>0.75149999999999995</v>
      </c>
      <c r="F22" s="4">
        <v>48</v>
      </c>
      <c r="G22" s="4">
        <v>1.5656249999999998</v>
      </c>
      <c r="H22" s="11">
        <f>(dw!K22*100)/dw!$AB22</f>
        <v>46.605344617519712</v>
      </c>
      <c r="I22" s="11">
        <f>(dw!L22*100)/dw!$AB22</f>
        <v>3.4814340990452588</v>
      </c>
      <c r="J22" s="11">
        <f>(dw!M22*100)/dw!$AB22</f>
        <v>9.5358803529857354</v>
      </c>
      <c r="K22" s="11">
        <f>(dw!N22*100)/dw!$AB22</f>
        <v>5.343439175084197</v>
      </c>
      <c r="L22" s="11">
        <f>(dw!O22*100)/dw!$AB22</f>
        <v>0</v>
      </c>
      <c r="M22" s="11">
        <f>(dw!P22*100)/dw!$AB22</f>
        <v>7.5832590176798975</v>
      </c>
      <c r="N22" s="11">
        <f>(dw!Q22*100)/dw!$AB22</f>
        <v>0</v>
      </c>
      <c r="O22" s="11">
        <f>(dw!R22*100)/dw!$AB22</f>
        <v>0.60528025024814525</v>
      </c>
      <c r="P22" s="11">
        <f>(dw!S22*100)/dw!$AB22</f>
        <v>3.5912364611235761</v>
      </c>
      <c r="Q22" s="11">
        <f>(dw!T22*100)/dw!$AB22</f>
        <v>3.2963460822492414</v>
      </c>
      <c r="R22" s="11">
        <f>(dw!U22*100)/dw!$AB22</f>
        <v>0</v>
      </c>
      <c r="S22" s="11">
        <f>(dw!V22*100)/dw!$AB22</f>
        <v>0</v>
      </c>
      <c r="T22" s="11">
        <f>(dw!W22*100)/dw!$AB22</f>
        <v>0</v>
      </c>
      <c r="U22" s="11">
        <f>(dw!X22*100)/dw!$AB22</f>
        <v>13.60883733364618</v>
      </c>
      <c r="V22" s="11">
        <f>(dw!Y22*100)/dw!$AB22</f>
        <v>1.5392748242391361</v>
      </c>
      <c r="W22" s="11">
        <f>(dw!Z22*100)/dw!$AB22</f>
        <v>4.8096677861789257</v>
      </c>
      <c r="X22" s="11">
        <f>(dw!AA22*100)/dw!$AB22</f>
        <v>0</v>
      </c>
      <c r="Y22" s="11">
        <f t="shared" si="0"/>
        <v>99.999999999999986</v>
      </c>
      <c r="Z22" s="19">
        <f t="shared" si="1"/>
        <v>64.966098244634907</v>
      </c>
      <c r="AA22" s="19">
        <f t="shared" si="2"/>
        <v>15.07612181130086</v>
      </c>
      <c r="AB22" s="9">
        <f t="shared" si="3"/>
        <v>6.9508045601141044E-2</v>
      </c>
      <c r="AC22" s="9">
        <f t="shared" si="4"/>
        <v>0.17319565372202228</v>
      </c>
      <c r="AD22" s="9">
        <f t="shared" si="5"/>
        <v>0.47442414907686653</v>
      </c>
      <c r="AE22" s="9">
        <f t="shared" si="6"/>
        <v>0.81164788032159474</v>
      </c>
      <c r="AF22" s="9">
        <f t="shared" si="7"/>
        <v>0.97018414698263689</v>
      </c>
      <c r="AG22" s="9">
        <f t="shared" si="8"/>
        <v>30.277468249087192</v>
      </c>
      <c r="AH22" s="9">
        <f t="shared" si="9"/>
        <v>3.3064700204568007</v>
      </c>
    </row>
    <row r="23" spans="1:34" x14ac:dyDescent="0.25">
      <c r="A23" s="3" t="s">
        <v>89</v>
      </c>
      <c r="B23" s="74">
        <v>41404</v>
      </c>
      <c r="C23" s="28">
        <f>dw!C23</f>
        <v>51.041095890410958</v>
      </c>
      <c r="D23" s="57" t="s">
        <v>10</v>
      </c>
      <c r="E23" s="4">
        <v>1.78</v>
      </c>
      <c r="F23" s="4">
        <v>28</v>
      </c>
      <c r="G23" s="4">
        <v>6.3571428571428568</v>
      </c>
      <c r="H23" s="11">
        <f>(dw!K23*100)/dw!$AB23</f>
        <v>45.820199120316659</v>
      </c>
      <c r="I23" s="11">
        <f>(dw!L23*100)/dw!$AB23</f>
        <v>12.715143016488918</v>
      </c>
      <c r="J23" s="11">
        <f>(dw!M23*100)/dw!$AB23</f>
        <v>8.4031017804083579</v>
      </c>
      <c r="K23" s="11">
        <f>(dw!N23*100)/dw!$AB23</f>
        <v>4.4343648220791652</v>
      </c>
      <c r="L23" s="11">
        <f>(dw!O23*100)/dw!$AB23</f>
        <v>0</v>
      </c>
      <c r="M23" s="11">
        <f>(dw!P23*100)/dw!$AB23</f>
        <v>6.2519255994015301</v>
      </c>
      <c r="N23" s="11">
        <f>(dw!Q23*100)/dw!$AB23</f>
        <v>0</v>
      </c>
      <c r="O23" s="11">
        <f>(dw!R23*100)/dw!$AB23</f>
        <v>2.3566740174916707</v>
      </c>
      <c r="P23" s="11">
        <f>(dw!S23*100)/dw!$AB23</f>
        <v>1.1614225844274058</v>
      </c>
      <c r="Q23" s="11">
        <f>(dw!T23*100)/dw!$AB23</f>
        <v>1.9859684291710724</v>
      </c>
      <c r="R23" s="11">
        <f>(dw!U23*100)/dw!$AB23</f>
        <v>0</v>
      </c>
      <c r="S23" s="11">
        <f>(dw!V23*100)/dw!$AB23</f>
        <v>0</v>
      </c>
      <c r="T23" s="11">
        <f>(dw!W23*100)/dw!$AB23</f>
        <v>0</v>
      </c>
      <c r="U23" s="11">
        <f>(dw!X23*100)/dw!$AB23</f>
        <v>12.805505868825085</v>
      </c>
      <c r="V23" s="11">
        <f>(dw!Y23*100)/dw!$AB23</f>
        <v>1.6943469121442196</v>
      </c>
      <c r="W23" s="11">
        <f>(dw!Z23*100)/dw!$AB23</f>
        <v>2.3713478492459417</v>
      </c>
      <c r="X23" s="11">
        <f>(dw!AA23*100)/dw!$AB23</f>
        <v>0</v>
      </c>
      <c r="Y23" s="11">
        <f t="shared" si="0"/>
        <v>100</v>
      </c>
      <c r="Z23" s="19">
        <f t="shared" si="1"/>
        <v>71.372808739293092</v>
      </c>
      <c r="AA23" s="19">
        <f t="shared" si="2"/>
        <v>11.755990630491679</v>
      </c>
      <c r="AB23" s="9">
        <f t="shared" si="3"/>
        <v>0.2172216399926695</v>
      </c>
      <c r="AC23" s="9">
        <f t="shared" si="4"/>
        <v>0.15212357159251225</v>
      </c>
      <c r="AD23" s="9">
        <f t="shared" si="5"/>
        <v>0.5213650507484876</v>
      </c>
      <c r="AE23" s="9">
        <f t="shared" si="6"/>
        <v>0.8585810126019372</v>
      </c>
      <c r="AF23" s="9">
        <f t="shared" si="7"/>
        <v>0.97186857613083155</v>
      </c>
      <c r="AG23" s="9">
        <f t="shared" si="8"/>
        <v>27.042985584534492</v>
      </c>
      <c r="AH23" s="9">
        <f t="shared" si="9"/>
        <v>4.0369611347800545</v>
      </c>
    </row>
    <row r="24" spans="1:34" x14ac:dyDescent="0.25">
      <c r="A24" s="61" t="s">
        <v>136</v>
      </c>
      <c r="B24" s="75">
        <v>41494</v>
      </c>
      <c r="C24" s="28">
        <f>dw!C24</f>
        <v>121.36986301369862</v>
      </c>
      <c r="D24" s="63" t="s">
        <v>10</v>
      </c>
      <c r="E24" s="62"/>
      <c r="F24" s="62"/>
      <c r="G24" s="64"/>
      <c r="H24" s="11">
        <f>(dw!K24*100)/dw!$AB24</f>
        <v>42.66245058043863</v>
      </c>
      <c r="I24" s="11">
        <f>(dw!L24*100)/dw!$AB24</f>
        <v>1.6170764370557287</v>
      </c>
      <c r="J24" s="11">
        <f>(dw!M24*100)/dw!$AB24</f>
        <v>24.172917182256686</v>
      </c>
      <c r="K24" s="11">
        <f>(dw!N24*100)/dw!$AB24</f>
        <v>16.987518343920598</v>
      </c>
      <c r="L24" s="11">
        <f>(dw!O24*100)/dw!$AB24</f>
        <v>0</v>
      </c>
      <c r="M24" s="11">
        <f>(dw!P24*100)/dw!$AB24</f>
        <v>1.920951492019028</v>
      </c>
      <c r="N24" s="11">
        <f>(dw!Q24*100)/dw!$AB24</f>
        <v>0</v>
      </c>
      <c r="O24" s="11">
        <f>(dw!R24*100)/dw!$AB24</f>
        <v>0.42190279305609896</v>
      </c>
      <c r="P24" s="11">
        <f>(dw!S24*100)/dw!$AB24</f>
        <v>1.6914800719839063</v>
      </c>
      <c r="Q24" s="11">
        <f>(dw!T24*100)/dw!$AB24</f>
        <v>0.63574738383562401</v>
      </c>
      <c r="R24" s="11">
        <f>(dw!U24*100)/dw!$AB24</f>
        <v>6.9368086424198894E-2</v>
      </c>
      <c r="S24" s="11">
        <f>(dw!V24*100)/dw!$AB24</f>
        <v>0</v>
      </c>
      <c r="T24" s="11">
        <f>(dw!W24*100)/dw!$AB24</f>
        <v>0</v>
      </c>
      <c r="U24" s="11">
        <f>(dw!X24*100)/dw!$AB24</f>
        <v>5.3121008082438346</v>
      </c>
      <c r="V24" s="11">
        <f>(dw!Y24*100)/dw!$AB24</f>
        <v>0</v>
      </c>
      <c r="W24" s="11">
        <f>(dw!Z24*100)/dw!$AB24</f>
        <v>4.5084868207656834</v>
      </c>
      <c r="X24" s="11">
        <f>(dw!AA24*100)/dw!$AB24</f>
        <v>0</v>
      </c>
      <c r="Y24" s="11">
        <f t="shared" si="0"/>
        <v>100.00000000000003</v>
      </c>
      <c r="Z24" s="19">
        <f t="shared" si="1"/>
        <v>85.439962543671641</v>
      </c>
      <c r="AA24" s="19">
        <f t="shared" si="2"/>
        <v>4.7394498273188566</v>
      </c>
      <c r="AB24" s="9">
        <f t="shared" si="3"/>
        <v>3.6519731487123598E-2</v>
      </c>
      <c r="AC24" s="9">
        <f t="shared" si="4"/>
        <v>5.8534215223787676E-2</v>
      </c>
      <c r="AD24" s="9">
        <f t="shared" si="5"/>
        <v>0.52848570343459855</v>
      </c>
      <c r="AE24" s="9">
        <f t="shared" si="6"/>
        <v>0.94744421478573004</v>
      </c>
      <c r="AF24" s="9">
        <f t="shared" si="7"/>
        <v>1</v>
      </c>
      <c r="AG24" s="9"/>
      <c r="AH24" s="9">
        <f t="shared" si="9"/>
        <v>8.3355961447073987</v>
      </c>
    </row>
    <row r="25" spans="1:34" x14ac:dyDescent="0.25">
      <c r="A25" s="65" t="s">
        <v>135</v>
      </c>
      <c r="B25" s="76">
        <v>41597</v>
      </c>
      <c r="C25" s="28">
        <f>dw!C25</f>
        <v>311.09589041095893</v>
      </c>
      <c r="D25" s="63" t="s">
        <v>10</v>
      </c>
      <c r="E25" s="62"/>
      <c r="F25" s="62"/>
      <c r="G25" s="64"/>
      <c r="H25" s="11">
        <f>(dw!K25*100)/dw!$AB25</f>
        <v>46.428881233689474</v>
      </c>
      <c r="I25" s="11">
        <f>(dw!L25*100)/dw!$AB25</f>
        <v>0.89967125636533496</v>
      </c>
      <c r="J25" s="11">
        <f>(dw!M25*100)/dw!$AB25</f>
        <v>11.876212636440339</v>
      </c>
      <c r="K25" s="11">
        <f>(dw!N25*100)/dw!$AB25</f>
        <v>8.6010825622584601</v>
      </c>
      <c r="L25" s="11">
        <f>(dw!O25*100)/dw!$AB25</f>
        <v>0</v>
      </c>
      <c r="M25" s="11">
        <f>(dw!P25*100)/dw!$AB25</f>
        <v>7.4318901779409341</v>
      </c>
      <c r="N25" s="11">
        <f>(dw!Q25*100)/dw!$AB25</f>
        <v>0</v>
      </c>
      <c r="O25" s="11">
        <f>(dw!R25*100)/dw!$AB25</f>
        <v>0.2053082297505579</v>
      </c>
      <c r="P25" s="11">
        <f>(dw!S25*100)/dw!$AB25</f>
        <v>1.4500363186692196</v>
      </c>
      <c r="Q25" s="11">
        <f>(dw!T25*100)/dw!$AB25</f>
        <v>0.56694358803980482</v>
      </c>
      <c r="R25" s="11">
        <f>(dw!U25*100)/dw!$AB25</f>
        <v>2.4499314555355288E-3</v>
      </c>
      <c r="S25" s="11">
        <f>(dw!V25*100)/dw!$AB25</f>
        <v>0</v>
      </c>
      <c r="T25" s="11">
        <f>(dw!W25*100)/dw!$AB25</f>
        <v>2.8874192154525872E-3</v>
      </c>
      <c r="U25" s="11">
        <f>(dw!X25*100)/dw!$AB25</f>
        <v>19.684102077430286</v>
      </c>
      <c r="V25" s="11">
        <f>(dw!Y25*100)/dw!$AB25</f>
        <v>0</v>
      </c>
      <c r="W25" s="11">
        <f>(dw!Z25*100)/dw!$AB25</f>
        <v>2.8505345687446093</v>
      </c>
      <c r="X25" s="11">
        <f>(dw!AA25*100)/dw!$AB25</f>
        <v>0</v>
      </c>
      <c r="Y25" s="11">
        <f t="shared" si="0"/>
        <v>99.999999999999986</v>
      </c>
      <c r="Z25" s="19">
        <f t="shared" si="1"/>
        <v>67.805847688753602</v>
      </c>
      <c r="AA25" s="19">
        <f t="shared" si="2"/>
        <v>9.6566282458560515</v>
      </c>
      <c r="AB25" s="9">
        <f t="shared" si="3"/>
        <v>1.9009059204892938E-2</v>
      </c>
      <c r="AC25" s="9">
        <f t="shared" si="4"/>
        <v>0.22498700856539378</v>
      </c>
      <c r="AD25" s="9">
        <f t="shared" si="5"/>
        <v>0.67087975863395444</v>
      </c>
      <c r="AE25" s="9">
        <f t="shared" si="6"/>
        <v>0.87533798617529668</v>
      </c>
      <c r="AF25" s="9">
        <f t="shared" si="7"/>
        <v>1</v>
      </c>
      <c r="AG25" s="9"/>
      <c r="AH25" s="9">
        <f t="shared" si="9"/>
        <v>2.4044049509538739</v>
      </c>
    </row>
    <row r="26" spans="1:34" x14ac:dyDescent="0.25">
      <c r="A26" s="61" t="s">
        <v>137</v>
      </c>
      <c r="B26" s="75">
        <v>41705</v>
      </c>
      <c r="C26" s="28">
        <f>dw!C26</f>
        <v>225.12328767123287</v>
      </c>
      <c r="D26" s="63" t="s">
        <v>10</v>
      </c>
      <c r="E26" s="62"/>
      <c r="F26" s="62"/>
      <c r="G26" s="64"/>
      <c r="H26" s="11">
        <f>(dw!K26*100)/dw!$AB26</f>
        <v>60.302904878688651</v>
      </c>
      <c r="I26" s="11">
        <f>(dw!L26*100)/dw!$AB26</f>
        <v>1.182244914531952</v>
      </c>
      <c r="J26" s="11">
        <f>(dw!M26*100)/dw!$AB26</f>
        <v>14.530752576916941</v>
      </c>
      <c r="K26" s="11">
        <f>(dw!N26*100)/dw!$AB26</f>
        <v>7.8684228181117479</v>
      </c>
      <c r="L26" s="11">
        <f>(dw!O26*100)/dw!$AB26</f>
        <v>0</v>
      </c>
      <c r="M26" s="11">
        <f>(dw!P26*100)/dw!$AB26</f>
        <v>1.3519452855709018</v>
      </c>
      <c r="N26" s="11">
        <f>(dw!Q26*100)/dw!$AB26</f>
        <v>0</v>
      </c>
      <c r="O26" s="11">
        <f>(dw!R26*100)/dw!$AB26</f>
        <v>0.24290695044576838</v>
      </c>
      <c r="P26" s="11">
        <f>(dw!S26*100)/dw!$AB26</f>
        <v>1.3349552225456331</v>
      </c>
      <c r="Q26" s="11">
        <f>(dw!T26*100)/dw!$AB26</f>
        <v>0.41447972335842004</v>
      </c>
      <c r="R26" s="11">
        <f>(dw!U26*100)/dw!$AB26</f>
        <v>3.2730361515187427E-2</v>
      </c>
      <c r="S26" s="11">
        <f>(dw!V26*100)/dw!$AB26</f>
        <v>0</v>
      </c>
      <c r="T26" s="11">
        <f>(dw!W26*100)/dw!$AB26</f>
        <v>0</v>
      </c>
      <c r="U26" s="11">
        <f>(dw!X26*100)/dw!$AB26</f>
        <v>7.9641720492749331</v>
      </c>
      <c r="V26" s="11">
        <f>(dw!Y26*100)/dw!$AB26</f>
        <v>0</v>
      </c>
      <c r="W26" s="11">
        <f>(dw!Z26*100)/dw!$AB26</f>
        <v>4.7744852190398657</v>
      </c>
      <c r="X26" s="11">
        <f>(dw!AA26*100)/dw!$AB26</f>
        <v>0</v>
      </c>
      <c r="Y26" s="11">
        <f t="shared" si="0"/>
        <v>100.00000000000001</v>
      </c>
      <c r="Z26" s="19">
        <f t="shared" si="1"/>
        <v>83.884325188249292</v>
      </c>
      <c r="AA26" s="19">
        <f t="shared" si="2"/>
        <v>3.3770175434359104</v>
      </c>
      <c r="AB26" s="9">
        <f t="shared" si="3"/>
        <v>1.9228137501623315E-2</v>
      </c>
      <c r="AC26" s="9">
        <f t="shared" si="4"/>
        <v>8.670987864591008E-2</v>
      </c>
      <c r="AD26" s="9">
        <f t="shared" si="5"/>
        <v>0.70223427482365941</v>
      </c>
      <c r="AE26" s="9">
        <f t="shared" si="6"/>
        <v>0.96129995897702714</v>
      </c>
      <c r="AF26" s="9">
        <f t="shared" si="7"/>
        <v>1</v>
      </c>
      <c r="AG26" s="9"/>
      <c r="AH26" s="9">
        <f t="shared" si="9"/>
        <v>7.72021867594112</v>
      </c>
    </row>
    <row r="27" spans="1:34" x14ac:dyDescent="0.25">
      <c r="A27" s="24">
        <v>129</v>
      </c>
      <c r="B27" s="77">
        <v>39417</v>
      </c>
      <c r="C27" s="55">
        <f>dw!C27</f>
        <v>3.5385873427279644</v>
      </c>
      <c r="D27" s="58" t="s">
        <v>11</v>
      </c>
      <c r="E27" s="7"/>
      <c r="F27" s="7">
        <v>45.98</v>
      </c>
      <c r="G27" s="7"/>
      <c r="H27" s="12">
        <f>(dw!K27*100)/dw!$AB27</f>
        <v>0.231040285706612</v>
      </c>
      <c r="I27" s="12">
        <f>(dw!L27*100)/dw!$AB27</f>
        <v>0.28162018182577253</v>
      </c>
      <c r="J27" s="12">
        <f>(dw!M27*100)/dw!$AB27</f>
        <v>3.29444548831085</v>
      </c>
      <c r="K27" s="12">
        <f>(dw!N27*100)/dw!$AB27</f>
        <v>0</v>
      </c>
      <c r="L27" s="12">
        <f>(dw!O27*100)/dw!$AB27</f>
        <v>0</v>
      </c>
      <c r="M27" s="12">
        <f>(dw!P27*100)/dw!$AB27</f>
        <v>24.543618887915834</v>
      </c>
      <c r="N27" s="12">
        <f>(dw!Q27*100)/dw!$AB27</f>
        <v>0</v>
      </c>
      <c r="O27" s="12">
        <f>(dw!R27*100)/dw!$AB27</f>
        <v>14.064536863847069</v>
      </c>
      <c r="P27" s="12">
        <f>(dw!S27*100)/dw!$AB27</f>
        <v>7.4536829173032988</v>
      </c>
      <c r="Q27" s="12">
        <f>(dw!T27*100)/dw!$AB27</f>
        <v>22.253979273539791</v>
      </c>
      <c r="R27" s="12">
        <f>(dw!U27*100)/dw!$AB27</f>
        <v>0</v>
      </c>
      <c r="S27" s="12">
        <f>(dw!V27*100)/dw!$AB27</f>
        <v>0</v>
      </c>
      <c r="T27" s="12">
        <f>(dw!W27*100)/dw!$AB27</f>
        <v>0</v>
      </c>
      <c r="U27" s="12">
        <f>(dw!X27*100)/dw!$AB27</f>
        <v>25.586859959214269</v>
      </c>
      <c r="V27" s="12">
        <f>(dw!Y27*100)/dw!$AB27</f>
        <v>1.2398096521009832</v>
      </c>
      <c r="W27" s="12">
        <f>(dw!Z27*100)/dw!$AB27</f>
        <v>0.63860080419665566</v>
      </c>
      <c r="X27" s="12">
        <f>(dw!AA27*100)/dw!$AB27</f>
        <v>0.41180568603885626</v>
      </c>
      <c r="Y27" s="12">
        <f t="shared" si="0"/>
        <v>99.999999999999986</v>
      </c>
      <c r="Z27" s="16">
        <f t="shared" ref="Z27" si="10">SUM(H27:L27)</f>
        <v>3.8071059558432347</v>
      </c>
      <c r="AA27" s="16">
        <f t="shared" ref="AA27" si="11">SUM(M27:R27)</f>
        <v>68.315817942605989</v>
      </c>
      <c r="AB27" s="16">
        <f t="shared" ref="AB27" si="12">(I27)/(H27+I27)</f>
        <v>0.54933079428049081</v>
      </c>
      <c r="AC27" s="16">
        <f t="shared" ref="AC27" si="13">U27/(Z27+U27)</f>
        <v>0.87048001733263947</v>
      </c>
      <c r="AD27" s="16">
        <f t="shared" ref="AD27" si="14">U27/(U27+AA27)</f>
        <v>0.27248275055549059</v>
      </c>
      <c r="AE27" s="16">
        <f t="shared" ref="AE27" si="15">Z27/(Z27+AA27)</f>
        <v>5.2786350719831177E-2</v>
      </c>
      <c r="AF27" s="16">
        <f t="shared" ref="AF27" si="16">(H27+I27)/(H27+I27+V27)</f>
        <v>0.29253592502886017</v>
      </c>
      <c r="AG27" s="16">
        <f t="shared" si="8"/>
        <v>0.18635141718334811</v>
      </c>
      <c r="AH27" s="16">
        <f t="shared" ref="AH27" si="17">(H27+I27)/(V27+U27)</f>
        <v>1.9110104793483153E-2</v>
      </c>
    </row>
    <row r="28" spans="1:34" x14ac:dyDescent="0.25">
      <c r="A28" s="24">
        <v>131</v>
      </c>
      <c r="B28" s="77">
        <v>39430</v>
      </c>
      <c r="C28" s="55">
        <f>dw!C28</f>
        <v>3.4203988819879223</v>
      </c>
      <c r="D28" s="58" t="s">
        <v>11</v>
      </c>
      <c r="E28" s="7"/>
      <c r="F28" s="7">
        <v>47.85</v>
      </c>
      <c r="G28" s="7"/>
      <c r="H28" s="12">
        <f>(dw!K28*100)/dw!$AB28</f>
        <v>1.1885452280119697</v>
      </c>
      <c r="I28" s="12">
        <f>(dw!L28*100)/dw!$AB28</f>
        <v>1.2368143648349468</v>
      </c>
      <c r="J28" s="12">
        <f>(dw!M28*100)/dw!$AB28</f>
        <v>1.2671823648229124</v>
      </c>
      <c r="K28" s="12">
        <f>(dw!N28*100)/dw!$AB28</f>
        <v>0</v>
      </c>
      <c r="L28" s="12">
        <f>(dw!O28*100)/dw!$AB28</f>
        <v>0</v>
      </c>
      <c r="M28" s="12">
        <f>(dw!P28*100)/dw!$AB28</f>
        <v>18.803715162827011</v>
      </c>
      <c r="N28" s="12">
        <f>(dw!Q28*100)/dw!$AB28</f>
        <v>0</v>
      </c>
      <c r="O28" s="12">
        <f>(dw!R28*100)/dw!$AB28</f>
        <v>17.98105262445333</v>
      </c>
      <c r="P28" s="12">
        <f>(dw!S28*100)/dw!$AB28</f>
        <v>10.718117642811396</v>
      </c>
      <c r="Q28" s="12">
        <f>(dw!T28*100)/dw!$AB28</f>
        <v>16.410002222599132</v>
      </c>
      <c r="R28" s="12">
        <f>(dw!U28*100)/dw!$AB28</f>
        <v>0</v>
      </c>
      <c r="S28" s="12">
        <f>(dw!V28*100)/dw!$AB28</f>
        <v>0</v>
      </c>
      <c r="T28" s="12">
        <f>(dw!W28*100)/dw!$AB28</f>
        <v>0</v>
      </c>
      <c r="U28" s="12">
        <f>(dw!X28*100)/dw!$AB28</f>
        <v>26.752515655033058</v>
      </c>
      <c r="V28" s="12">
        <f>(dw!Y28*100)/dw!$AB28</f>
        <v>3.3480014847413497</v>
      </c>
      <c r="W28" s="12">
        <f>(dw!Z28*100)/dw!$AB28</f>
        <v>2.2940532498648953</v>
      </c>
      <c r="X28" s="12">
        <f>(dw!AA28*100)/dw!$AB28</f>
        <v>0</v>
      </c>
      <c r="Y28" s="12">
        <f t="shared" si="0"/>
        <v>100.00000000000001</v>
      </c>
      <c r="Z28" s="16">
        <f t="shared" ref="Z28:Z59" si="18">SUM(H28:L28)</f>
        <v>3.6925419576698291</v>
      </c>
      <c r="AA28" s="16">
        <f t="shared" ref="AA28:AA59" si="19">SUM(M28:R28)</f>
        <v>63.91288765269087</v>
      </c>
      <c r="AB28" s="16">
        <f t="shared" ref="AB28:AB59" si="20">(I28)/(H28+I28)</f>
        <v>0.50995092376514728</v>
      </c>
      <c r="AC28" s="16">
        <f t="shared" ref="AC28:AC59" si="21">U28/(Z28+U28)</f>
        <v>0.87871456823490612</v>
      </c>
      <c r="AD28" s="16">
        <f t="shared" ref="AD28:AD59" si="22">U28/(U28+AA28)</f>
        <v>0.29506862241855786</v>
      </c>
      <c r="AE28" s="16">
        <f t="shared" ref="AE28:AE59" si="23">Z28/(Z28+AA28)</f>
        <v>5.4619014758896495E-2</v>
      </c>
      <c r="AF28" s="16">
        <f t="shared" ref="AF28:AF59" si="24">(H28+I28)/(H28+I28+V28)</f>
        <v>0.42009490836489893</v>
      </c>
      <c r="AG28" s="16">
        <f t="shared" ref="AG28:AG59" si="25">(H28)/V28</f>
        <v>0.35500140409997188</v>
      </c>
      <c r="AH28" s="16">
        <f t="shared" ref="AH28:AH59" si="26">(H28+I28)/(V28+U28)</f>
        <v>8.0575346316627897E-2</v>
      </c>
    </row>
    <row r="29" spans="1:34" x14ac:dyDescent="0.25">
      <c r="A29" s="24">
        <v>134</v>
      </c>
      <c r="B29" s="77">
        <v>39465</v>
      </c>
      <c r="C29" s="55">
        <f>dw!C29</f>
        <v>0.49338032358487544</v>
      </c>
      <c r="D29" s="58" t="s">
        <v>11</v>
      </c>
      <c r="E29" s="7"/>
      <c r="F29" s="7">
        <v>43.26</v>
      </c>
      <c r="G29" s="7"/>
      <c r="H29" s="12">
        <f>(dw!K29*100)/dw!$AB29</f>
        <v>0.29307411526798099</v>
      </c>
      <c r="I29" s="12">
        <f>(dw!L29*100)/dw!$AB29</f>
        <v>0.44331063304551815</v>
      </c>
      <c r="J29" s="12">
        <f>(dw!M29*100)/dw!$AB29</f>
        <v>0.56837160387216645</v>
      </c>
      <c r="K29" s="12">
        <f>(dw!N29*100)/dw!$AB29</f>
        <v>0</v>
      </c>
      <c r="L29" s="12">
        <f>(dw!O29*100)/dw!$AB29</f>
        <v>0</v>
      </c>
      <c r="M29" s="12">
        <f>(dw!P29*100)/dw!$AB29</f>
        <v>25.575376916013472</v>
      </c>
      <c r="N29" s="12">
        <f>(dw!Q29*100)/dw!$AB29</f>
        <v>0</v>
      </c>
      <c r="O29" s="12">
        <f>(dw!R29*100)/dw!$AB29</f>
        <v>20.240130804839129</v>
      </c>
      <c r="P29" s="12">
        <f>(dw!S29*100)/dw!$AB29</f>
        <v>8.5171661941198895</v>
      </c>
      <c r="Q29" s="12">
        <f>(dw!T29*100)/dw!$AB29</f>
        <v>14.783427093107827</v>
      </c>
      <c r="R29" s="12">
        <f>(dw!U29*100)/dw!$AB29</f>
        <v>0</v>
      </c>
      <c r="S29" s="12">
        <f>(dw!V29*100)/dw!$AB29</f>
        <v>0</v>
      </c>
      <c r="T29" s="12">
        <f>(dw!W29*100)/dw!$AB29</f>
        <v>0.85169259694352439</v>
      </c>
      <c r="U29" s="12">
        <f>(dw!X29*100)/dw!$AB29</f>
        <v>27.036412397694257</v>
      </c>
      <c r="V29" s="12">
        <f>(dw!Y29*100)/dw!$AB29</f>
        <v>1.3342078985232513</v>
      </c>
      <c r="W29" s="12">
        <f>(dw!Z29*100)/dw!$AB29</f>
        <v>0.3568297465729991</v>
      </c>
      <c r="X29" s="12">
        <f>(dw!AA29*100)/dw!$AB29</f>
        <v>0</v>
      </c>
      <c r="Y29" s="12">
        <f>SUM(H29:X29)</f>
        <v>100.00000000000001</v>
      </c>
      <c r="Z29" s="16">
        <f t="shared" si="18"/>
        <v>1.3047563521856655</v>
      </c>
      <c r="AA29" s="16">
        <f t="shared" si="19"/>
        <v>69.116101008080321</v>
      </c>
      <c r="AB29" s="16">
        <f t="shared" si="20"/>
        <v>0.60200952567364785</v>
      </c>
      <c r="AC29" s="16">
        <f t="shared" si="21"/>
        <v>0.95396250720284093</v>
      </c>
      <c r="AD29" s="16">
        <f t="shared" si="22"/>
        <v>0.28118258628973647</v>
      </c>
      <c r="AE29" s="16">
        <f t="shared" si="23"/>
        <v>1.8527981639170681E-2</v>
      </c>
      <c r="AF29" s="16">
        <f t="shared" si="24"/>
        <v>0.3556396036847112</v>
      </c>
      <c r="AG29" s="16">
        <f t="shared" si="25"/>
        <v>0.21966150522146199</v>
      </c>
      <c r="AH29" s="16">
        <f t="shared" si="26"/>
        <v>2.5955891715616703E-2</v>
      </c>
    </row>
    <row r="30" spans="1:34" x14ac:dyDescent="0.25">
      <c r="A30" s="24">
        <v>142</v>
      </c>
      <c r="B30" s="77">
        <v>39545</v>
      </c>
      <c r="C30" s="55">
        <f>dw!C30</f>
        <v>7.0603861126017788</v>
      </c>
      <c r="D30" s="58" t="s">
        <v>11</v>
      </c>
      <c r="E30" s="7"/>
      <c r="F30" s="7">
        <v>45.87</v>
      </c>
      <c r="G30" s="7"/>
      <c r="H30" s="12">
        <f>(dw!K30*100)/dw!$AB30</f>
        <v>0.24708217720308445</v>
      </c>
      <c r="I30" s="12">
        <f>(dw!L30*100)/dw!$AB30</f>
        <v>0.384891248906231</v>
      </c>
      <c r="J30" s="12">
        <f>(dw!M30*100)/dw!$AB30</f>
        <v>0.17295752404215914</v>
      </c>
      <c r="K30" s="12">
        <f>(dw!N30*100)/dw!$AB30</f>
        <v>0</v>
      </c>
      <c r="L30" s="12">
        <f>(dw!O30*100)/dw!$AB30</f>
        <v>0</v>
      </c>
      <c r="M30" s="12">
        <f>(dw!P30*100)/dw!$AB30</f>
        <v>22.572577098499817</v>
      </c>
      <c r="N30" s="12">
        <f>(dw!Q30*100)/dw!$AB30</f>
        <v>0</v>
      </c>
      <c r="O30" s="12">
        <f>(dw!R30*100)/dw!$AB30</f>
        <v>16.780120254085539</v>
      </c>
      <c r="P30" s="12">
        <f>(dw!S30*100)/dw!$AB30</f>
        <v>8.4149708711378342</v>
      </c>
      <c r="Q30" s="12">
        <f>(dw!T30*100)/dw!$AB30</f>
        <v>15.900345682142754</v>
      </c>
      <c r="R30" s="12">
        <f>(dw!U30*100)/dw!$AB30</f>
        <v>0</v>
      </c>
      <c r="S30" s="12">
        <f>(dw!V30*100)/dw!$AB30</f>
        <v>0</v>
      </c>
      <c r="T30" s="12">
        <f>(dw!W30*100)/dw!$AB30</f>
        <v>0</v>
      </c>
      <c r="U30" s="12">
        <f>(dw!X30*100)/dw!$AB30</f>
        <v>27.310357593731485</v>
      </c>
      <c r="V30" s="12">
        <f>(dw!Y30*100)/dw!$AB30</f>
        <v>2.2522958136684443</v>
      </c>
      <c r="W30" s="12">
        <f>(dw!Z30*100)/dw!$AB30</f>
        <v>5.9644017365826532</v>
      </c>
      <c r="X30" s="12">
        <f>(dw!AA30*100)/dw!$AB30</f>
        <v>0</v>
      </c>
      <c r="Y30" s="12">
        <f t="shared" si="0"/>
        <v>100</v>
      </c>
      <c r="Z30" s="16">
        <f t="shared" si="18"/>
        <v>0.80493095015147464</v>
      </c>
      <c r="AA30" s="16">
        <f t="shared" si="19"/>
        <v>63.668013905865941</v>
      </c>
      <c r="AB30" s="16">
        <f t="shared" si="20"/>
        <v>0.60903074877020935</v>
      </c>
      <c r="AC30" s="16">
        <f t="shared" si="21"/>
        <v>0.97137034717267356</v>
      </c>
      <c r="AD30" s="16">
        <f t="shared" si="22"/>
        <v>0.30018516646950899</v>
      </c>
      <c r="AE30" s="16">
        <f t="shared" si="23"/>
        <v>1.2484786478251714E-2</v>
      </c>
      <c r="AF30" s="16">
        <f t="shared" si="24"/>
        <v>0.219110413616591</v>
      </c>
      <c r="AG30" s="16">
        <f t="shared" si="25"/>
        <v>0.10970236489524324</v>
      </c>
      <c r="AH30" s="16">
        <f t="shared" si="26"/>
        <v>2.1377425679628748E-2</v>
      </c>
    </row>
    <row r="31" spans="1:34" x14ac:dyDescent="0.25">
      <c r="A31" s="24">
        <v>148</v>
      </c>
      <c r="B31" s="77">
        <v>39570</v>
      </c>
      <c r="C31" s="55">
        <f>dw!C31</f>
        <v>3.3824517962707268</v>
      </c>
      <c r="D31" s="58" t="s">
        <v>11</v>
      </c>
      <c r="E31" s="7"/>
      <c r="F31" s="7">
        <v>44.85</v>
      </c>
      <c r="G31" s="7"/>
      <c r="H31" s="12">
        <f>(dw!K31*100)/dw!$AB31</f>
        <v>0.52027954620017336</v>
      </c>
      <c r="I31" s="12">
        <f>(dw!L31*100)/dw!$AB31</f>
        <v>0.8490276111068763</v>
      </c>
      <c r="J31" s="12">
        <f>(dw!M31*100)/dw!$AB31</f>
        <v>1.5228953945526358</v>
      </c>
      <c r="K31" s="12">
        <f>(dw!N31*100)/dw!$AB31</f>
        <v>0</v>
      </c>
      <c r="L31" s="12">
        <f>(dw!O31*100)/dw!$AB31</f>
        <v>0</v>
      </c>
      <c r="M31" s="12">
        <f>(dw!P31*100)/dw!$AB31</f>
        <v>23.335395250725359</v>
      </c>
      <c r="N31" s="12">
        <f>(dw!Q31*100)/dw!$AB31</f>
        <v>0</v>
      </c>
      <c r="O31" s="12">
        <f>(dw!R31*100)/dw!$AB31</f>
        <v>17.830794771745143</v>
      </c>
      <c r="P31" s="12">
        <f>(dw!S31*100)/dw!$AB31</f>
        <v>7.6020631599644188</v>
      </c>
      <c r="Q31" s="12">
        <f>(dw!T31*100)/dw!$AB31</f>
        <v>19.496189588380123</v>
      </c>
      <c r="R31" s="12">
        <f>(dw!U31*100)/dw!$AB31</f>
        <v>0</v>
      </c>
      <c r="S31" s="12">
        <f>(dw!V31*100)/dw!$AB31</f>
        <v>0</v>
      </c>
      <c r="T31" s="12">
        <f>(dw!W31*100)/dw!$AB31</f>
        <v>0.15722733539016226</v>
      </c>
      <c r="U31" s="12">
        <f>(dw!X31*100)/dw!$AB31</f>
        <v>24.676115619779647</v>
      </c>
      <c r="V31" s="12">
        <f>(dw!Y31*100)/dw!$AB31</f>
        <v>1.100591347731136</v>
      </c>
      <c r="W31" s="12">
        <f>(dw!Z31*100)/dw!$AB31</f>
        <v>2.5949657036439961</v>
      </c>
      <c r="X31" s="12">
        <f>(dw!AA31*100)/dw!$AB31</f>
        <v>0.31445467078032452</v>
      </c>
      <c r="Y31" s="12">
        <f t="shared" si="0"/>
        <v>99.999999999999986</v>
      </c>
      <c r="Z31" s="16">
        <f t="shared" si="18"/>
        <v>2.8922025518596852</v>
      </c>
      <c r="AA31" s="16">
        <f t="shared" si="19"/>
        <v>68.264442770815037</v>
      </c>
      <c r="AB31" s="16">
        <f t="shared" si="20"/>
        <v>0.62004175365344472</v>
      </c>
      <c r="AC31" s="16">
        <f t="shared" si="21"/>
        <v>0.89508962665575242</v>
      </c>
      <c r="AD31" s="16">
        <f t="shared" si="22"/>
        <v>0.26550427549698041</v>
      </c>
      <c r="AE31" s="16">
        <f t="shared" si="23"/>
        <v>4.0645572015718091E-2</v>
      </c>
      <c r="AF31" s="16">
        <f t="shared" si="24"/>
        <v>0.55439814814814814</v>
      </c>
      <c r="AG31" s="16">
        <f t="shared" si="25"/>
        <v>0.47272727272727272</v>
      </c>
      <c r="AH31" s="16">
        <f t="shared" si="26"/>
        <v>5.3121880891649112E-2</v>
      </c>
    </row>
    <row r="32" spans="1:34" x14ac:dyDescent="0.25">
      <c r="A32" s="24">
        <v>152</v>
      </c>
      <c r="B32" s="77">
        <v>39584</v>
      </c>
      <c r="C32" s="55">
        <f>dw!C32</f>
        <v>0.34577548207736347</v>
      </c>
      <c r="D32" s="58" t="s">
        <v>11</v>
      </c>
      <c r="E32" s="7"/>
      <c r="F32" s="25">
        <v>44.65</v>
      </c>
      <c r="G32" s="7"/>
      <c r="H32" s="12">
        <f>(dw!K32*100)/dw!$AB32</f>
        <v>0.43626357993677584</v>
      </c>
      <c r="I32" s="12">
        <f>(dw!L32*100)/dw!$AB32</f>
        <v>0.82417106816022734</v>
      </c>
      <c r="J32" s="12">
        <f>(dw!M32*100)/dw!$AB32</f>
        <v>1.7185854568256955</v>
      </c>
      <c r="K32" s="12">
        <f>(dw!N32*100)/dw!$AB32</f>
        <v>0.22534770616958125</v>
      </c>
      <c r="L32" s="12">
        <f>(dw!O32*100)/dw!$AB32</f>
        <v>0</v>
      </c>
      <c r="M32" s="12">
        <f>(dw!P32*100)/dw!$AB32</f>
        <v>26.04031942648982</v>
      </c>
      <c r="N32" s="12">
        <f>(dw!Q32*100)/dw!$AB32</f>
        <v>2.9916117211410258</v>
      </c>
      <c r="O32" s="12">
        <f>(dw!R32*100)/dw!$AB32</f>
        <v>16.969874948928489</v>
      </c>
      <c r="P32" s="12">
        <f>(dw!S32*100)/dw!$AB32</f>
        <v>10.351216035336286</v>
      </c>
      <c r="Q32" s="12">
        <f>(dw!T32*100)/dw!$AB32</f>
        <v>14.778448464452721</v>
      </c>
      <c r="R32" s="12">
        <f>(dw!U32*100)/dw!$AB32</f>
        <v>0.2080641688929239</v>
      </c>
      <c r="S32" s="12">
        <f>(dw!V32*100)/dw!$AB32</f>
        <v>0.12005519967924276</v>
      </c>
      <c r="T32" s="12">
        <f>(dw!W32*100)/dw!$AB32</f>
        <v>3.8568914542622873E-2</v>
      </c>
      <c r="U32" s="12">
        <f>(dw!X32*100)/dw!$AB32</f>
        <v>22.80103477372705</v>
      </c>
      <c r="V32" s="12">
        <f>(dw!Y32*100)/dw!$AB32</f>
        <v>0.96674370765332507</v>
      </c>
      <c r="W32" s="12">
        <f>(dw!Z32*100)/dw!$AB32</f>
        <v>1.5296948280642222</v>
      </c>
      <c r="X32" s="12">
        <f>(dw!AA32*100)/dw!$AB32</f>
        <v>0</v>
      </c>
      <c r="Y32" s="12">
        <f t="shared" si="0"/>
        <v>100</v>
      </c>
      <c r="Z32" s="16">
        <f t="shared" si="18"/>
        <v>3.20436781109228</v>
      </c>
      <c r="AA32" s="16">
        <f t="shared" si="19"/>
        <v>71.339534765241254</v>
      </c>
      <c r="AB32" s="16">
        <f t="shared" si="20"/>
        <v>0.65387846121538784</v>
      </c>
      <c r="AC32" s="16">
        <f t="shared" si="21"/>
        <v>0.8767806881419774</v>
      </c>
      <c r="AD32" s="16">
        <f t="shared" si="22"/>
        <v>0.24220200584498108</v>
      </c>
      <c r="AE32" s="16">
        <f t="shared" si="23"/>
        <v>4.2986316792456396E-2</v>
      </c>
      <c r="AF32" s="16">
        <f t="shared" si="24"/>
        <v>0.56593341294050403</v>
      </c>
      <c r="AG32" s="16">
        <f t="shared" si="25"/>
        <v>0.45127118644067787</v>
      </c>
      <c r="AH32" s="16">
        <f t="shared" si="26"/>
        <v>5.303123508511428E-2</v>
      </c>
    </row>
    <row r="33" spans="1:34" x14ac:dyDescent="0.25">
      <c r="A33" s="24">
        <v>168</v>
      </c>
      <c r="B33" s="77">
        <v>39661</v>
      </c>
      <c r="C33" s="55">
        <f>dw!C33</f>
        <v>6.3642388936069905</v>
      </c>
      <c r="D33" s="58" t="s">
        <v>11</v>
      </c>
      <c r="E33" s="7"/>
      <c r="F33" s="7">
        <v>40.56</v>
      </c>
      <c r="G33" s="7"/>
      <c r="H33" s="12">
        <f>(dw!K33*100)/dw!$AB33</f>
        <v>0.84442728356304653</v>
      </c>
      <c r="I33" s="12">
        <f>(dw!L33*100)/dw!$AB33</f>
        <v>0.94571379007392242</v>
      </c>
      <c r="J33" s="12">
        <f>(dw!M33*100)/dw!$AB33</f>
        <v>1.3430255006966945</v>
      </c>
      <c r="K33" s="12">
        <f>(dw!N33*100)/dw!$AB33</f>
        <v>1.0576325817986469</v>
      </c>
      <c r="L33" s="12">
        <f>(dw!O33*100)/dw!$AB33</f>
        <v>0</v>
      </c>
      <c r="M33" s="12">
        <f>(dw!P33*100)/dw!$AB33</f>
        <v>29.434642223602555</v>
      </c>
      <c r="N33" s="12">
        <f>(dw!Q33*100)/dw!$AB33</f>
        <v>2.288739290770617</v>
      </c>
      <c r="O33" s="12">
        <f>(dw!R33*100)/dw!$AB33</f>
        <v>9.3463382969317479</v>
      </c>
      <c r="P33" s="12">
        <f>(dw!S33*100)/dw!$AB33</f>
        <v>9.2892597131521377</v>
      </c>
      <c r="Q33" s="12">
        <f>(dw!T33*100)/dw!$AB33</f>
        <v>12.3110670897197</v>
      </c>
      <c r="R33" s="12">
        <f>(dw!U33*100)/dw!$AB33</f>
        <v>0</v>
      </c>
      <c r="S33" s="12">
        <f>(dw!V33*100)/dw!$AB33</f>
        <v>0</v>
      </c>
      <c r="T33" s="12">
        <f>(dw!W33*100)/dw!$AB33</f>
        <v>0</v>
      </c>
      <c r="U33" s="12">
        <f>(dw!X33*100)/dw!$AB33</f>
        <v>28.483332493942395</v>
      </c>
      <c r="V33" s="12">
        <f>(dw!Y33*100)/dw!$AB33</f>
        <v>0.24622134179439401</v>
      </c>
      <c r="W33" s="12">
        <f>(dw!Z33*100)/dw!$AB33</f>
        <v>4.4096003939541468</v>
      </c>
      <c r="X33" s="12">
        <f>(dw!AA33*100)/dw!$AB33</f>
        <v>0</v>
      </c>
      <c r="Y33" s="12">
        <f t="shared" si="0"/>
        <v>100.00000000000001</v>
      </c>
      <c r="Z33" s="16">
        <f t="shared" si="18"/>
        <v>4.1907991561323108</v>
      </c>
      <c r="AA33" s="16">
        <f t="shared" si="19"/>
        <v>62.670046614176755</v>
      </c>
      <c r="AB33" s="16">
        <f t="shared" si="20"/>
        <v>0.52829009065332921</v>
      </c>
      <c r="AC33" s="16">
        <f t="shared" si="21"/>
        <v>0.87173953998184583</v>
      </c>
      <c r="AD33" s="16">
        <f t="shared" si="22"/>
        <v>0.3124769786115954</v>
      </c>
      <c r="AE33" s="16">
        <f t="shared" si="23"/>
        <v>6.2679421832760027E-2</v>
      </c>
      <c r="AF33" s="16">
        <f t="shared" si="24"/>
        <v>0.87908766144545203</v>
      </c>
      <c r="AG33" s="16">
        <f t="shared" si="25"/>
        <v>3.4295454545454538</v>
      </c>
      <c r="AH33" s="16">
        <f t="shared" si="26"/>
        <v>6.23100895987534E-2</v>
      </c>
    </row>
    <row r="34" spans="1:34" x14ac:dyDescent="0.25">
      <c r="A34" s="24">
        <v>170</v>
      </c>
      <c r="B34" s="77">
        <v>39683</v>
      </c>
      <c r="C34" s="55">
        <f>dw!C34</f>
        <v>5.1146941968829145</v>
      </c>
      <c r="D34" s="58" t="s">
        <v>11</v>
      </c>
      <c r="E34" s="7"/>
      <c r="F34" s="7">
        <v>29.849999999999998</v>
      </c>
      <c r="G34" s="7"/>
      <c r="H34" s="12">
        <f>(dw!K34*100)/dw!$AB34</f>
        <v>0.69041161207605417</v>
      </c>
      <c r="I34" s="12">
        <f>(dw!L34*100)/dw!$AB34</f>
        <v>0.61166153757362918</v>
      </c>
      <c r="J34" s="12">
        <f>(dw!M34*100)/dw!$AB34</f>
        <v>0.45847646114425467</v>
      </c>
      <c r="K34" s="12">
        <f>(dw!N34*100)/dw!$AB34</f>
        <v>0</v>
      </c>
      <c r="L34" s="12">
        <f>(dw!O34*100)/dw!$AB34</f>
        <v>0</v>
      </c>
      <c r="M34" s="12">
        <f>(dw!P34*100)/dw!$AB34</f>
        <v>26.323291170579402</v>
      </c>
      <c r="N34" s="12">
        <f>(dw!Q34*100)/dw!$AB34</f>
        <v>1.2871052416535034</v>
      </c>
      <c r="O34" s="12">
        <f>(dw!R34*100)/dw!$AB34</f>
        <v>9.138514638748866</v>
      </c>
      <c r="P34" s="12">
        <f>(dw!S34*100)/dw!$AB34</f>
        <v>6.5265472704064491</v>
      </c>
      <c r="Q34" s="12">
        <f>(dw!T34*100)/dw!$AB34</f>
        <v>11.441684625908827</v>
      </c>
      <c r="R34" s="12">
        <f>(dw!U34*100)/dw!$AB34</f>
        <v>0</v>
      </c>
      <c r="S34" s="12">
        <f>(dw!V34*100)/dw!$AB34</f>
        <v>0</v>
      </c>
      <c r="T34" s="12">
        <f>(dw!W34*100)/dw!$AB34</f>
        <v>0</v>
      </c>
      <c r="U34" s="12">
        <f>(dw!X34*100)/dw!$AB34</f>
        <v>42.09218451358209</v>
      </c>
      <c r="V34" s="12">
        <f>(dw!Y34*100)/dw!$AB34</f>
        <v>0.33037274405983058</v>
      </c>
      <c r="W34" s="12">
        <f>(dw!Z34*100)/dw!$AB34</f>
        <v>1.0997501842670834</v>
      </c>
      <c r="X34" s="12">
        <f>(dw!AA34*100)/dw!$AB34</f>
        <v>0</v>
      </c>
      <c r="Y34" s="12">
        <f t="shared" si="0"/>
        <v>99.999999999999972</v>
      </c>
      <c r="Z34" s="16">
        <f t="shared" si="18"/>
        <v>1.760549610793938</v>
      </c>
      <c r="AA34" s="16">
        <f t="shared" si="19"/>
        <v>54.717142947297049</v>
      </c>
      <c r="AB34" s="16">
        <f t="shared" si="20"/>
        <v>0.46975973487986744</v>
      </c>
      <c r="AC34" s="16">
        <f t="shared" si="21"/>
        <v>0.95985313924097337</v>
      </c>
      <c r="AD34" s="16">
        <f t="shared" si="22"/>
        <v>0.43479472089702964</v>
      </c>
      <c r="AE34" s="16">
        <f t="shared" si="23"/>
        <v>3.1172477681928986E-2</v>
      </c>
      <c r="AF34" s="16">
        <f t="shared" si="24"/>
        <v>0.79762101437303823</v>
      </c>
      <c r="AG34" s="16">
        <f t="shared" si="25"/>
        <v>2.0897959183673471</v>
      </c>
      <c r="AH34" s="16">
        <f t="shared" si="26"/>
        <v>3.0692943420216147E-2</v>
      </c>
    </row>
    <row r="35" spans="1:34" x14ac:dyDescent="0.25">
      <c r="A35" s="24">
        <v>184</v>
      </c>
      <c r="B35" s="77">
        <v>39798</v>
      </c>
      <c r="C35" s="55">
        <f>dw!C35</f>
        <v>7.8630136986301364</v>
      </c>
      <c r="D35" s="58" t="s">
        <v>11</v>
      </c>
      <c r="E35" s="7">
        <v>0.11</v>
      </c>
      <c r="F35" s="7">
        <v>33</v>
      </c>
      <c r="G35" s="7">
        <v>0.33333333333333331</v>
      </c>
      <c r="H35" s="12">
        <f>(dw!K35*100)/dw!$AB35</f>
        <v>2.439688380955519</v>
      </c>
      <c r="I35" s="12">
        <f>(dw!L35*100)/dw!$AB35</f>
        <v>3.0563521447100377</v>
      </c>
      <c r="J35" s="12">
        <f>(dw!M35*100)/dw!$AB35</f>
        <v>2.1871917292872682</v>
      </c>
      <c r="K35" s="12">
        <f>(dw!N35*100)/dw!$AB35</f>
        <v>10.878269473541263</v>
      </c>
      <c r="L35" s="12">
        <f>(dw!O35*100)/dw!$AB35</f>
        <v>0</v>
      </c>
      <c r="M35" s="12">
        <f>(dw!P35*100)/dw!$AB35</f>
        <v>14.169717777563646</v>
      </c>
      <c r="N35" s="12">
        <f>(dw!Q35*100)/dw!$AB35</f>
        <v>0</v>
      </c>
      <c r="O35" s="12">
        <f>(dw!R35*100)/dw!$AB35</f>
        <v>11.581159388116049</v>
      </c>
      <c r="P35" s="12">
        <f>(dw!S35*100)/dw!$AB35</f>
        <v>12.299202037011542</v>
      </c>
      <c r="Q35" s="12">
        <f>(dw!T35*100)/dw!$AB35</f>
        <v>8.6813446733340882</v>
      </c>
      <c r="R35" s="12">
        <f>(dw!U35*100)/dw!$AB35</f>
        <v>0</v>
      </c>
      <c r="S35" s="12">
        <f>(dw!V35*100)/dw!$AB35</f>
        <v>0</v>
      </c>
      <c r="T35" s="12">
        <f>(dw!W35*100)/dw!$AB35</f>
        <v>0</v>
      </c>
      <c r="U35" s="12">
        <f>(dw!X35*100)/dw!$AB35</f>
        <v>32.714657305640891</v>
      </c>
      <c r="V35" s="12">
        <f>(dw!Y35*100)/dw!$AB35</f>
        <v>0.30798310296155057</v>
      </c>
      <c r="W35" s="12">
        <f>(dw!Z35*100)/dw!$AB35</f>
        <v>1.6844339868781439</v>
      </c>
      <c r="X35" s="12">
        <f>(dw!AA35*100)/dw!$AB35</f>
        <v>0</v>
      </c>
      <c r="Y35" s="12">
        <f t="shared" si="0"/>
        <v>100</v>
      </c>
      <c r="Z35" s="16">
        <f t="shared" si="18"/>
        <v>18.561501728494086</v>
      </c>
      <c r="AA35" s="16">
        <f t="shared" si="19"/>
        <v>46.731423876025325</v>
      </c>
      <c r="AB35" s="16">
        <f t="shared" si="20"/>
        <v>0.55610072932275578</v>
      </c>
      <c r="AC35" s="16">
        <f t="shared" si="21"/>
        <v>0.63800912396465703</v>
      </c>
      <c r="AD35" s="16">
        <f t="shared" si="22"/>
        <v>0.41178440546153028</v>
      </c>
      <c r="AE35" s="16">
        <f t="shared" si="23"/>
        <v>0.28428044166563288</v>
      </c>
      <c r="AF35" s="16">
        <f t="shared" si="24"/>
        <v>0.94693627685413106</v>
      </c>
      <c r="AG35" s="16">
        <f>(H35)/V35</f>
        <v>7.9215007495398089</v>
      </c>
      <c r="AH35" s="16">
        <f t="shared" si="26"/>
        <v>0.16643249775489879</v>
      </c>
    </row>
    <row r="36" spans="1:34" x14ac:dyDescent="0.25">
      <c r="A36" s="24">
        <v>199</v>
      </c>
      <c r="B36" s="77">
        <v>39913</v>
      </c>
      <c r="C36" s="55">
        <f>dw!C36</f>
        <v>1.8630136986301371</v>
      </c>
      <c r="D36" s="58" t="s">
        <v>11</v>
      </c>
      <c r="E36" s="7">
        <v>9.0999999999999998E-2</v>
      </c>
      <c r="F36" s="7">
        <v>33</v>
      </c>
      <c r="G36" s="7">
        <v>0.27575757575757576</v>
      </c>
      <c r="H36" s="12">
        <f>(dw!K36*100)/dw!$AB36</f>
        <v>2.7015092027481789</v>
      </c>
      <c r="I36" s="12">
        <f>(dw!L36*100)/dw!$AB36</f>
        <v>4.1935302228493088</v>
      </c>
      <c r="J36" s="12">
        <f>(dw!M36*100)/dw!$AB36</f>
        <v>0</v>
      </c>
      <c r="K36" s="12">
        <f>(dw!N36*100)/dw!$AB36</f>
        <v>0</v>
      </c>
      <c r="L36" s="12">
        <f>(dw!O36*100)/dw!$AB36</f>
        <v>0</v>
      </c>
      <c r="M36" s="12">
        <f>(dw!P36*100)/dw!$AB36</f>
        <v>11.501966100937443</v>
      </c>
      <c r="N36" s="12">
        <f>(dw!Q36*100)/dw!$AB36</f>
        <v>7.3764248932555185</v>
      </c>
      <c r="O36" s="12">
        <f>(dw!R36*100)/dw!$AB36</f>
        <v>7.1875264120592952</v>
      </c>
      <c r="P36" s="12">
        <f>(dw!S36*100)/dw!$AB36</f>
        <v>10.789489790271162</v>
      </c>
      <c r="Q36" s="12">
        <f>(dw!T36*100)/dw!$AB36</f>
        <v>7.6173293978813987</v>
      </c>
      <c r="R36" s="12">
        <f>(dw!U36*100)/dw!$AB36</f>
        <v>0</v>
      </c>
      <c r="S36" s="12">
        <f>(dw!V36*100)/dw!$AB36</f>
        <v>0</v>
      </c>
      <c r="T36" s="12">
        <f>(dw!W36*100)/dw!$AB36</f>
        <v>2.8150909667363297</v>
      </c>
      <c r="U36" s="12">
        <f>(dw!X36*100)/dw!$AB36</f>
        <v>22.059102032455741</v>
      </c>
      <c r="V36" s="12">
        <f>(dw!Y36*100)/dw!$AB36</f>
        <v>3.4253421633761962</v>
      </c>
      <c r="W36" s="12">
        <f>(dw!Z36*100)/dw!$AB36</f>
        <v>2.2287724524788204</v>
      </c>
      <c r="X36" s="12">
        <f>(dw!AA36*100)/dw!$AB36</f>
        <v>18.103916364950607</v>
      </c>
      <c r="Y36" s="12">
        <f t="shared" si="0"/>
        <v>100</v>
      </c>
      <c r="Z36" s="16">
        <f t="shared" si="18"/>
        <v>6.8950394255974876</v>
      </c>
      <c r="AA36" s="16">
        <f t="shared" si="19"/>
        <v>44.472736594404815</v>
      </c>
      <c r="AB36" s="16">
        <f t="shared" si="20"/>
        <v>0.60819524936739855</v>
      </c>
      <c r="AC36" s="16">
        <f t="shared" si="21"/>
        <v>0.76186344756287983</v>
      </c>
      <c r="AD36" s="16">
        <f t="shared" si="22"/>
        <v>0.33155707835120518</v>
      </c>
      <c r="AE36" s="16">
        <f t="shared" si="23"/>
        <v>0.13422888744322123</v>
      </c>
      <c r="AF36" s="16">
        <f t="shared" si="24"/>
        <v>0.66809927192654983</v>
      </c>
      <c r="AG36" s="16">
        <f t="shared" si="25"/>
        <v>0.78868302023451875</v>
      </c>
      <c r="AH36" s="16">
        <f t="shared" si="26"/>
        <v>0.27055875233587373</v>
      </c>
    </row>
    <row r="37" spans="1:34" x14ac:dyDescent="0.25">
      <c r="A37" s="24">
        <v>219</v>
      </c>
      <c r="B37" s="77">
        <v>40108</v>
      </c>
      <c r="C37" s="55">
        <f>dw!C37</f>
        <v>6.2465753424657526</v>
      </c>
      <c r="D37" s="58" t="s">
        <v>11</v>
      </c>
      <c r="E37" s="7">
        <v>9.6310000000000007E-2</v>
      </c>
      <c r="F37" s="7">
        <v>25.09</v>
      </c>
      <c r="G37" s="7">
        <v>0.38385811080111598</v>
      </c>
      <c r="H37" s="12">
        <f>(dw!K37*100)/dw!$AB37</f>
        <v>1.2441911097958274</v>
      </c>
      <c r="I37" s="12">
        <f>(dw!L37*100)/dw!$AB37</f>
        <v>0.99535288783666187</v>
      </c>
      <c r="J37" s="12">
        <f>(dw!M37*100)/dw!$AB37</f>
        <v>1.5025602883330496</v>
      </c>
      <c r="K37" s="12">
        <f>(dw!N37*100)/dw!$AB37</f>
        <v>0</v>
      </c>
      <c r="L37" s="12">
        <f>(dw!O37*100)/dw!$AB37</f>
        <v>0</v>
      </c>
      <c r="M37" s="12">
        <f>(dw!P37*100)/dw!$AB37</f>
        <v>27.088637893229759</v>
      </c>
      <c r="N37" s="12">
        <f>(dw!Q37*100)/dw!$AB37</f>
        <v>0</v>
      </c>
      <c r="O37" s="12">
        <f>(dw!R37*100)/dw!$AB37</f>
        <v>8.6694004508026072</v>
      </c>
      <c r="P37" s="12">
        <f>(dw!S37*100)/dw!$AB37</f>
        <v>20.236406775026854</v>
      </c>
      <c r="Q37" s="12">
        <f>(dw!T37*100)/dw!$AB37</f>
        <v>9.3031049668031116</v>
      </c>
      <c r="R37" s="12">
        <f>(dw!U37*100)/dw!$AB37</f>
        <v>0</v>
      </c>
      <c r="S37" s="12">
        <f>(dw!V37*100)/dw!$AB37</f>
        <v>0</v>
      </c>
      <c r="T37" s="12">
        <f>(dw!W37*100)/dw!$AB37</f>
        <v>0</v>
      </c>
      <c r="U37" s="12">
        <f>(dw!X37*100)/dw!$AB37</f>
        <v>28.14545509749118</v>
      </c>
      <c r="V37" s="12">
        <f>(dw!Y37*100)/dw!$AB37</f>
        <v>0.17833405907073524</v>
      </c>
      <c r="W37" s="12">
        <f>(dw!Z37*100)/dw!$AB37</f>
        <v>2.6365564716102088</v>
      </c>
      <c r="X37" s="12">
        <f>(dw!AA37*100)/dw!$AB37</f>
        <v>0</v>
      </c>
      <c r="Y37" s="12">
        <f t="shared" si="0"/>
        <v>100</v>
      </c>
      <c r="Z37" s="16">
        <f t="shared" si="18"/>
        <v>3.7421042859655387</v>
      </c>
      <c r="AA37" s="16">
        <f t="shared" si="19"/>
        <v>65.297550085862326</v>
      </c>
      <c r="AB37" s="16">
        <f t="shared" si="20"/>
        <v>0.44444444444444442</v>
      </c>
      <c r="AC37" s="16">
        <f t="shared" si="21"/>
        <v>0.88264688930984969</v>
      </c>
      <c r="AD37" s="16">
        <f t="shared" si="22"/>
        <v>0.30120451543980498</v>
      </c>
      <c r="AE37" s="16">
        <f t="shared" si="23"/>
        <v>5.420224536194277E-2</v>
      </c>
      <c r="AF37" s="16">
        <f t="shared" si="24"/>
        <v>0.92624356775300165</v>
      </c>
      <c r="AG37" s="16">
        <f t="shared" si="25"/>
        <v>6.9767441860465125</v>
      </c>
      <c r="AH37" s="16">
        <f t="shared" si="26"/>
        <v>7.9069364104260145E-2</v>
      </c>
    </row>
    <row r="38" spans="1:34" x14ac:dyDescent="0.25">
      <c r="A38" s="24">
        <v>245</v>
      </c>
      <c r="B38" s="77">
        <v>40351</v>
      </c>
      <c r="C38" s="55">
        <f>dw!C38</f>
        <v>1.3424657534246573</v>
      </c>
      <c r="D38" s="58" t="s">
        <v>11</v>
      </c>
      <c r="E38" s="7">
        <v>3.49E-2</v>
      </c>
      <c r="F38" s="7">
        <v>68.06</v>
      </c>
      <c r="G38" s="7">
        <v>5.1278283867176019E-2</v>
      </c>
      <c r="H38" s="12">
        <f>(dw!K38*100)/dw!$AB38</f>
        <v>0.59172703809317784</v>
      </c>
      <c r="I38" s="12">
        <f>(dw!L38*100)/dw!$AB38</f>
        <v>1.1702278197498741</v>
      </c>
      <c r="J38" s="12">
        <f>(dw!M38*100)/dw!$AB38</f>
        <v>0.73297761846766396</v>
      </c>
      <c r="K38" s="12">
        <f>(dw!N38*100)/dw!$AB38</f>
        <v>0</v>
      </c>
      <c r="L38" s="12">
        <f>(dw!O38*100)/dw!$AB38</f>
        <v>0</v>
      </c>
      <c r="M38" s="12">
        <f>(dw!P38*100)/dw!$AB38</f>
        <v>12.461098981564881</v>
      </c>
      <c r="N38" s="12">
        <f>(dw!Q38*100)/dw!$AB38</f>
        <v>0</v>
      </c>
      <c r="O38" s="12">
        <f>(dw!R38*100)/dw!$AB38</f>
        <v>0</v>
      </c>
      <c r="P38" s="12">
        <f>(dw!S38*100)/dw!$AB38</f>
        <v>7.9782506450562902</v>
      </c>
      <c r="Q38" s="12">
        <f>(dw!T38*100)/dw!$AB38</f>
        <v>67.760730732476787</v>
      </c>
      <c r="R38" s="12">
        <f>(dw!U38*100)/dw!$AB38</f>
        <v>0</v>
      </c>
      <c r="S38" s="12">
        <f>(dw!V38*100)/dw!$AB38</f>
        <v>0</v>
      </c>
      <c r="T38" s="12">
        <f>(dw!W38*100)/dw!$AB38</f>
        <v>0</v>
      </c>
      <c r="U38" s="12">
        <f>(dw!X38*100)/dw!$AB38</f>
        <v>9.3049871645913242</v>
      </c>
      <c r="V38" s="12">
        <f>(dw!Y38*100)/dw!$AB38</f>
        <v>11.011118744027478</v>
      </c>
      <c r="W38" s="12">
        <f>(dw!Z38*100)/dw!$AB38</f>
        <v>0</v>
      </c>
      <c r="X38" s="12">
        <f>(dw!AA38*100)/dw!$AB38</f>
        <v>0</v>
      </c>
      <c r="Y38" s="12">
        <f t="shared" si="0"/>
        <v>111.01111874402747</v>
      </c>
      <c r="Z38" s="16">
        <f t="shared" si="18"/>
        <v>2.4949324763107157</v>
      </c>
      <c r="AA38" s="16">
        <f t="shared" si="19"/>
        <v>88.200080359097967</v>
      </c>
      <c r="AB38" s="16">
        <f t="shared" si="20"/>
        <v>0.66416447307988491</v>
      </c>
      <c r="AC38" s="16">
        <f t="shared" si="21"/>
        <v>0.78856360447892071</v>
      </c>
      <c r="AD38" s="16">
        <f t="shared" si="22"/>
        <v>9.5430805812535185E-2</v>
      </c>
      <c r="AE38" s="16">
        <f t="shared" si="23"/>
        <v>2.7509037137890532E-2</v>
      </c>
      <c r="AF38" s="16">
        <f t="shared" si="24"/>
        <v>0.13794290338897178</v>
      </c>
      <c r="AG38" s="16">
        <f t="shared" si="25"/>
        <v>5.3739047943165225E-2</v>
      </c>
      <c r="AH38" s="16">
        <f t="shared" si="26"/>
        <v>8.6726997081442131E-2</v>
      </c>
    </row>
    <row r="39" spans="1:34" x14ac:dyDescent="0.25">
      <c r="A39" s="24">
        <v>290</v>
      </c>
      <c r="B39" s="77">
        <v>40586</v>
      </c>
      <c r="C39" s="55">
        <f>dw!C39</f>
        <v>7.5342465753424657</v>
      </c>
      <c r="D39" s="58" t="s">
        <v>11</v>
      </c>
      <c r="E39" s="7">
        <v>1.2881306218224484</v>
      </c>
      <c r="F39" s="7">
        <v>75.900000000000006</v>
      </c>
      <c r="G39" s="7">
        <v>1.6971417942324747</v>
      </c>
      <c r="H39" s="12">
        <f>(dw!K39*100)/dw!$AB39</f>
        <v>0.41407069819876419</v>
      </c>
      <c r="I39" s="12">
        <f>(dw!L39*100)/dw!$AB39</f>
        <v>0.65889025824671799</v>
      </c>
      <c r="J39" s="12">
        <f>(dw!M39*100)/dw!$AB39</f>
        <v>0.57113199751553678</v>
      </c>
      <c r="K39" s="12">
        <f>(dw!N39*100)/dw!$AB39</f>
        <v>1.2374526612836632</v>
      </c>
      <c r="L39" s="12">
        <f>(dw!O39*100)/dw!$AB39</f>
        <v>0</v>
      </c>
      <c r="M39" s="12">
        <f>(dw!P39*100)/dw!$AB39</f>
        <v>19.535285289722022</v>
      </c>
      <c r="N39" s="12">
        <f>(dw!Q39*100)/dw!$AB39</f>
        <v>0</v>
      </c>
      <c r="O39" s="12">
        <f>(dw!R39*100)/dw!$AB39</f>
        <v>4.2028205149895141</v>
      </c>
      <c r="P39" s="12">
        <f>(dw!S39*100)/dw!$AB39</f>
        <v>4.4983058176982702</v>
      </c>
      <c r="Q39" s="12">
        <f>(dw!T39*100)/dw!$AB39</f>
        <v>7.9532171118999635</v>
      </c>
      <c r="R39" s="12">
        <f>(dw!U39*100)/dw!$AB39</f>
        <v>0</v>
      </c>
      <c r="S39" s="12">
        <f>(dw!V39*100)/dw!$AB39</f>
        <v>0</v>
      </c>
      <c r="T39" s="12">
        <f>(dw!W39*100)/dw!$AB39</f>
        <v>0</v>
      </c>
      <c r="U39" s="12">
        <f>(dw!X39*100)/dw!$AB39</f>
        <v>48.291387089167074</v>
      </c>
      <c r="V39" s="12">
        <f>(dw!Y39*100)/dw!$AB39</f>
        <v>8.5669799627330526E-2</v>
      </c>
      <c r="W39" s="12">
        <f>(dw!Z39*100)/dw!$AB39</f>
        <v>12.551768761651134</v>
      </c>
      <c r="X39" s="12">
        <f>(dw!AA39*100)/dw!$AB39</f>
        <v>0</v>
      </c>
      <c r="Y39" s="12">
        <f t="shared" si="0"/>
        <v>99.999999999999986</v>
      </c>
      <c r="Z39" s="16">
        <f t="shared" si="18"/>
        <v>2.8815456152446819</v>
      </c>
      <c r="AA39" s="16">
        <f t="shared" si="19"/>
        <v>36.189628734309771</v>
      </c>
      <c r="AB39" s="16">
        <f t="shared" si="20"/>
        <v>0.61408595931533017</v>
      </c>
      <c r="AC39" s="16">
        <f t="shared" si="21"/>
        <v>0.94369004348667596</v>
      </c>
      <c r="AD39" s="16">
        <f t="shared" si="22"/>
        <v>0.57162412902411086</v>
      </c>
      <c r="AE39" s="16">
        <f t="shared" si="23"/>
        <v>7.3751190313979934E-2</v>
      </c>
      <c r="AF39" s="16">
        <f t="shared" si="24"/>
        <v>0.92605944630909942</v>
      </c>
      <c r="AG39" s="16">
        <f t="shared" si="25"/>
        <v>4.833333333333333</v>
      </c>
      <c r="AH39" s="16">
        <f t="shared" si="26"/>
        <v>2.2179128401959739E-2</v>
      </c>
    </row>
    <row r="40" spans="1:34" x14ac:dyDescent="0.25">
      <c r="A40" s="24">
        <v>312</v>
      </c>
      <c r="B40" s="77">
        <v>40748</v>
      </c>
      <c r="C40" s="55">
        <f>dw!C40</f>
        <v>6.0273972602739727</v>
      </c>
      <c r="D40" s="58" t="s">
        <v>11</v>
      </c>
      <c r="E40" s="7">
        <v>8.1560999999999995E-2</v>
      </c>
      <c r="F40" s="7">
        <v>23.84</v>
      </c>
      <c r="G40" s="7">
        <v>0.34211828859060395</v>
      </c>
      <c r="H40" s="12">
        <f>(dw!K40*100)/dw!$AB40</f>
        <v>1.2290927043276307</v>
      </c>
      <c r="I40" s="12">
        <f>(dw!L40*100)/dw!$AB40</f>
        <v>2.6337700807020661</v>
      </c>
      <c r="J40" s="12">
        <f>(dw!M40*100)/dw!$AB40</f>
        <v>1.509830064807069</v>
      </c>
      <c r="K40" s="12">
        <f>(dw!N40*100)/dw!$AB40</f>
        <v>0</v>
      </c>
      <c r="L40" s="12">
        <f>(dw!O40*100)/dw!$AB40</f>
        <v>0</v>
      </c>
      <c r="M40" s="12">
        <f>(dw!P40*100)/dw!$AB40</f>
        <v>23.848824783206769</v>
      </c>
      <c r="N40" s="12">
        <f>(dw!Q40*100)/dw!$AB40</f>
        <v>5.877387530761637</v>
      </c>
      <c r="O40" s="12">
        <f>(dw!R40*100)/dw!$AB40</f>
        <v>8.5887063745988623</v>
      </c>
      <c r="P40" s="12">
        <f>(dw!S40*100)/dw!$AB40</f>
        <v>16.264528097862037</v>
      </c>
      <c r="Q40" s="12">
        <f>(dw!T40*100)/dw!$AB40</f>
        <v>7.5634822984972931</v>
      </c>
      <c r="R40" s="12">
        <f>(dw!U40*100)/dw!$AB40</f>
        <v>3.5686088907277211</v>
      </c>
      <c r="S40" s="12">
        <f>(dw!V40*100)/dw!$AB40</f>
        <v>0</v>
      </c>
      <c r="T40" s="12">
        <f>(dw!W40*100)/dw!$AB40</f>
        <v>0</v>
      </c>
      <c r="U40" s="12">
        <f>(dw!X40*100)/dw!$AB40</f>
        <v>23.677553698397215</v>
      </c>
      <c r="V40" s="12">
        <f>(dw!Y40*100)/dw!$AB40</f>
        <v>2.8899156485350463</v>
      </c>
      <c r="W40" s="12">
        <f>(dw!Z40*100)/dw!$AB40</f>
        <v>2.3482998275766693</v>
      </c>
      <c r="X40" s="12">
        <f>(dw!AA40*100)/dw!$AB40</f>
        <v>0</v>
      </c>
      <c r="Y40" s="12">
        <f t="shared" si="0"/>
        <v>100.00000000000001</v>
      </c>
      <c r="Z40" s="16">
        <f t="shared" si="18"/>
        <v>5.3726928498367661</v>
      </c>
      <c r="AA40" s="16">
        <f t="shared" si="19"/>
        <v>65.711537975654309</v>
      </c>
      <c r="AB40" s="16">
        <f t="shared" si="20"/>
        <v>0.68181818181818177</v>
      </c>
      <c r="AC40" s="16">
        <f t="shared" si="21"/>
        <v>0.81505517204764022</v>
      </c>
      <c r="AD40" s="16">
        <f t="shared" si="22"/>
        <v>0.26488191405652795</v>
      </c>
      <c r="AE40" s="16">
        <f t="shared" si="23"/>
        <v>7.5582063524419513E-2</v>
      </c>
      <c r="AF40" s="16">
        <f t="shared" si="24"/>
        <v>0.57204050496152881</v>
      </c>
      <c r="AG40" s="16">
        <f t="shared" si="25"/>
        <v>0.42530400669330309</v>
      </c>
      <c r="AH40" s="16">
        <f t="shared" si="26"/>
        <v>0.14539822120753629</v>
      </c>
    </row>
    <row r="41" spans="1:34" x14ac:dyDescent="0.25">
      <c r="A41" s="24">
        <v>320</v>
      </c>
      <c r="B41" s="77">
        <v>40831</v>
      </c>
      <c r="C41" s="55">
        <f>dw!C41</f>
        <v>7.5890410958904111</v>
      </c>
      <c r="D41" s="58" t="s">
        <v>11</v>
      </c>
      <c r="E41" s="7">
        <v>0.10631</v>
      </c>
      <c r="F41" s="7">
        <v>52.151000000000003</v>
      </c>
      <c r="G41" s="7">
        <v>0.20385035761538609</v>
      </c>
      <c r="H41" s="12">
        <f>(dw!K41*100)/dw!$AB41</f>
        <v>0.55867473634468079</v>
      </c>
      <c r="I41" s="12">
        <f>(dw!L41*100)/dw!$AB41</f>
        <v>0.55269960547468411</v>
      </c>
      <c r="J41" s="12">
        <f>(dw!M41*100)/dw!$AB41</f>
        <v>3.2290197129708882E-2</v>
      </c>
      <c r="K41" s="12">
        <f>(dw!N41*100)/dw!$AB41</f>
        <v>0.1240528183946043</v>
      </c>
      <c r="L41" s="12">
        <f>(dw!O41*100)/dw!$AB41</f>
        <v>0</v>
      </c>
      <c r="M41" s="12">
        <f>(dw!P41*100)/dw!$AB41</f>
        <v>16.626439451157879</v>
      </c>
      <c r="N41" s="12">
        <f>(dw!Q41*100)/dw!$AB41</f>
        <v>0</v>
      </c>
      <c r="O41" s="12">
        <f>(dw!R41*100)/dw!$AB41</f>
        <v>10.717637202113851</v>
      </c>
      <c r="P41" s="12">
        <f>(dw!S41*100)/dw!$AB41</f>
        <v>16.687297718419462</v>
      </c>
      <c r="Q41" s="12">
        <f>(dw!T41*100)/dw!$AB41</f>
        <v>10.876694999598943</v>
      </c>
      <c r="R41" s="12">
        <f>(dw!U41*100)/dw!$AB41</f>
        <v>7.6546010227988708</v>
      </c>
      <c r="S41" s="12">
        <f>(dw!V41*100)/dw!$AB41</f>
        <v>0</v>
      </c>
      <c r="T41" s="12">
        <f>(dw!W41*100)/dw!$AB41</f>
        <v>0</v>
      </c>
      <c r="U41" s="12">
        <f>(dw!X41*100)/dw!$AB41</f>
        <v>31.603802931159375</v>
      </c>
      <c r="V41" s="12">
        <f>(dw!Y41*100)/dw!$AB41</f>
        <v>2.5370050648204003</v>
      </c>
      <c r="W41" s="12">
        <f>(dw!Z41*100)/dw!$AB41</f>
        <v>2.0288042525875394</v>
      </c>
      <c r="X41" s="12">
        <f>(dw!AA41*100)/dw!$AB41</f>
        <v>0</v>
      </c>
      <c r="Y41" s="12">
        <f t="shared" si="0"/>
        <v>100</v>
      </c>
      <c r="Z41" s="16">
        <f t="shared" si="18"/>
        <v>1.2677173573436782</v>
      </c>
      <c r="AA41" s="16">
        <f t="shared" si="19"/>
        <v>62.562670394088997</v>
      </c>
      <c r="AB41" s="16">
        <f t="shared" si="20"/>
        <v>0.49731182795698919</v>
      </c>
      <c r="AC41" s="16">
        <f t="shared" si="21"/>
        <v>0.96143417322298075</v>
      </c>
      <c r="AD41" s="16">
        <f t="shared" si="22"/>
        <v>0.33561629543033561</v>
      </c>
      <c r="AE41" s="16">
        <f t="shared" si="23"/>
        <v>1.9860718413311287E-2</v>
      </c>
      <c r="AF41" s="16">
        <f t="shared" si="24"/>
        <v>0.30462137238159787</v>
      </c>
      <c r="AG41" s="16">
        <f t="shared" si="25"/>
        <v>0.22021033544299626</v>
      </c>
      <c r="AH41" s="16">
        <f t="shared" si="26"/>
        <v>3.2552666648962551E-2</v>
      </c>
    </row>
    <row r="42" spans="1:34" x14ac:dyDescent="0.25">
      <c r="A42" s="24" t="s">
        <v>14</v>
      </c>
      <c r="B42" s="77">
        <v>40922</v>
      </c>
      <c r="C42" s="55">
        <f>dw!C42</f>
        <v>9.2761117535494293</v>
      </c>
      <c r="D42" s="58" t="s">
        <v>11</v>
      </c>
      <c r="E42" s="7">
        <v>0.12515299999999999</v>
      </c>
      <c r="F42" s="7">
        <v>28.51</v>
      </c>
      <c r="G42" s="7">
        <v>0.43897930550683961</v>
      </c>
      <c r="H42" s="12">
        <f>(dw!K42*100)/dw!$AB42</f>
        <v>1.7151633746336901</v>
      </c>
      <c r="I42" s="12">
        <f>(dw!L42*100)/dw!$AB42</f>
        <v>3.4511893142662293</v>
      </c>
      <c r="J42" s="12">
        <f>(dw!M42*100)/dw!$AB42</f>
        <v>3.1693157872989874</v>
      </c>
      <c r="K42" s="12">
        <f>(dw!N42*100)/dw!$AB42</f>
        <v>0</v>
      </c>
      <c r="L42" s="12">
        <f>(dw!O42*100)/dw!$AB42</f>
        <v>0</v>
      </c>
      <c r="M42" s="12">
        <f>(dw!P42*100)/dw!$AB42</f>
        <v>18.611577730418364</v>
      </c>
      <c r="N42" s="12">
        <f>(dw!Q42*100)/dw!$AB42</f>
        <v>0</v>
      </c>
      <c r="O42" s="12">
        <f>(dw!R42*100)/dw!$AB42</f>
        <v>12.330047723576763</v>
      </c>
      <c r="P42" s="12">
        <f>(dw!S42*100)/dw!$AB42</f>
        <v>10.086395495452178</v>
      </c>
      <c r="Q42" s="12">
        <f>(dw!T42*100)/dw!$AB42</f>
        <v>14.790003366911639</v>
      </c>
      <c r="R42" s="12">
        <f>(dw!U42*100)/dw!$AB42</f>
        <v>0</v>
      </c>
      <c r="S42" s="12">
        <f>(dw!V42*100)/dw!$AB42</f>
        <v>0</v>
      </c>
      <c r="T42" s="12">
        <f>(dw!W42*100)/dw!$AB42</f>
        <v>0</v>
      </c>
      <c r="U42" s="12">
        <f>(dw!X42*100)/dw!$AB42</f>
        <v>20.239354457431673</v>
      </c>
      <c r="V42" s="12">
        <f>(dw!Y42*100)/dw!$AB42</f>
        <v>6.9172734207015267</v>
      </c>
      <c r="W42" s="12">
        <f>(dw!Z42*100)/dw!$AB42</f>
        <v>8.6896793293089392</v>
      </c>
      <c r="X42" s="12">
        <f>(dw!AA42*100)/dw!$AB42</f>
        <v>0</v>
      </c>
      <c r="Y42" s="12">
        <f t="shared" si="0"/>
        <v>100</v>
      </c>
      <c r="Z42" s="16">
        <f t="shared" si="18"/>
        <v>8.3356684761989062</v>
      </c>
      <c r="AA42" s="16">
        <f t="shared" si="19"/>
        <v>55.818024316358951</v>
      </c>
      <c r="AB42" s="16">
        <f t="shared" si="20"/>
        <v>0.66801272040161419</v>
      </c>
      <c r="AC42" s="16">
        <f t="shared" si="21"/>
        <v>0.70828830144564914</v>
      </c>
      <c r="AD42" s="16">
        <f t="shared" si="22"/>
        <v>0.26610638946192761</v>
      </c>
      <c r="AE42" s="16">
        <f t="shared" si="23"/>
        <v>0.12993279285032652</v>
      </c>
      <c r="AF42" s="16">
        <f t="shared" si="24"/>
        <v>0.42754986309902637</v>
      </c>
      <c r="AG42" s="16">
        <f t="shared" si="25"/>
        <v>0.24795367629977882</v>
      </c>
      <c r="AH42" s="16">
        <f t="shared" si="26"/>
        <v>0.19024279126569762</v>
      </c>
    </row>
    <row r="43" spans="1:34" x14ac:dyDescent="0.25">
      <c r="A43" s="66" t="s">
        <v>144</v>
      </c>
      <c r="B43" s="78">
        <v>40960</v>
      </c>
      <c r="C43" s="55">
        <f>dw!C43</f>
        <v>2.9315068493150687</v>
      </c>
      <c r="D43" s="58" t="s">
        <v>11</v>
      </c>
      <c r="E43" s="67"/>
      <c r="F43" s="67"/>
      <c r="G43" s="68"/>
      <c r="H43" s="12">
        <f>(dw!K43*100)/dw!$AB43</f>
        <v>2.2981509668858076</v>
      </c>
      <c r="I43" s="12">
        <f>(dw!L43*100)/dw!$AB43</f>
        <v>0.56763847942140411</v>
      </c>
      <c r="J43" s="12">
        <f>(dw!M43*100)/dw!$AB43</f>
        <v>6.6388594577210469</v>
      </c>
      <c r="K43" s="12">
        <f>(dw!N43*100)/dw!$AB43</f>
        <v>3.5318377602659563</v>
      </c>
      <c r="L43" s="12">
        <f>(dw!O43*100)/dw!$AB43</f>
        <v>0</v>
      </c>
      <c r="M43" s="12">
        <f>(dw!P43*100)/dw!$AB43</f>
        <v>8.459884850617744</v>
      </c>
      <c r="N43" s="12">
        <f>(dw!Q43*100)/dw!$AB43</f>
        <v>0</v>
      </c>
      <c r="O43" s="12">
        <f>(dw!R43*100)/dw!$AB43</f>
        <v>11.327477727451988</v>
      </c>
      <c r="P43" s="12">
        <f>(dw!S43*100)/dw!$AB43</f>
        <v>5.8639505091718647</v>
      </c>
      <c r="Q43" s="12">
        <f>(dw!T43*100)/dw!$AB43</f>
        <v>7.7623652730962798</v>
      </c>
      <c r="R43" s="12">
        <f>(dw!U43*100)/dw!$AB43</f>
        <v>0.28309376951479476</v>
      </c>
      <c r="S43" s="12">
        <f>(dw!V43*100)/dw!$AB43</f>
        <v>0</v>
      </c>
      <c r="T43" s="12">
        <f>(dw!W43*100)/dw!$AB43</f>
        <v>0.49074552799040366</v>
      </c>
      <c r="U43" s="12">
        <f>(dw!X43*100)/dw!$AB43</f>
        <v>21.067135049237105</v>
      </c>
      <c r="V43" s="12">
        <f>(dw!Y43*100)/dw!$AB43</f>
        <v>1.4848521084778314</v>
      </c>
      <c r="W43" s="12">
        <f>(dw!Z43*100)/dw!$AB43</f>
        <v>30.224008520147773</v>
      </c>
      <c r="X43" s="12">
        <f>(dw!AA43*100)/dw!$AB43</f>
        <v>0</v>
      </c>
      <c r="Y43" s="12">
        <f t="shared" si="0"/>
        <v>100.00000000000001</v>
      </c>
      <c r="Z43" s="16">
        <f t="shared" si="18"/>
        <v>13.036486664294214</v>
      </c>
      <c r="AA43" s="16">
        <f t="shared" si="19"/>
        <v>33.696772129852668</v>
      </c>
      <c r="AB43" s="16">
        <f t="shared" si="20"/>
        <v>0.19807403511547214</v>
      </c>
      <c r="AC43" s="16">
        <f t="shared" si="21"/>
        <v>0.61773893770579458</v>
      </c>
      <c r="AD43" s="16">
        <f t="shared" si="22"/>
        <v>0.38469013871386198</v>
      </c>
      <c r="AE43" s="16">
        <f t="shared" si="23"/>
        <v>0.27895522376725357</v>
      </c>
      <c r="AF43" s="16">
        <f t="shared" si="24"/>
        <v>0.65870502320635438</v>
      </c>
      <c r="AG43" s="16">
        <f t="shared" si="25"/>
        <v>1.5477305475504319</v>
      </c>
      <c r="AH43" s="16">
        <f t="shared" si="26"/>
        <v>0.12707480836458518</v>
      </c>
    </row>
    <row r="44" spans="1:34" x14ac:dyDescent="0.25">
      <c r="A44" s="24" t="s">
        <v>12</v>
      </c>
      <c r="B44" s="77">
        <v>41048</v>
      </c>
      <c r="C44" s="55">
        <f>dw!C44</f>
        <v>3.5451368245335182</v>
      </c>
      <c r="D44" s="58" t="s">
        <v>11</v>
      </c>
      <c r="E44" s="7">
        <v>8.5099999999999995E-2</v>
      </c>
      <c r="F44" s="7">
        <v>33</v>
      </c>
      <c r="G44" s="7">
        <v>0.25787878787878787</v>
      </c>
      <c r="H44" s="12">
        <f>(dw!K44*100)/dw!$AB44</f>
        <v>0.36744782772645551</v>
      </c>
      <c r="I44" s="12">
        <f>(dw!L44*100)/dw!$AB44</f>
        <v>0.59206046802017243</v>
      </c>
      <c r="J44" s="12">
        <f>(dw!M44*100)/dw!$AB44</f>
        <v>1.1630531084665057</v>
      </c>
      <c r="K44" s="12">
        <f>(dw!N44*100)/dw!$AB44</f>
        <v>0.8083189711377804</v>
      </c>
      <c r="L44" s="12">
        <f>(dw!O44*100)/dw!$AB44</f>
        <v>0</v>
      </c>
      <c r="M44" s="12">
        <f>(dw!P44*100)/dw!$AB44</f>
        <v>19.129567991597192</v>
      </c>
      <c r="N44" s="12">
        <f>(dw!Q44*100)/dw!$AB44</f>
        <v>0</v>
      </c>
      <c r="O44" s="12">
        <f>(dw!R44*100)/dw!$AB44</f>
        <v>14.263696319287797</v>
      </c>
      <c r="P44" s="12">
        <f>(dw!S44*100)/dw!$AB44</f>
        <v>11.771294466718214</v>
      </c>
      <c r="Q44" s="12">
        <f>(dw!T44*100)/dw!$AB44</f>
        <v>10.430657344626743</v>
      </c>
      <c r="R44" s="12">
        <f>(dw!U44*100)/dw!$AB44</f>
        <v>6.3451462634159634</v>
      </c>
      <c r="S44" s="12">
        <f>(dw!V44*100)/dw!$AB44</f>
        <v>0</v>
      </c>
      <c r="T44" s="12">
        <f>(dw!W44*100)/dw!$AB44</f>
        <v>0</v>
      </c>
      <c r="U44" s="12">
        <f>(dw!X44*100)/dw!$AB44</f>
        <v>29.490062321521123</v>
      </c>
      <c r="V44" s="12">
        <f>(dw!Y44*100)/dw!$AB44</f>
        <v>0.35822035740768376</v>
      </c>
      <c r="W44" s="12">
        <f>(dw!Z44*100)/dw!$AB44</f>
        <v>5.2804745600743574</v>
      </c>
      <c r="X44" s="12">
        <f>(dw!AA44*100)/dw!$AB44</f>
        <v>0</v>
      </c>
      <c r="Y44" s="12">
        <f t="shared" si="0"/>
        <v>99.999999999999986</v>
      </c>
      <c r="Z44" s="16">
        <f t="shared" si="18"/>
        <v>2.9308803753509136</v>
      </c>
      <c r="AA44" s="16">
        <f t="shared" si="19"/>
        <v>61.940362385645912</v>
      </c>
      <c r="AB44" s="16">
        <f t="shared" si="20"/>
        <v>0.61704570001603676</v>
      </c>
      <c r="AC44" s="16">
        <f t="shared" si="21"/>
        <v>0.90959916240702998</v>
      </c>
      <c r="AD44" s="16">
        <f t="shared" si="22"/>
        <v>0.32254101865950818</v>
      </c>
      <c r="AE44" s="16">
        <f t="shared" si="23"/>
        <v>4.5179963426152762E-2</v>
      </c>
      <c r="AF44" s="16">
        <f t="shared" si="24"/>
        <v>0.7281531698121656</v>
      </c>
      <c r="AG44" s="16">
        <f t="shared" si="25"/>
        <v>1.025759201362948</v>
      </c>
      <c r="AH44" s="16">
        <f t="shared" si="26"/>
        <v>3.2146180940050742E-2</v>
      </c>
    </row>
    <row r="45" spans="1:34" x14ac:dyDescent="0.25">
      <c r="A45" s="24" t="s">
        <v>13</v>
      </c>
      <c r="B45" s="77">
        <v>41113</v>
      </c>
      <c r="C45" s="55">
        <f>dw!C45</f>
        <v>2.5727514349202605</v>
      </c>
      <c r="D45" s="58" t="s">
        <v>11</v>
      </c>
      <c r="E45" s="7">
        <v>0.77549999999999997</v>
      </c>
      <c r="F45" s="7">
        <v>33</v>
      </c>
      <c r="G45" s="7">
        <v>2.35</v>
      </c>
      <c r="H45" s="12">
        <f>(dw!K45*100)/dw!$AB45</f>
        <v>1.3235106573370441</v>
      </c>
      <c r="I45" s="12">
        <f>(dw!L45*100)/dw!$AB45</f>
        <v>2.1549519197301494</v>
      </c>
      <c r="J45" s="12">
        <f>(dw!M45*100)/dw!$AB45</f>
        <v>2.9141030881217045</v>
      </c>
      <c r="K45" s="12">
        <f>(dw!N45*100)/dw!$AB45</f>
        <v>3.3744551818886377</v>
      </c>
      <c r="L45" s="12">
        <f>(dw!O45*100)/dw!$AB45</f>
        <v>0</v>
      </c>
      <c r="M45" s="12">
        <f>(dw!P45*100)/dw!$AB45</f>
        <v>20.645412946637226</v>
      </c>
      <c r="N45" s="12">
        <f>(dw!Q45*100)/dw!$AB45</f>
        <v>0</v>
      </c>
      <c r="O45" s="12">
        <f>(dw!R45*100)/dw!$AB45</f>
        <v>14.035570181266769</v>
      </c>
      <c r="P45" s="12">
        <f>(dw!S45*100)/dw!$AB45</f>
        <v>13.896082516795213</v>
      </c>
      <c r="Q45" s="12">
        <f>(dw!T45*100)/dw!$AB45</f>
        <v>10.113927662987425</v>
      </c>
      <c r="R45" s="12">
        <f>(dw!U45*100)/dw!$AB45</f>
        <v>0</v>
      </c>
      <c r="S45" s="12">
        <f>(dw!V45*100)/dw!$AB45</f>
        <v>0</v>
      </c>
      <c r="T45" s="12">
        <f>(dw!W45*100)/dw!$AB45</f>
        <v>0</v>
      </c>
      <c r="U45" s="12">
        <f>(dw!X45*100)/dw!$AB45</f>
        <v>30.646259885235285</v>
      </c>
      <c r="V45" s="12">
        <f>(dw!Y45*100)/dw!$AB45</f>
        <v>0.89572596000053295</v>
      </c>
      <c r="W45" s="12">
        <f>(dw!Z45*100)/dw!$AB45</f>
        <v>0</v>
      </c>
      <c r="X45" s="12">
        <f>(dw!AA45*100)/dw!$AB45</f>
        <v>0</v>
      </c>
      <c r="Y45" s="12">
        <f t="shared" si="0"/>
        <v>99.999999999999986</v>
      </c>
      <c r="Z45" s="16">
        <f t="shared" si="18"/>
        <v>9.7670208470775357</v>
      </c>
      <c r="AA45" s="16">
        <f t="shared" si="19"/>
        <v>58.690993307686625</v>
      </c>
      <c r="AB45" s="16">
        <f t="shared" si="20"/>
        <v>0.61951275081621271</v>
      </c>
      <c r="AC45" s="16">
        <f t="shared" si="21"/>
        <v>0.75832150545332433</v>
      </c>
      <c r="AD45" s="16">
        <f t="shared" si="22"/>
        <v>0.34304009570403216</v>
      </c>
      <c r="AE45" s="16">
        <f t="shared" si="23"/>
        <v>0.14267169399622184</v>
      </c>
      <c r="AF45" s="16">
        <f t="shared" si="24"/>
        <v>0.79522465654829999</v>
      </c>
      <c r="AG45" s="16">
        <f t="shared" si="25"/>
        <v>1.4775843465966496</v>
      </c>
      <c r="AH45" s="16">
        <f t="shared" si="26"/>
        <v>0.11028039243104884</v>
      </c>
    </row>
    <row r="46" spans="1:34" x14ac:dyDescent="0.25">
      <c r="A46" s="66" t="s">
        <v>145</v>
      </c>
      <c r="B46" s="78">
        <v>41149</v>
      </c>
      <c r="C46" s="55">
        <f>dw!C46</f>
        <v>2.6849315068493147</v>
      </c>
      <c r="D46" s="58" t="s">
        <v>11</v>
      </c>
      <c r="E46" s="67"/>
      <c r="F46" s="67"/>
      <c r="G46" s="68"/>
      <c r="H46" s="12">
        <f>(dw!K46*100)/dw!$AB46</f>
        <v>5.9162749697584704</v>
      </c>
      <c r="I46" s="12">
        <f>(dw!L46*100)/dw!$AB46</f>
        <v>1.134422303176307</v>
      </c>
      <c r="J46" s="12">
        <f>(dw!M46*100)/dw!$AB46</f>
        <v>21.298140159958617</v>
      </c>
      <c r="K46" s="12">
        <f>(dw!N46*100)/dw!$AB46</f>
        <v>2.064464326884111</v>
      </c>
      <c r="L46" s="12">
        <f>(dw!O46*100)/dw!$AB46</f>
        <v>0</v>
      </c>
      <c r="M46" s="12">
        <f>(dw!P46*100)/dw!$AB46</f>
        <v>13.723574714918618</v>
      </c>
      <c r="N46" s="12">
        <f>(dw!Q46*100)/dw!$AB46</f>
        <v>0</v>
      </c>
      <c r="O46" s="12">
        <f>(dw!R46*100)/dw!$AB46</f>
        <v>12.776762673445377</v>
      </c>
      <c r="P46" s="12">
        <f>(dw!S46*100)/dw!$AB46</f>
        <v>9.078073103875635</v>
      </c>
      <c r="Q46" s="12">
        <f>(dw!T46*100)/dw!$AB46</f>
        <v>7.1431657527661958</v>
      </c>
      <c r="R46" s="12">
        <f>(dw!U46*100)/dw!$AB46</f>
        <v>0.14004319620888644</v>
      </c>
      <c r="S46" s="12">
        <f>(dw!V46*100)/dw!$AB46</f>
        <v>0</v>
      </c>
      <c r="T46" s="12">
        <f>(dw!W46*100)/dw!$AB46</f>
        <v>3.0113248185686592</v>
      </c>
      <c r="U46" s="12">
        <f>(dw!X46*100)/dw!$AB46</f>
        <v>13.445240447139476</v>
      </c>
      <c r="V46" s="12">
        <f>(dw!Y46*100)/dw!$AB46</f>
        <v>0.25592963258949858</v>
      </c>
      <c r="W46" s="12">
        <f>(dw!Z46*100)/dw!$AB46</f>
        <v>10.01258390071013</v>
      </c>
      <c r="X46" s="12">
        <f>(dw!AA46*100)/dw!$AB46</f>
        <v>0</v>
      </c>
      <c r="Y46" s="12">
        <f t="shared" si="0"/>
        <v>99.999999999999972</v>
      </c>
      <c r="Z46" s="16">
        <f t="shared" si="18"/>
        <v>30.413301759777504</v>
      </c>
      <c r="AA46" s="16">
        <f t="shared" si="19"/>
        <v>42.861619441214707</v>
      </c>
      <c r="AB46" s="16">
        <f t="shared" si="20"/>
        <v>0.16089505183139366</v>
      </c>
      <c r="AC46" s="16">
        <f t="shared" si="21"/>
        <v>0.30655921903895411</v>
      </c>
      <c r="AD46" s="16">
        <f t="shared" si="22"/>
        <v>0.23878512269728477</v>
      </c>
      <c r="AE46" s="16">
        <f t="shared" si="23"/>
        <v>0.41505744750450418</v>
      </c>
      <c r="AF46" s="16">
        <f t="shared" si="24"/>
        <v>0.96497294361697883</v>
      </c>
      <c r="AG46" s="16"/>
      <c r="AH46" s="16">
        <f t="shared" si="26"/>
        <v>0.51460548492616398</v>
      </c>
    </row>
    <row r="47" spans="1:34" x14ac:dyDescent="0.25">
      <c r="A47" s="66" t="s">
        <v>143</v>
      </c>
      <c r="B47" s="78">
        <v>41345</v>
      </c>
      <c r="C47" s="55">
        <f>dw!C47</f>
        <v>1.7808219178082194</v>
      </c>
      <c r="D47" s="58" t="s">
        <v>11</v>
      </c>
      <c r="E47" s="67"/>
      <c r="F47" s="67"/>
      <c r="G47" s="68"/>
      <c r="H47" s="12">
        <f>(dw!K47*100)/dw!$AB47</f>
        <v>1.7318343010209456</v>
      </c>
      <c r="I47" s="12">
        <f>(dw!L47*100)/dw!$AB47</f>
        <v>1.7220914404590786</v>
      </c>
      <c r="J47" s="12">
        <f>(dw!M47*100)/dw!$AB47</f>
        <v>10.134950639161792</v>
      </c>
      <c r="K47" s="12">
        <f>(dw!N47*100)/dw!$AB47</f>
        <v>3.9928327912076007</v>
      </c>
      <c r="L47" s="12">
        <f>(dw!O47*100)/dw!$AB47</f>
        <v>0</v>
      </c>
      <c r="M47" s="12">
        <f>(dw!P47*100)/dw!$AB47</f>
        <v>9.9368967458861022</v>
      </c>
      <c r="N47" s="12">
        <f>(dw!Q47*100)/dw!$AB47</f>
        <v>0</v>
      </c>
      <c r="O47" s="12">
        <f>(dw!R47*100)/dw!$AB47</f>
        <v>13.281021922161965</v>
      </c>
      <c r="P47" s="12">
        <f>(dw!S47*100)/dw!$AB47</f>
        <v>7.9816407868227488</v>
      </c>
      <c r="Q47" s="12">
        <f>(dw!T47*100)/dw!$AB47</f>
        <v>6.491382232672164</v>
      </c>
      <c r="R47" s="12">
        <f>(dw!U47*100)/dw!$AB47</f>
        <v>3.3172704477778391E-2</v>
      </c>
      <c r="S47" s="12">
        <f>(dw!V47*100)/dw!$AB47</f>
        <v>0</v>
      </c>
      <c r="T47" s="12">
        <f>(dw!W47*100)/dw!$AB47</f>
        <v>0.21115892348867579</v>
      </c>
      <c r="U47" s="12">
        <f>(dw!X47*100)/dw!$AB47</f>
        <v>9.8547451059253373</v>
      </c>
      <c r="V47" s="12">
        <f>(dw!Y47*100)/dw!$AB47</f>
        <v>1.8833106294859692</v>
      </c>
      <c r="W47" s="12">
        <f>(dw!Z47*100)/dw!$AB47</f>
        <v>32.74496177722984</v>
      </c>
      <c r="X47" s="12">
        <f>(dw!AA47*100)/dw!$AB47</f>
        <v>0</v>
      </c>
      <c r="Y47" s="12">
        <f t="shared" si="0"/>
        <v>100</v>
      </c>
      <c r="Z47" s="16">
        <f t="shared" si="18"/>
        <v>17.581709171849418</v>
      </c>
      <c r="AA47" s="16">
        <f t="shared" si="19"/>
        <v>37.724114392020759</v>
      </c>
      <c r="AB47" s="16">
        <f t="shared" si="20"/>
        <v>0.49858959611597037</v>
      </c>
      <c r="AC47" s="16">
        <f t="shared" si="21"/>
        <v>0.35918435400409215</v>
      </c>
      <c r="AD47" s="16">
        <f t="shared" si="22"/>
        <v>0.20712445001651944</v>
      </c>
      <c r="AE47" s="16">
        <f t="shared" si="23"/>
        <v>0.31789978050946305</v>
      </c>
      <c r="AF47" s="16">
        <f t="shared" si="24"/>
        <v>0.64713748865780396</v>
      </c>
      <c r="AG47" s="16">
        <f t="shared" si="25"/>
        <v>0.91956912147500192</v>
      </c>
      <c r="AH47" s="16">
        <f t="shared" si="26"/>
        <v>0.29425024206182959</v>
      </c>
    </row>
    <row r="48" spans="1:34" x14ac:dyDescent="0.25">
      <c r="A48" s="24" t="s">
        <v>15</v>
      </c>
      <c r="B48" s="77">
        <v>41434</v>
      </c>
      <c r="C48" s="55">
        <f>dw!C48</f>
        <v>1.7574612247766588</v>
      </c>
      <c r="D48" s="58" t="s">
        <v>11</v>
      </c>
      <c r="E48" s="7">
        <v>4.3999999999999997E-2</v>
      </c>
      <c r="F48" s="7">
        <v>32.71</v>
      </c>
      <c r="G48" s="7">
        <v>0.13451543870376029</v>
      </c>
      <c r="H48" s="12">
        <f>(dw!K48*100)/dw!$AB48</f>
        <v>0.25315891492072257</v>
      </c>
      <c r="I48" s="12">
        <f>(dw!L48*100)/dw!$AB48</f>
        <v>0.42560620096361113</v>
      </c>
      <c r="J48" s="12">
        <f>(dw!M48*100)/dw!$AB48</f>
        <v>9.6753122457323606</v>
      </c>
      <c r="K48" s="12">
        <f>(dw!N48*100)/dw!$AB48</f>
        <v>1.1364808635013501</v>
      </c>
      <c r="L48" s="12">
        <f>(dw!O48*100)/dw!$AB48</f>
        <v>0</v>
      </c>
      <c r="M48" s="12">
        <f>(dw!P48*100)/dw!$AB48</f>
        <v>25.024535888507689</v>
      </c>
      <c r="N48" s="12">
        <f>(dw!Q48*100)/dw!$AB48</f>
        <v>0</v>
      </c>
      <c r="O48" s="12">
        <f>(dw!R48*100)/dw!$AB48</f>
        <v>26.815359124461978</v>
      </c>
      <c r="P48" s="12">
        <f>(dw!S48*100)/dw!$AB48</f>
        <v>7.3516434847598511</v>
      </c>
      <c r="Q48" s="12">
        <f>(dw!T48*100)/dw!$AB48</f>
        <v>11.65700270570164</v>
      </c>
      <c r="R48" s="12">
        <f>(dw!U48*100)/dw!$AB48</f>
        <v>2.6615788836748995</v>
      </c>
      <c r="S48" s="12">
        <f>(dw!V48*100)/dw!$AB48</f>
        <v>0</v>
      </c>
      <c r="T48" s="12">
        <f>(dw!W48*100)/dw!$AB48</f>
        <v>0</v>
      </c>
      <c r="U48" s="12">
        <f>(dw!X48*100)/dw!$AB48</f>
        <v>11.636665049300987</v>
      </c>
      <c r="V48" s="12">
        <f>(dw!Y48*100)/dw!$AB48</f>
        <v>0.30688294883666911</v>
      </c>
      <c r="W48" s="12">
        <f>(dw!Z48*100)/dw!$AB48</f>
        <v>3.0557736896382317</v>
      </c>
      <c r="X48" s="12">
        <f>(dw!AA48*100)/dw!$AB48</f>
        <v>0</v>
      </c>
      <c r="Y48" s="12">
        <f t="shared" si="0"/>
        <v>100</v>
      </c>
      <c r="Z48" s="16">
        <f t="shared" si="18"/>
        <v>11.490558225118043</v>
      </c>
      <c r="AA48" s="16">
        <f t="shared" si="19"/>
        <v>73.51012008710606</v>
      </c>
      <c r="AB48" s="16">
        <f t="shared" si="20"/>
        <v>0.62703016257561672</v>
      </c>
      <c r="AC48" s="16">
        <f t="shared" si="21"/>
        <v>0.50315876278032379</v>
      </c>
      <c r="AD48" s="16">
        <f t="shared" si="22"/>
        <v>0.1366659355448217</v>
      </c>
      <c r="AE48" s="16">
        <f t="shared" si="23"/>
        <v>0.13518195917109013</v>
      </c>
      <c r="AF48" s="16">
        <f t="shared" si="24"/>
        <v>0.68864855538113878</v>
      </c>
      <c r="AG48" s="16">
        <f t="shared" si="25"/>
        <v>0.82493639962857679</v>
      </c>
      <c r="AH48" s="16">
        <f t="shared" si="26"/>
        <v>5.6831112161157875E-2</v>
      </c>
    </row>
    <row r="49" spans="1:34" x14ac:dyDescent="0.25">
      <c r="A49" s="66" t="s">
        <v>142</v>
      </c>
      <c r="B49" s="78">
        <v>41557</v>
      </c>
      <c r="C49" s="55">
        <f>dw!C49</f>
        <v>2.5753424657534247</v>
      </c>
      <c r="D49" s="58" t="s">
        <v>11</v>
      </c>
      <c r="E49" s="67"/>
      <c r="F49" s="67"/>
      <c r="G49" s="68"/>
      <c r="H49" s="12">
        <f>(dw!K49*100)/dw!$AB49</f>
        <v>2.5362528911418938</v>
      </c>
      <c r="I49" s="12">
        <f>(dw!L49*100)/dw!$AB49</f>
        <v>0.48844776745092244</v>
      </c>
      <c r="J49" s="12">
        <f>(dw!M49*100)/dw!$AB49</f>
        <v>11.964623243156517</v>
      </c>
      <c r="K49" s="12">
        <f>(dw!N49*100)/dw!$AB49</f>
        <v>0</v>
      </c>
      <c r="L49" s="12">
        <f>(dw!O49*100)/dw!$AB49</f>
        <v>0</v>
      </c>
      <c r="M49" s="12">
        <f>(dw!P49*100)/dw!$AB49</f>
        <v>17.519845005183125</v>
      </c>
      <c r="N49" s="12">
        <f>(dw!Q49*100)/dw!$AB49</f>
        <v>0</v>
      </c>
      <c r="O49" s="12">
        <f>(dw!R49*100)/dw!$AB49</f>
        <v>13.532975309079033</v>
      </c>
      <c r="P49" s="12">
        <f>(dw!S49*100)/dw!$AB49</f>
        <v>7.4549787134717898</v>
      </c>
      <c r="Q49" s="12">
        <f>(dw!T49*100)/dw!$AB49</f>
        <v>10.957306702821292</v>
      </c>
      <c r="R49" s="12">
        <f>(dw!U49*100)/dw!$AB49</f>
        <v>8.437921725172963E-2</v>
      </c>
      <c r="S49" s="12">
        <f>(dw!V49*100)/dw!$AB49</f>
        <v>0</v>
      </c>
      <c r="T49" s="12">
        <f>(dw!W49*100)/dw!$AB49</f>
        <v>4.0885118761420589</v>
      </c>
      <c r="U49" s="12">
        <f>(dw!X49*100)/dw!$AB49</f>
        <v>21.446312437588134</v>
      </c>
      <c r="V49" s="12">
        <f>(dw!Y49*100)/dw!$AB49</f>
        <v>0.13704965815304848</v>
      </c>
      <c r="W49" s="12">
        <f>(dw!Z49*100)/dw!$AB49</f>
        <v>9.7893171785604647</v>
      </c>
      <c r="X49" s="12">
        <f>(dw!AA49*100)/dw!$AB49</f>
        <v>0</v>
      </c>
      <c r="Y49" s="12">
        <f t="shared" si="0"/>
        <v>100</v>
      </c>
      <c r="Z49" s="16">
        <f t="shared" si="18"/>
        <v>14.989323901749334</v>
      </c>
      <c r="AA49" s="16">
        <f t="shared" si="19"/>
        <v>49.549484947806967</v>
      </c>
      <c r="AB49" s="16">
        <f t="shared" si="20"/>
        <v>0.16148631636102576</v>
      </c>
      <c r="AC49" s="16">
        <f t="shared" si="21"/>
        <v>0.58860814829337238</v>
      </c>
      <c r="AD49" s="16">
        <f t="shared" si="22"/>
        <v>0.30207861912119272</v>
      </c>
      <c r="AE49" s="16">
        <f t="shared" si="23"/>
        <v>0.23225287495916316</v>
      </c>
      <c r="AF49" s="16">
        <f t="shared" si="24"/>
        <v>0.95665386433989419</v>
      </c>
      <c r="AG49" s="16"/>
      <c r="AH49" s="16">
        <f t="shared" si="26"/>
        <v>0.14014038430044448</v>
      </c>
    </row>
    <row r="50" spans="1:34" x14ac:dyDescent="0.25">
      <c r="A50" s="24" t="s">
        <v>146</v>
      </c>
      <c r="B50" s="77">
        <v>41601</v>
      </c>
      <c r="C50" s="55">
        <f>dw!C50</f>
        <v>16.828407062764647</v>
      </c>
      <c r="D50" s="58" t="s">
        <v>11</v>
      </c>
      <c r="E50" s="7">
        <v>4.2791402435602442E-2</v>
      </c>
      <c r="F50" s="7">
        <v>27.35</v>
      </c>
      <c r="G50" s="7">
        <v>0.15645850981938733</v>
      </c>
      <c r="H50" s="12">
        <f>(dw!K50*100)/dw!$AB50</f>
        <v>0.94234846883384071</v>
      </c>
      <c r="I50" s="12">
        <f>(dw!L50*100)/dw!$AB50</f>
        <v>0.85468696313037262</v>
      </c>
      <c r="J50" s="12">
        <f>(dw!M50*100)/dw!$AB50</f>
        <v>1.6125155421540407</v>
      </c>
      <c r="K50" s="12">
        <f>(dw!N50*100)/dw!$AB50</f>
        <v>1.4881909334143568</v>
      </c>
      <c r="L50" s="12">
        <f>(dw!O50*100)/dw!$AB50</f>
        <v>0</v>
      </c>
      <c r="M50" s="12">
        <f>(dw!P50*100)/dw!$AB50</f>
        <v>24.78715044312338</v>
      </c>
      <c r="N50" s="12">
        <f>(dw!Q50*100)/dw!$AB50</f>
        <v>0</v>
      </c>
      <c r="O50" s="12">
        <f>(dw!R50*100)/dw!$AB50</f>
        <v>17.020445169177687</v>
      </c>
      <c r="P50" s="12">
        <f>(dw!S50*100)/dw!$AB50</f>
        <v>6.2224789097495412</v>
      </c>
      <c r="Q50" s="12">
        <f>(dw!T50*100)/dw!$AB50</f>
        <v>13.467386238718559</v>
      </c>
      <c r="R50" s="12">
        <f>(dw!U50*100)/dw!$AB50</f>
        <v>0.14731233421496792</v>
      </c>
      <c r="S50" s="12">
        <f>(dw!V50*100)/dw!$AB50</f>
        <v>0</v>
      </c>
      <c r="T50" s="12">
        <f>(dw!W50*100)/dw!$AB50</f>
        <v>0</v>
      </c>
      <c r="U50" s="12">
        <f>(dw!X50*100)/dw!$AB50</f>
        <v>21.170636256573719</v>
      </c>
      <c r="V50" s="12">
        <f>(dw!Y50*100)/dw!$AB50</f>
        <v>1.0141078067814671</v>
      </c>
      <c r="W50" s="12">
        <f>(dw!Z50*100)/dw!$AB50</f>
        <v>3.2761453288132332</v>
      </c>
      <c r="X50" s="12">
        <f>(dw!AA50*100)/dw!$AB50</f>
        <v>7.9965956053148277</v>
      </c>
      <c r="Y50" s="12">
        <f t="shared" si="0"/>
        <v>99.999999999999986</v>
      </c>
      <c r="Z50" s="16">
        <f t="shared" si="18"/>
        <v>4.8977419075326107</v>
      </c>
      <c r="AA50" s="16">
        <f t="shared" si="19"/>
        <v>61.644773094984139</v>
      </c>
      <c r="AB50" s="16">
        <f t="shared" si="20"/>
        <v>0.47560941088188463</v>
      </c>
      <c r="AC50" s="16">
        <f t="shared" si="21"/>
        <v>0.81211942389740488</v>
      </c>
      <c r="AD50" s="16">
        <f t="shared" si="22"/>
        <v>0.25563643798103708</v>
      </c>
      <c r="AE50" s="16">
        <f t="shared" si="23"/>
        <v>7.3603198005776749E-2</v>
      </c>
      <c r="AF50" s="16">
        <f t="shared" si="24"/>
        <v>0.63925431020229428</v>
      </c>
      <c r="AG50" s="16">
        <f t="shared" si="25"/>
        <v>0.92923894533918128</v>
      </c>
      <c r="AH50" s="16">
        <f t="shared" si="26"/>
        <v>8.1003207737364025E-2</v>
      </c>
    </row>
    <row r="51" spans="1:34" x14ac:dyDescent="0.25">
      <c r="A51" s="24">
        <v>355</v>
      </c>
      <c r="B51" s="77">
        <v>41745</v>
      </c>
      <c r="C51" s="55">
        <f>dw!C51</f>
        <v>3.1232876712328763</v>
      </c>
      <c r="D51" s="58" t="s">
        <v>11</v>
      </c>
      <c r="E51" s="7">
        <v>1.2870012870012871E-2</v>
      </c>
      <c r="F51" s="7">
        <v>45.5</v>
      </c>
      <c r="G51" s="7">
        <v>2.8285742571456857E-2</v>
      </c>
      <c r="H51" s="12">
        <f>(dw!K51*100)/dw!$AB51</f>
        <v>1.3412300641338264</v>
      </c>
      <c r="I51" s="12">
        <f>(dw!L51*100)/dw!$AB51</f>
        <v>0.39398572952916938</v>
      </c>
      <c r="J51" s="12">
        <f>(dw!M51*100)/dw!$AB51</f>
        <v>4.9972834200901266</v>
      </c>
      <c r="K51" s="12">
        <f>(dw!N51*100)/dw!$AB51</f>
        <v>0.28431433643590831</v>
      </c>
      <c r="L51" s="12">
        <f>(dw!O51*100)/dw!$AB51</f>
        <v>5.4498116745871399E-2</v>
      </c>
      <c r="M51" s="12">
        <f>(dw!P51*100)/dw!$AB51</f>
        <v>21.065817149420699</v>
      </c>
      <c r="N51" s="12">
        <f>(dw!Q51*100)/dw!$AB51</f>
        <v>6.1378673837511999E-2</v>
      </c>
      <c r="O51" s="12">
        <f>(dw!R51*100)/dw!$AB51</f>
        <v>35.168208794127203</v>
      </c>
      <c r="P51" s="12">
        <f>(dw!S51*100)/dw!$AB51</f>
        <v>3.082703407999956</v>
      </c>
      <c r="Q51" s="12">
        <f>(dw!T51*100)/dw!$AB51</f>
        <v>12.846963613384325</v>
      </c>
      <c r="R51" s="12">
        <f>(dw!U51*100)/dw!$AB51</f>
        <v>1.7183702522670199E-3</v>
      </c>
      <c r="S51" s="12">
        <f>(dw!V51*100)/dw!$AB51</f>
        <v>0</v>
      </c>
      <c r="T51" s="12">
        <f>(dw!W51*100)/dw!$AB51</f>
        <v>0.1857613855036174</v>
      </c>
      <c r="U51" s="12">
        <f>(dw!X51*100)/dw!$AB51</f>
        <v>11.66489444417298</v>
      </c>
      <c r="V51" s="12">
        <f>(dw!Y51*100)/dw!$AB51</f>
        <v>0.25457171487842495</v>
      </c>
      <c r="W51" s="12">
        <f>(dw!Z51*100)/dw!$AB51</f>
        <v>7.6426019011547908</v>
      </c>
      <c r="X51" s="12">
        <f>(dw!AA51*100)/dw!$AB51</f>
        <v>0.95406887833332443</v>
      </c>
      <c r="Y51" s="12">
        <f t="shared" si="0"/>
        <v>100</v>
      </c>
      <c r="Z51" s="16">
        <f t="shared" si="18"/>
        <v>7.0713116669349025</v>
      </c>
      <c r="AA51" s="16">
        <f t="shared" si="19"/>
        <v>72.226790009021954</v>
      </c>
      <c r="AB51" s="16">
        <f t="shared" si="20"/>
        <v>0.22705287202203001</v>
      </c>
      <c r="AC51" s="16">
        <f t="shared" si="21"/>
        <v>0.62258572386526911</v>
      </c>
      <c r="AD51" s="16">
        <f t="shared" si="22"/>
        <v>0.13904708816141473</v>
      </c>
      <c r="AE51" s="16">
        <f t="shared" si="23"/>
        <v>8.9173782442246288E-2</v>
      </c>
      <c r="AF51" s="16">
        <f t="shared" si="24"/>
        <v>0.87206085384210985</v>
      </c>
      <c r="AG51" s="16">
        <f t="shared" si="25"/>
        <v>5.2685745734727583</v>
      </c>
      <c r="AH51" s="16">
        <f t="shared" si="26"/>
        <v>0.14557831454098366</v>
      </c>
    </row>
    <row r="52" spans="1:34" x14ac:dyDescent="0.25">
      <c r="A52" s="24" t="s">
        <v>16</v>
      </c>
      <c r="B52" s="77">
        <v>41955</v>
      </c>
      <c r="C52" s="55">
        <f>dw!C52</f>
        <v>5.8204095656097623</v>
      </c>
      <c r="D52" s="58" t="s">
        <v>11</v>
      </c>
      <c r="E52" s="7">
        <v>8.8499999999999995E-2</v>
      </c>
      <c r="F52" s="7">
        <v>66.400000000000006</v>
      </c>
      <c r="G52" s="7">
        <v>0.13328313253012047</v>
      </c>
      <c r="H52" s="12">
        <f>(dw!K52*100)/dw!$AB52</f>
        <v>0.29355497042006756</v>
      </c>
      <c r="I52" s="12">
        <f>(dw!L52*100)/dw!$AB52</f>
        <v>0.30462478217461242</v>
      </c>
      <c r="J52" s="12">
        <f>(dw!M52*100)/dw!$AB52</f>
        <v>0.35558759612619761</v>
      </c>
      <c r="K52" s="12">
        <f>(dw!N52*100)/dw!$AB52</f>
        <v>0.13489249885151458</v>
      </c>
      <c r="L52" s="12">
        <f>(dw!O52*100)/dw!$AB52</f>
        <v>7.3524924841375369E-3</v>
      </c>
      <c r="M52" s="12">
        <f>(dw!P52*100)/dw!$AB52</f>
        <v>20.319888445707839</v>
      </c>
      <c r="N52" s="12">
        <f>(dw!Q52*100)/dw!$AB52</f>
        <v>0</v>
      </c>
      <c r="O52" s="12">
        <f>(dw!R52*100)/dw!$AB52</f>
        <v>2.8610375801345693</v>
      </c>
      <c r="P52" s="12">
        <f>(dw!S52*100)/dw!$AB52</f>
        <v>1.0752751022298734</v>
      </c>
      <c r="Q52" s="12">
        <f>(dw!T52*100)/dw!$AB52</f>
        <v>4.6498373216291204</v>
      </c>
      <c r="R52" s="12">
        <f>(dw!U52*100)/dw!$AB52</f>
        <v>0</v>
      </c>
      <c r="S52" s="12">
        <f>(dw!V52*100)/dw!$AB52</f>
        <v>0</v>
      </c>
      <c r="T52" s="12">
        <f>(dw!W52*100)/dw!$AB52</f>
        <v>0</v>
      </c>
      <c r="U52" s="12">
        <f>(dw!X52*100)/dw!$AB52</f>
        <v>63.416528737595229</v>
      </c>
      <c r="V52" s="12">
        <f>(dw!Y52*100)/dw!$AB52</f>
        <v>0.16258566086738843</v>
      </c>
      <c r="W52" s="12">
        <f>(dw!Z52*100)/dw!$AB52</f>
        <v>6.3347969172609142</v>
      </c>
      <c r="X52" s="12">
        <f>(dw!AA52*100)/dw!$AB52</f>
        <v>8.4037894518539047E-2</v>
      </c>
      <c r="Y52" s="12">
        <f t="shared" si="0"/>
        <v>100.00000000000001</v>
      </c>
      <c r="Z52" s="16">
        <f t="shared" si="18"/>
        <v>1.0960123400565296</v>
      </c>
      <c r="AA52" s="16">
        <f t="shared" si="19"/>
        <v>28.906038449701406</v>
      </c>
      <c r="AB52" s="16">
        <f t="shared" si="20"/>
        <v>0.50925291411697593</v>
      </c>
      <c r="AC52" s="16">
        <f t="shared" si="21"/>
        <v>0.98301086390726267</v>
      </c>
      <c r="AD52" s="16">
        <f t="shared" si="22"/>
        <v>0.68690170420565588</v>
      </c>
      <c r="AE52" s="16">
        <f t="shared" si="23"/>
        <v>3.6531247404950229E-2</v>
      </c>
      <c r="AF52" s="16">
        <f t="shared" si="24"/>
        <v>0.786286734398849</v>
      </c>
      <c r="AG52" s="16">
        <f t="shared" si="25"/>
        <v>1.8055403462640109</v>
      </c>
      <c r="AH52" s="16">
        <f t="shared" si="26"/>
        <v>9.4084316564362891E-3</v>
      </c>
    </row>
    <row r="53" spans="1:34" x14ac:dyDescent="0.25">
      <c r="A53" s="24" t="s">
        <v>17</v>
      </c>
      <c r="B53" s="77">
        <v>42020</v>
      </c>
      <c r="C53" s="55">
        <f>dw!C53</f>
        <v>4.503365232366658</v>
      </c>
      <c r="D53" s="58" t="s">
        <v>11</v>
      </c>
      <c r="E53" s="7">
        <v>3.3999999999999996E-2</v>
      </c>
      <c r="F53" s="7">
        <v>38.94</v>
      </c>
      <c r="G53" s="7">
        <v>8.7313816127375446E-2</v>
      </c>
      <c r="H53" s="12">
        <f>(dw!K53*100)/dw!$AB53</f>
        <v>0.45609905429222575</v>
      </c>
      <c r="I53" s="12">
        <f>(dw!L53*100)/dw!$AB53</f>
        <v>1.0260263264270262</v>
      </c>
      <c r="J53" s="12">
        <f>(dw!M53*100)/dw!$AB53</f>
        <v>2.7192890651205337</v>
      </c>
      <c r="K53" s="12">
        <f>(dw!N53*100)/dw!$AB53</f>
        <v>0.68042742936990486</v>
      </c>
      <c r="L53" s="12">
        <f>(dw!O53*100)/dw!$AB53</f>
        <v>0</v>
      </c>
      <c r="M53" s="12">
        <f>(dw!P53*100)/dw!$AB53</f>
        <v>16.276877117974035</v>
      </c>
      <c r="N53" s="12">
        <f>(dw!Q53*100)/dw!$AB53</f>
        <v>0</v>
      </c>
      <c r="O53" s="12">
        <f>(dw!R53*100)/dw!$AB53</f>
        <v>25.625082346484099</v>
      </c>
      <c r="P53" s="12">
        <f>(dw!S53*100)/dw!$AB53</f>
        <v>7.3167830791102499</v>
      </c>
      <c r="Q53" s="12">
        <f>(dw!T53*100)/dw!$AB53</f>
        <v>12.332931698395093</v>
      </c>
      <c r="R53" s="12">
        <f>(dw!U53*100)/dw!$AB53</f>
        <v>0</v>
      </c>
      <c r="S53" s="12">
        <f>(dw!V53*100)/dw!$AB53</f>
        <v>0</v>
      </c>
      <c r="T53" s="12">
        <f>(dw!W53*100)/dw!$AB53</f>
        <v>4.0581929827480455E-2</v>
      </c>
      <c r="U53" s="12">
        <f>(dw!X53*100)/dw!$AB53</f>
        <v>29.786205572341469</v>
      </c>
      <c r="V53" s="12">
        <f>(dw!Y53*100)/dw!$AB53</f>
        <v>0.8711955533912038</v>
      </c>
      <c r="W53" s="12">
        <f>(dw!Z53*100)/dw!$AB53</f>
        <v>2.854374606687474</v>
      </c>
      <c r="X53" s="12">
        <f>(dw!AA53*100)/dw!$AB53</f>
        <v>1.4126220579220512E-2</v>
      </c>
      <c r="Y53" s="12">
        <f t="shared" si="0"/>
        <v>100.00000000000001</v>
      </c>
      <c r="Z53" s="16">
        <f t="shared" si="18"/>
        <v>4.881841875209691</v>
      </c>
      <c r="AA53" s="16">
        <f t="shared" si="19"/>
        <v>61.551674241963475</v>
      </c>
      <c r="AB53" s="16">
        <f t="shared" si="20"/>
        <v>0.69226688900578159</v>
      </c>
      <c r="AC53" s="16">
        <f t="shared" si="21"/>
        <v>0.85918324697705095</v>
      </c>
      <c r="AD53" s="16">
        <f t="shared" si="22"/>
        <v>0.32611010495205828</v>
      </c>
      <c r="AE53" s="16">
        <f t="shared" si="23"/>
        <v>7.3484622831031021E-2</v>
      </c>
      <c r="AF53" s="16">
        <f t="shared" si="24"/>
        <v>0.6298016387125237</v>
      </c>
      <c r="AG53" s="16">
        <f t="shared" si="25"/>
        <v>0.52353234875547849</v>
      </c>
      <c r="AH53" s="16">
        <f t="shared" si="26"/>
        <v>4.8344782215580945E-2</v>
      </c>
    </row>
    <row r="54" spans="1:34" x14ac:dyDescent="0.25">
      <c r="A54" s="24" t="s">
        <v>19</v>
      </c>
      <c r="B54" s="77">
        <v>42073</v>
      </c>
      <c r="C54" s="55">
        <f>dw!C54</f>
        <v>4.4979445891155443</v>
      </c>
      <c r="D54" s="58" t="s">
        <v>11</v>
      </c>
      <c r="E54" s="7">
        <v>5.0862112812166214E-3</v>
      </c>
      <c r="F54" s="7">
        <v>39.700000000000003</v>
      </c>
      <c r="G54" s="7">
        <v>1.2811615317925998E-2</v>
      </c>
      <c r="H54" s="12">
        <f>(dw!K54*100)/dw!$AB54</f>
        <v>2.0514252444576262</v>
      </c>
      <c r="I54" s="12">
        <f>(dw!L54*100)/dw!$AB54</f>
        <v>2.4164415420817562</v>
      </c>
      <c r="J54" s="12">
        <f>(dw!M54*100)/dw!$AB54</f>
        <v>1.0260282865196835</v>
      </c>
      <c r="K54" s="12">
        <f>(dw!N54*100)/dw!$AB54</f>
        <v>0</v>
      </c>
      <c r="L54" s="12">
        <f>(dw!O54*100)/dw!$AB54</f>
        <v>0.19257090401431581</v>
      </c>
      <c r="M54" s="12">
        <f>(dw!P54*100)/dw!$AB54</f>
        <v>13.713496938109872</v>
      </c>
      <c r="N54" s="12">
        <f>(dw!Q54*100)/dw!$AB54</f>
        <v>0.50351638791935494</v>
      </c>
      <c r="O54" s="12">
        <f>(dw!R54*100)/dw!$AB54</f>
        <v>19.934896364147029</v>
      </c>
      <c r="P54" s="12">
        <f>(dw!S54*100)/dw!$AB54</f>
        <v>1.3104890369751694</v>
      </c>
      <c r="Q54" s="12">
        <f>(dw!T54*100)/dw!$AB54</f>
        <v>15.915433011664591</v>
      </c>
      <c r="R54" s="12">
        <f>(dw!U54*100)/dw!$AB54</f>
        <v>5.9446626274242763E-2</v>
      </c>
      <c r="S54" s="12">
        <f>(dw!V54*100)/dw!$AB54</f>
        <v>0</v>
      </c>
      <c r="T54" s="12">
        <f>(dw!W54*100)/dw!$AB54</f>
        <v>0.60975719095900649</v>
      </c>
      <c r="U54" s="12">
        <f>(dw!X54*100)/dw!$AB54</f>
        <v>26.096545956413237</v>
      </c>
      <c r="V54" s="12">
        <f>(dw!Y54*100)/dw!$AB54</f>
        <v>1.1002010332325876</v>
      </c>
      <c r="W54" s="12">
        <f>(dw!Z54*100)/dw!$AB54</f>
        <v>15.06975147723154</v>
      </c>
      <c r="X54" s="12">
        <f>(dw!AA54*100)/dw!$AB54</f>
        <v>0</v>
      </c>
      <c r="Y54" s="12">
        <f t="shared" si="0"/>
        <v>100.00000000000001</v>
      </c>
      <c r="Z54" s="16">
        <f t="shared" si="18"/>
        <v>5.6864659770733814</v>
      </c>
      <c r="AA54" s="16">
        <f t="shared" si="19"/>
        <v>51.437278365090258</v>
      </c>
      <c r="AB54" s="16">
        <f t="shared" si="20"/>
        <v>0.54084905784611104</v>
      </c>
      <c r="AC54" s="16">
        <f t="shared" si="21"/>
        <v>0.82108473580245822</v>
      </c>
      <c r="AD54" s="16">
        <f t="shared" si="22"/>
        <v>0.33658272611706497</v>
      </c>
      <c r="AE54" s="16">
        <f t="shared" si="23"/>
        <v>9.9546450299409742E-2</v>
      </c>
      <c r="AF54" s="16">
        <f t="shared" si="24"/>
        <v>0.80240883034401611</v>
      </c>
      <c r="AG54" s="16">
        <f t="shared" si="25"/>
        <v>1.8645912724060727</v>
      </c>
      <c r="AH54" s="16">
        <f t="shared" si="26"/>
        <v>0.16427945548930395</v>
      </c>
    </row>
    <row r="55" spans="1:34" x14ac:dyDescent="0.25">
      <c r="A55" s="66" t="s">
        <v>141</v>
      </c>
      <c r="B55" s="78">
        <v>42123</v>
      </c>
      <c r="C55" s="55">
        <f>dw!C55</f>
        <v>2.0273972602739727</v>
      </c>
      <c r="D55" s="58" t="s">
        <v>11</v>
      </c>
      <c r="E55" s="67"/>
      <c r="F55" s="67"/>
      <c r="G55" s="68"/>
      <c r="H55" s="12">
        <f>(dw!K55*100)/dw!$AB55</f>
        <v>1.2217421893402347</v>
      </c>
      <c r="I55" s="12">
        <f>(dw!L55*100)/dw!$AB55</f>
        <v>0.32555647957844963</v>
      </c>
      <c r="J55" s="12">
        <f>(dw!M55*100)/dw!$AB55</f>
        <v>4.4345071648937191</v>
      </c>
      <c r="K55" s="12">
        <f>(dw!N55*100)/dw!$AB55</f>
        <v>0</v>
      </c>
      <c r="L55" s="12">
        <f>(dw!O55*100)/dw!$AB55</f>
        <v>0</v>
      </c>
      <c r="M55" s="12">
        <f>(dw!P55*100)/dw!$AB55</f>
        <v>21.110065908371919</v>
      </c>
      <c r="N55" s="12">
        <f>(dw!Q55*100)/dw!$AB55</f>
        <v>0</v>
      </c>
      <c r="O55" s="12">
        <f>(dw!R55*100)/dw!$AB55</f>
        <v>16.748853637922732</v>
      </c>
      <c r="P55" s="12">
        <f>(dw!S55*100)/dw!$AB55</f>
        <v>3.7637816366949175</v>
      </c>
      <c r="Q55" s="12">
        <f>(dw!T55*100)/dw!$AB55</f>
        <v>13.766093738577808</v>
      </c>
      <c r="R55" s="12">
        <f>(dw!U55*100)/dw!$AB55</f>
        <v>9.9130564158699225E-2</v>
      </c>
      <c r="S55" s="12">
        <f>(dw!V55*100)/dw!$AB55</f>
        <v>0</v>
      </c>
      <c r="T55" s="12">
        <f>(dw!W55*100)/dw!$AB55</f>
        <v>0</v>
      </c>
      <c r="U55" s="12">
        <f>(dw!X55*100)/dw!$AB55</f>
        <v>26.344992319475065</v>
      </c>
      <c r="V55" s="12">
        <f>(dw!Y55*100)/dw!$AB55</f>
        <v>0.40798650242940693</v>
      </c>
      <c r="W55" s="12">
        <f>(dw!Z55*100)/dw!$AB55</f>
        <v>11.777289858557053</v>
      </c>
      <c r="X55" s="12">
        <f>(dw!AA55*100)/dw!$AB55</f>
        <v>0</v>
      </c>
      <c r="Y55" s="12">
        <f t="shared" si="0"/>
        <v>100.00000000000001</v>
      </c>
      <c r="Z55" s="16">
        <f t="shared" si="18"/>
        <v>5.9818058338124036</v>
      </c>
      <c r="AA55" s="16">
        <f t="shared" si="19"/>
        <v>55.487925485726073</v>
      </c>
      <c r="AB55" s="16">
        <f t="shared" si="20"/>
        <v>0.21040312779817863</v>
      </c>
      <c r="AC55" s="16">
        <f t="shared" si="21"/>
        <v>0.81495829542264497</v>
      </c>
      <c r="AD55" s="16">
        <f t="shared" si="22"/>
        <v>0.32193636773636625</v>
      </c>
      <c r="AE55" s="16">
        <f t="shared" si="23"/>
        <v>9.7313030420080188E-2</v>
      </c>
      <c r="AF55" s="16">
        <f t="shared" si="24"/>
        <v>0.79134168846168029</v>
      </c>
      <c r="AG55" s="16">
        <f t="shared" si="25"/>
        <v>2.9945652173913038</v>
      </c>
      <c r="AH55" s="16">
        <f t="shared" si="26"/>
        <v>5.7836500347086824E-2</v>
      </c>
    </row>
    <row r="56" spans="1:34" s="69" customFormat="1" x14ac:dyDescent="0.25">
      <c r="A56" s="24" t="s">
        <v>18</v>
      </c>
      <c r="B56" s="77">
        <v>42134</v>
      </c>
      <c r="C56" s="55">
        <f>dw!C56</f>
        <v>3.575681054797915</v>
      </c>
      <c r="D56" s="58" t="s">
        <v>11</v>
      </c>
      <c r="E56" s="7">
        <v>0.69405664140406864</v>
      </c>
      <c r="F56" s="7">
        <v>70.2</v>
      </c>
      <c r="G56" s="7">
        <v>0.98868467436477014</v>
      </c>
      <c r="H56" s="12">
        <f>(dw!K56*100)/dw!$AB56</f>
        <v>0.17233530463445412</v>
      </c>
      <c r="I56" s="12">
        <f>(dw!L56*100)/dw!$AB56</f>
        <v>0.32394769934229756</v>
      </c>
      <c r="J56" s="12">
        <f>(dw!M56*100)/dw!$AB56</f>
        <v>0.408660914000744</v>
      </c>
      <c r="K56" s="12">
        <f>(dw!N56*100)/dw!$AB56</f>
        <v>0.14901743312498489</v>
      </c>
      <c r="L56" s="12">
        <f>(dw!O56*100)/dw!$AB56</f>
        <v>1.9552972435273649E-2</v>
      </c>
      <c r="M56" s="12">
        <f>(dw!P56*100)/dw!$AB56</f>
        <v>13.911059387323556</v>
      </c>
      <c r="N56" s="12">
        <f>(dw!Q56*100)/dw!$AB56</f>
        <v>0</v>
      </c>
      <c r="O56" s="12">
        <f>(dw!R56*100)/dw!$AB56</f>
        <v>2.9653600257310853</v>
      </c>
      <c r="P56" s="12">
        <f>(dw!S56*100)/dw!$AB56</f>
        <v>16.979942681652467</v>
      </c>
      <c r="Q56" s="12">
        <f>(dw!T56*100)/dw!$AB56</f>
        <v>5.9271097994841071</v>
      </c>
      <c r="R56" s="12">
        <f>(dw!U56*100)/dw!$AB56</f>
        <v>0</v>
      </c>
      <c r="S56" s="12">
        <f>(dw!V56*100)/dw!$AB56</f>
        <v>0</v>
      </c>
      <c r="T56" s="12">
        <f>(dw!W56*100)/dw!$AB56</f>
        <v>0.60668233908853553</v>
      </c>
      <c r="U56" s="12">
        <f>(dw!X56*100)/dw!$AB56</f>
        <v>47.529273772360817</v>
      </c>
      <c r="V56" s="12">
        <f>(dw!Y56*100)/dw!$AB56</f>
        <v>0.49437928626980948</v>
      </c>
      <c r="W56" s="12">
        <f>(dw!Z56*100)/dw!$AB56</f>
        <v>8.8193758993047471</v>
      </c>
      <c r="X56" s="12">
        <f>(dw!AA56*100)/dw!$AB56</f>
        <v>1.6933024852471381</v>
      </c>
      <c r="Y56" s="12">
        <f t="shared" si="0"/>
        <v>100.00000000000001</v>
      </c>
      <c r="Z56" s="16">
        <f t="shared" si="18"/>
        <v>1.0735143235377542</v>
      </c>
      <c r="AA56" s="16">
        <f t="shared" si="19"/>
        <v>39.783471894191216</v>
      </c>
      <c r="AB56" s="16">
        <f t="shared" si="20"/>
        <v>0.65274792154170336</v>
      </c>
      <c r="AC56" s="16">
        <f t="shared" si="21"/>
        <v>0.9779124950317748</v>
      </c>
      <c r="AD56" s="16">
        <f t="shared" si="22"/>
        <v>0.54435665044683668</v>
      </c>
      <c r="AE56" s="16">
        <f t="shared" si="23"/>
        <v>2.6274926834224662E-2</v>
      </c>
      <c r="AF56" s="16">
        <f t="shared" si="24"/>
        <v>0.50096083081272247</v>
      </c>
      <c r="AG56" s="16">
        <f t="shared" si="25"/>
        <v>0.34858925003666402</v>
      </c>
      <c r="AH56" s="16">
        <f t="shared" si="26"/>
        <v>1.0334136875652811E-2</v>
      </c>
    </row>
    <row r="57" spans="1:34" s="69" customFormat="1" x14ac:dyDescent="0.25">
      <c r="A57" s="66" t="s">
        <v>138</v>
      </c>
      <c r="B57" s="78">
        <v>42178</v>
      </c>
      <c r="C57" s="55">
        <f>dw!C57</f>
        <v>7.0136986301369868</v>
      </c>
      <c r="D57" s="58" t="s">
        <v>11</v>
      </c>
      <c r="E57" s="67"/>
      <c r="F57" s="67"/>
      <c r="G57" s="68"/>
      <c r="H57" s="12">
        <f>(dw!K57*100)/dw!$AB57</f>
        <v>4.3420661751641134</v>
      </c>
      <c r="I57" s="12">
        <f>(dw!L57*100)/dw!$AB57</f>
        <v>3.3781113445388073</v>
      </c>
      <c r="J57" s="12">
        <f>(dw!M57*100)/dw!$AB57</f>
        <v>11.216537554143043</v>
      </c>
      <c r="K57" s="12">
        <f>(dw!N57*100)/dw!$AB57</f>
        <v>4.5439506411940283</v>
      </c>
      <c r="L57" s="12">
        <f>(dw!O57*100)/dw!$AB57</f>
        <v>0</v>
      </c>
      <c r="M57" s="12">
        <f>(dw!P57*100)/dw!$AB57</f>
        <v>12.810988573142465</v>
      </c>
      <c r="N57" s="12">
        <f>(dw!Q57*100)/dw!$AB57</f>
        <v>0</v>
      </c>
      <c r="O57" s="12">
        <f>(dw!R57*100)/dw!$AB57</f>
        <v>17.972390258360829</v>
      </c>
      <c r="P57" s="12">
        <f>(dw!S57*100)/dw!$AB57</f>
        <v>6.3908234356002946</v>
      </c>
      <c r="Q57" s="12">
        <f>(dw!T57*100)/dw!$AB57</f>
        <v>8.3147802397158816</v>
      </c>
      <c r="R57" s="12">
        <f>(dw!U57*100)/dw!$AB57</f>
        <v>0</v>
      </c>
      <c r="S57" s="12">
        <f>(dw!V57*100)/dw!$AB57</f>
        <v>0</v>
      </c>
      <c r="T57" s="12">
        <f>(dw!W57*100)/dw!$AB57</f>
        <v>3.6818350996203053</v>
      </c>
      <c r="U57" s="12">
        <f>(dw!X57*100)/dw!$AB57</f>
        <v>17.714034199756835</v>
      </c>
      <c r="V57" s="12">
        <f>(dw!Y57*100)/dw!$AB57</f>
        <v>1.6679952727350646</v>
      </c>
      <c r="W57" s="12">
        <f>(dw!Z57*100)/dw!$AB57</f>
        <v>7.9664872060283356</v>
      </c>
      <c r="X57" s="12">
        <f>(dw!AA57*100)/dw!$AB57</f>
        <v>0</v>
      </c>
      <c r="Y57" s="12">
        <f t="shared" si="0"/>
        <v>100.00000000000001</v>
      </c>
      <c r="Z57" s="16">
        <f t="shared" si="18"/>
        <v>23.48066571503999</v>
      </c>
      <c r="AA57" s="16">
        <f t="shared" si="19"/>
        <v>45.488982506819468</v>
      </c>
      <c r="AB57" s="16">
        <f t="shared" si="20"/>
        <v>0.43756912790119368</v>
      </c>
      <c r="AC57" s="16">
        <f t="shared" si="21"/>
        <v>0.43000760380327679</v>
      </c>
      <c r="AD57" s="16">
        <f t="shared" si="22"/>
        <v>0.28027197312424612</v>
      </c>
      <c r="AE57" s="16">
        <f t="shared" si="23"/>
        <v>0.34044926022397709</v>
      </c>
      <c r="AF57" s="16">
        <f t="shared" si="24"/>
        <v>0.82233014777075619</v>
      </c>
      <c r="AG57" s="16">
        <f t="shared" si="25"/>
        <v>2.603164556962017</v>
      </c>
      <c r="AH57" s="16">
        <f t="shared" si="26"/>
        <v>0.39831626149675625</v>
      </c>
    </row>
    <row r="58" spans="1:34" s="71" customFormat="1" x14ac:dyDescent="0.25">
      <c r="A58" s="66" t="s">
        <v>140</v>
      </c>
      <c r="B58" s="78">
        <v>42210</v>
      </c>
      <c r="C58" s="55">
        <f>dw!C58</f>
        <v>1.5342465753424659</v>
      </c>
      <c r="D58" s="58" t="s">
        <v>11</v>
      </c>
      <c r="E58" s="67"/>
      <c r="F58" s="67"/>
      <c r="G58" s="68"/>
      <c r="H58" s="12">
        <f>(dw!K58*100)/dw!$AB58</f>
        <v>2.3752358140744687</v>
      </c>
      <c r="I58" s="12">
        <f>(dw!L58*100)/dw!$AB58</f>
        <v>0.52843140079621032</v>
      </c>
      <c r="J58" s="12">
        <f>(dw!M58*100)/dw!$AB58</f>
        <v>10.192923670566149</v>
      </c>
      <c r="K58" s="12">
        <f>(dw!N58*100)/dw!$AB58</f>
        <v>0.44366500105003354</v>
      </c>
      <c r="L58" s="12">
        <f>(dw!O58*100)/dw!$AB58</f>
        <v>0.15339606509947798</v>
      </c>
      <c r="M58" s="12">
        <f>(dw!P58*100)/dw!$AB58</f>
        <v>21.766976434979998</v>
      </c>
      <c r="N58" s="12">
        <f>(dw!Q58*100)/dw!$AB58</f>
        <v>0</v>
      </c>
      <c r="O58" s="12">
        <f>(dw!R58*100)/dw!$AB58</f>
        <v>27.891905810251615</v>
      </c>
      <c r="P58" s="12">
        <f>(dw!S58*100)/dw!$AB58</f>
        <v>6.2578836327986469</v>
      </c>
      <c r="Q58" s="12">
        <f>(dw!T58*100)/dw!$AB58</f>
        <v>8.0942254704185377</v>
      </c>
      <c r="R58" s="12">
        <f>(dw!U58*100)/dw!$AB58</f>
        <v>4.4818916276631163E-2</v>
      </c>
      <c r="S58" s="12">
        <f>(dw!V58*100)/dw!$AB58</f>
        <v>0</v>
      </c>
      <c r="T58" s="12">
        <f>(dw!W58*100)/dw!$AB58</f>
        <v>6.5516684711453896</v>
      </c>
      <c r="U58" s="12">
        <f>(dw!X58*100)/dw!$AB58</f>
        <v>10.141626770829308</v>
      </c>
      <c r="V58" s="12">
        <f>(dw!Y58*100)/dw!$AB58</f>
        <v>1.1348099206316062</v>
      </c>
      <c r="W58" s="12">
        <f>(dw!Z58*100)/dw!$AB58</f>
        <v>4.4224326210819136</v>
      </c>
      <c r="X58" s="12">
        <f>(dw!AA58*100)/dw!$AB58</f>
        <v>0</v>
      </c>
      <c r="Y58" s="70">
        <f t="shared" si="0"/>
        <v>99.999999999999986</v>
      </c>
      <c r="Z58" s="16">
        <f t="shared" si="18"/>
        <v>13.693651951586341</v>
      </c>
      <c r="AA58" s="16">
        <f t="shared" si="19"/>
        <v>64.055810264725423</v>
      </c>
      <c r="AB58" s="16">
        <f t="shared" si="20"/>
        <v>0.18198759075762239</v>
      </c>
      <c r="AC58" s="16">
        <f t="shared" si="21"/>
        <v>0.42548807122996701</v>
      </c>
      <c r="AD58" s="16">
        <f t="shared" si="22"/>
        <v>0.13668432733019517</v>
      </c>
      <c r="AE58" s="16">
        <f t="shared" si="23"/>
        <v>0.17612535908593621</v>
      </c>
      <c r="AF58" s="16">
        <f t="shared" si="24"/>
        <v>0.71900053347944382</v>
      </c>
      <c r="AG58" s="16">
        <f t="shared" si="25"/>
        <v>2.0930693069306914</v>
      </c>
      <c r="AH58" s="16">
        <f t="shared" si="26"/>
        <v>0.25749864911399556</v>
      </c>
    </row>
    <row r="59" spans="1:34" s="71" customFormat="1" x14ac:dyDescent="0.25">
      <c r="A59" s="66" t="s">
        <v>139</v>
      </c>
      <c r="B59" s="78">
        <v>42316</v>
      </c>
      <c r="C59" s="55">
        <f>dw!C59</f>
        <v>3.0410958904109591</v>
      </c>
      <c r="D59" s="58" t="s">
        <v>11</v>
      </c>
      <c r="E59" s="67"/>
      <c r="F59" s="67"/>
      <c r="G59" s="68"/>
      <c r="H59" s="12">
        <f>(dw!K59*100)/dw!$AB59</f>
        <v>0.96486400653012527</v>
      </c>
      <c r="I59" s="12">
        <f>(dw!L59*100)/dw!$AB59</f>
        <v>0.50097780514036583</v>
      </c>
      <c r="J59" s="12">
        <f>(dw!M59*100)/dw!$AB59</f>
        <v>6.983452278813969</v>
      </c>
      <c r="K59" s="12">
        <f>(dw!N59*100)/dw!$AB59</f>
        <v>0</v>
      </c>
      <c r="L59" s="12">
        <f>(dw!O59*100)/dw!$AB59</f>
        <v>0</v>
      </c>
      <c r="M59" s="12">
        <f>(dw!P59*100)/dw!$AB59</f>
        <v>16.782899018912953</v>
      </c>
      <c r="N59" s="12">
        <f>(dw!Q59*100)/dw!$AB59</f>
        <v>0</v>
      </c>
      <c r="O59" s="12">
        <f>(dw!R59*100)/dw!$AB59</f>
        <v>28.418511187639332</v>
      </c>
      <c r="P59" s="12">
        <f>(dw!S59*100)/dw!$AB59</f>
        <v>4.43525233607164</v>
      </c>
      <c r="Q59" s="12">
        <f>(dw!T59*100)/dw!$AB59</f>
        <v>12.000190761549741</v>
      </c>
      <c r="R59" s="12">
        <f>(dw!U59*100)/dw!$AB59</f>
        <v>0.10793660184954169</v>
      </c>
      <c r="S59" s="12">
        <f>(dw!V59*100)/dw!$AB59</f>
        <v>0</v>
      </c>
      <c r="T59" s="12">
        <f>(dw!W59*100)/dw!$AB59</f>
        <v>0</v>
      </c>
      <c r="U59" s="12">
        <f>(dw!X59*100)/dw!$AB59</f>
        <v>20.040676790898519</v>
      </c>
      <c r="V59" s="12">
        <f>(dw!Y59*100)/dw!$AB59</f>
        <v>0.76740137027636657</v>
      </c>
      <c r="W59" s="12">
        <f>(dw!Z59*100)/dw!$AB59</f>
        <v>8.9978378423174465</v>
      </c>
      <c r="X59" s="12">
        <f>(dw!AA59*100)/dw!$AB59</f>
        <v>0</v>
      </c>
      <c r="Y59" s="70">
        <f t="shared" si="0"/>
        <v>100</v>
      </c>
      <c r="Z59" s="16">
        <f t="shared" si="18"/>
        <v>8.4492940904844609</v>
      </c>
      <c r="AA59" s="16">
        <f t="shared" si="19"/>
        <v>61.744789906023207</v>
      </c>
      <c r="AB59" s="16">
        <f t="shared" si="20"/>
        <v>0.34176798693540161</v>
      </c>
      <c r="AC59" s="16">
        <f t="shared" si="21"/>
        <v>0.70342917773897318</v>
      </c>
      <c r="AD59" s="16">
        <f t="shared" si="22"/>
        <v>0.24503958466318584</v>
      </c>
      <c r="AE59" s="16">
        <f t="shared" si="23"/>
        <v>0.12037045872562187</v>
      </c>
      <c r="AF59" s="16">
        <f t="shared" si="24"/>
        <v>0.65637357522015372</v>
      </c>
      <c r="AG59" s="16">
        <f t="shared" si="25"/>
        <v>1.257313374593853</v>
      </c>
      <c r="AH59" s="16">
        <f t="shared" si="26"/>
        <v>7.0445804764687842E-2</v>
      </c>
    </row>
    <row r="60" spans="1:34" s="69" customFormat="1" x14ac:dyDescent="0.25">
      <c r="A60" s="61"/>
      <c r="B60" s="75"/>
      <c r="C60" s="62"/>
      <c r="D60" s="57"/>
      <c r="E60" s="62"/>
      <c r="F60" s="62"/>
      <c r="G60" s="64"/>
      <c r="H60" s="15">
        <f>AVERAGE(H3:H26)</f>
        <v>51.143992736903954</v>
      </c>
      <c r="I60" s="15">
        <f t="shared" ref="I60:X60" si="27">AVERAGE(I3:I26)</f>
        <v>8.9224509940026575</v>
      </c>
      <c r="J60" s="15">
        <f t="shared" si="27"/>
        <v>9.0343321774403851</v>
      </c>
      <c r="K60" s="15">
        <f t="shared" si="27"/>
        <v>5.3788690492532973</v>
      </c>
      <c r="L60" s="15">
        <f t="shared" si="27"/>
        <v>4.4067359237928927E-2</v>
      </c>
      <c r="M60" s="15">
        <f t="shared" si="27"/>
        <v>4.3313055021799531</v>
      </c>
      <c r="N60" s="15">
        <f t="shared" si="27"/>
        <v>9.6087535904817223E-2</v>
      </c>
      <c r="O60" s="15">
        <f t="shared" si="27"/>
        <v>1.0162387860774793</v>
      </c>
      <c r="P60" s="15">
        <f t="shared" si="27"/>
        <v>1.5367528206817509</v>
      </c>
      <c r="Q60" s="15">
        <f t="shared" si="27"/>
        <v>1.1266905037120021</v>
      </c>
      <c r="R60" s="15">
        <f t="shared" si="27"/>
        <v>4.3561824747884101E-3</v>
      </c>
      <c r="S60" s="15">
        <f t="shared" si="27"/>
        <v>0</v>
      </c>
      <c r="T60" s="15">
        <f t="shared" si="27"/>
        <v>5.3976501425050663E-3</v>
      </c>
      <c r="U60" s="15">
        <f t="shared" si="27"/>
        <v>12.829224101634958</v>
      </c>
      <c r="V60" s="15">
        <f t="shared" si="27"/>
        <v>1.6403326586544917</v>
      </c>
      <c r="W60" s="15">
        <f t="shared" si="27"/>
        <v>2.8899019416990241</v>
      </c>
      <c r="X60" s="15">
        <f t="shared" si="27"/>
        <v>0</v>
      </c>
      <c r="Y60" s="15">
        <f t="shared" ref="Y60:AH60" si="28">AVERAGE(Y3:Y26)</f>
        <v>100</v>
      </c>
      <c r="Z60" s="15">
        <f t="shared" si="28"/>
        <v>74.523712316838228</v>
      </c>
      <c r="AA60" s="15">
        <f t="shared" si="28"/>
        <v>8.1114313310307882</v>
      </c>
      <c r="AB60" s="15">
        <f t="shared" si="28"/>
        <v>0.1504273377138364</v>
      </c>
      <c r="AC60" s="15">
        <f t="shared" si="28"/>
        <v>0.14759028687233172</v>
      </c>
      <c r="AD60" s="15">
        <f t="shared" si="28"/>
        <v>0.62292415861034212</v>
      </c>
      <c r="AE60" s="15">
        <f t="shared" si="28"/>
        <v>0.90119258265902558</v>
      </c>
      <c r="AF60" s="15">
        <f t="shared" si="28"/>
        <v>0.9742260184867958</v>
      </c>
      <c r="AG60" s="15">
        <f t="shared" si="28"/>
        <v>27.307198817470137</v>
      </c>
      <c r="AH60" s="15">
        <f t="shared" si="28"/>
        <v>4.5128719253462153</v>
      </c>
    </row>
    <row r="61" spans="1:34" s="69" customFormat="1" x14ac:dyDescent="0.25">
      <c r="A61" s="61"/>
      <c r="B61" s="75"/>
      <c r="C61" s="62"/>
      <c r="D61" s="57"/>
      <c r="E61" s="62"/>
      <c r="F61" s="62"/>
      <c r="G61" s="64"/>
      <c r="H61" s="15">
        <f>STDEV(H3:H26)</f>
        <v>11.836640521673907</v>
      </c>
      <c r="I61" s="15">
        <f t="shared" ref="I61:X61" si="29">STDEV(I3:I26)</f>
        <v>8.7461303017609389</v>
      </c>
      <c r="J61" s="15">
        <f t="shared" si="29"/>
        <v>4.4721440101279883</v>
      </c>
      <c r="K61" s="15">
        <f t="shared" si="29"/>
        <v>3.3455089516551371</v>
      </c>
      <c r="L61" s="15">
        <f t="shared" si="29"/>
        <v>0.12369032610285262</v>
      </c>
      <c r="M61" s="15">
        <f t="shared" si="29"/>
        <v>1.8502219832770572</v>
      </c>
      <c r="N61" s="15">
        <f t="shared" si="29"/>
        <v>0.17120191693486098</v>
      </c>
      <c r="O61" s="15">
        <f t="shared" si="29"/>
        <v>0.74622567473958878</v>
      </c>
      <c r="P61" s="15">
        <f t="shared" si="29"/>
        <v>0.72627141747773205</v>
      </c>
      <c r="Q61" s="15">
        <f t="shared" si="29"/>
        <v>0.91878770514340491</v>
      </c>
      <c r="R61" s="15">
        <f t="shared" si="29"/>
        <v>1.5370466210460841E-2</v>
      </c>
      <c r="S61" s="15">
        <f t="shared" si="29"/>
        <v>0</v>
      </c>
      <c r="T61" s="15">
        <f t="shared" si="29"/>
        <v>1.7978336376560596E-2</v>
      </c>
      <c r="U61" s="15">
        <f t="shared" si="29"/>
        <v>3.4439554029373789</v>
      </c>
      <c r="V61" s="15">
        <f t="shared" si="29"/>
        <v>1.1925597174827312</v>
      </c>
      <c r="W61" s="15">
        <f t="shared" si="29"/>
        <v>1.2589982928953276</v>
      </c>
      <c r="X61" s="15">
        <f t="shared" si="29"/>
        <v>0</v>
      </c>
      <c r="Y61" s="15">
        <f t="shared" ref="Y61:AH61" si="30">STDEV(Y3:Y26)</f>
        <v>1.9430792286955817E-14</v>
      </c>
      <c r="Z61" s="15">
        <f t="shared" si="30"/>
        <v>5.7592849433913944</v>
      </c>
      <c r="AA61" s="15">
        <f t="shared" si="30"/>
        <v>3.4868005069964134</v>
      </c>
      <c r="AB61" s="15">
        <f t="shared" si="30"/>
        <v>0.14755845573260684</v>
      </c>
      <c r="AC61" s="15">
        <f t="shared" si="30"/>
        <v>4.1270949480104908E-2</v>
      </c>
      <c r="AD61" s="15">
        <f t="shared" si="30"/>
        <v>0.10694009005610537</v>
      </c>
      <c r="AE61" s="15">
        <f t="shared" si="30"/>
        <v>4.3390243537252494E-2</v>
      </c>
      <c r="AF61" s="15">
        <f t="shared" si="30"/>
        <v>1.9189300468262362E-2</v>
      </c>
      <c r="AG61" s="15">
        <f t="shared" si="30"/>
        <v>9.0171764710472537</v>
      </c>
      <c r="AH61" s="15">
        <f t="shared" si="30"/>
        <v>1.5776037832507503</v>
      </c>
    </row>
    <row r="62" spans="1:34" s="71" customFormat="1" x14ac:dyDescent="0.25">
      <c r="A62" s="66"/>
      <c r="B62" s="78"/>
      <c r="C62" s="67"/>
      <c r="D62" s="58"/>
      <c r="E62" s="67"/>
      <c r="F62" s="67"/>
      <c r="G62" s="68"/>
      <c r="H62" s="16">
        <f>AVERAGE(H27:H59)</f>
        <v>1.3312961482950147</v>
      </c>
      <c r="I62" s="16">
        <f t="shared" ref="I62:X62" si="31">AVERAGE(I27:I59)</f>
        <v>1.1947645885249518</v>
      </c>
      <c r="J62" s="16">
        <f t="shared" si="31"/>
        <v>3.8723353003591945</v>
      </c>
      <c r="K62" s="16">
        <f t="shared" si="31"/>
        <v>1.0956243457428463</v>
      </c>
      <c r="L62" s="16">
        <f t="shared" si="31"/>
        <v>1.2950622750881102E-2</v>
      </c>
      <c r="M62" s="16">
        <f t="shared" si="31"/>
        <v>19.316891566814199</v>
      </c>
      <c r="N62" s="16">
        <f t="shared" si="31"/>
        <v>0.61776253755573241</v>
      </c>
      <c r="O62" s="16">
        <f t="shared" si="31"/>
        <v>14.735400475786887</v>
      </c>
      <c r="P62" s="16">
        <f t="shared" si="31"/>
        <v>8.7256356673190183</v>
      </c>
      <c r="Q62" s="16">
        <f t="shared" si="31"/>
        <v>13.145206398650416</v>
      </c>
      <c r="R62" s="16">
        <f t="shared" si="31"/>
        <v>0.64966822818151271</v>
      </c>
      <c r="S62" s="16">
        <f t="shared" si="31"/>
        <v>3.6380363539164472E-3</v>
      </c>
      <c r="T62" s="16">
        <f t="shared" si="31"/>
        <v>0.70729113260444776</v>
      </c>
      <c r="U62" s="16">
        <f t="shared" si="31"/>
        <v>25.826271148466777</v>
      </c>
      <c r="V62" s="16">
        <f t="shared" si="31"/>
        <v>1.5566088306011372</v>
      </c>
      <c r="W62" s="16">
        <f t="shared" si="31"/>
        <v>6.6461946973950425</v>
      </c>
      <c r="X62" s="16">
        <f t="shared" si="31"/>
        <v>0.89613053956857081</v>
      </c>
      <c r="Y62" s="16">
        <f t="shared" ref="Y62:AH62" si="32">AVERAGE(Y27:Y59)</f>
        <v>100.33367026497054</v>
      </c>
      <c r="Z62" s="16">
        <f t="shared" si="32"/>
        <v>7.5069710056728871</v>
      </c>
      <c r="AA62" s="16">
        <f t="shared" si="32"/>
        <v>57.190564874307746</v>
      </c>
      <c r="AB62" s="16">
        <f t="shared" si="32"/>
        <v>0.49783533727990115</v>
      </c>
      <c r="AC62" s="16">
        <f t="shared" si="32"/>
        <v>0.76577245202551014</v>
      </c>
      <c r="AD62" s="16">
        <f t="shared" si="32"/>
        <v>0.30877560559991335</v>
      </c>
      <c r="AE62" s="16">
        <f t="shared" si="32"/>
        <v>0.11561577509808608</v>
      </c>
      <c r="AF62" s="16">
        <f t="shared" si="32"/>
        <v>0.65615845876010004</v>
      </c>
      <c r="AG62" s="16">
        <f t="shared" si="32"/>
        <v>1.7504930221864463</v>
      </c>
      <c r="AH62" s="16">
        <f t="shared" si="32"/>
        <v>0.11690028744620756</v>
      </c>
    </row>
    <row r="63" spans="1:34" s="71" customFormat="1" x14ac:dyDescent="0.25">
      <c r="A63" s="6"/>
      <c r="B63" s="58"/>
      <c r="C63" s="58"/>
      <c r="D63" s="58"/>
      <c r="E63" s="58"/>
      <c r="F63" s="58"/>
      <c r="G63" s="58"/>
      <c r="H63" s="72">
        <f>STDEV(H27:H59)</f>
        <v>1.2582859297287972</v>
      </c>
      <c r="I63" s="72">
        <f t="shared" ref="I63:X63" si="33">STDEV(I27:I59)</f>
        <v>1.066569589715826</v>
      </c>
      <c r="J63" s="72">
        <f t="shared" si="33"/>
        <v>4.7662851357978209</v>
      </c>
      <c r="K63" s="72">
        <f t="shared" si="33"/>
        <v>2.1729416352053632</v>
      </c>
      <c r="L63" s="72">
        <f t="shared" si="33"/>
        <v>4.2751320772195345E-2</v>
      </c>
      <c r="M63" s="72">
        <f t="shared" si="33"/>
        <v>5.4486817726194632</v>
      </c>
      <c r="N63" s="72">
        <f t="shared" si="33"/>
        <v>1.6998485629124265</v>
      </c>
      <c r="O63" s="72">
        <f t="shared" si="33"/>
        <v>7.906246521414702</v>
      </c>
      <c r="P63" s="72">
        <f t="shared" si="33"/>
        <v>4.4353146146378464</v>
      </c>
      <c r="Q63" s="72">
        <f t="shared" si="33"/>
        <v>10.578192317196644</v>
      </c>
      <c r="R63" s="72">
        <f t="shared" si="33"/>
        <v>1.8109431910622782</v>
      </c>
      <c r="S63" s="72">
        <f t="shared" si="33"/>
        <v>2.0898927745455827E-2</v>
      </c>
      <c r="T63" s="72">
        <f t="shared" si="33"/>
        <v>1.5359589586313198</v>
      </c>
      <c r="U63" s="72">
        <f t="shared" si="33"/>
        <v>11.66773791606269</v>
      </c>
      <c r="V63" s="72">
        <f t="shared" si="33"/>
        <v>2.1846253330052403</v>
      </c>
      <c r="W63" s="72">
        <f t="shared" si="33"/>
        <v>7.5309463413876321</v>
      </c>
      <c r="X63" s="72">
        <f t="shared" si="33"/>
        <v>3.3969192346972714</v>
      </c>
      <c r="Y63" s="72">
        <f t="shared" ref="Y63:AH63" si="34">STDEV(Y27:Y59)</f>
        <v>1.9167897404101493</v>
      </c>
      <c r="Z63" s="72">
        <f t="shared" si="34"/>
        <v>7.0131733346167033</v>
      </c>
      <c r="AA63" s="72">
        <f t="shared" si="34"/>
        <v>13.28704262216965</v>
      </c>
      <c r="AB63" s="72">
        <f t="shared" si="34"/>
        <v>0.16766963859636524</v>
      </c>
      <c r="AC63" s="72">
        <f t="shared" si="34"/>
        <v>0.1909028816707487</v>
      </c>
      <c r="AD63" s="72">
        <f t="shared" si="34"/>
        <v>0.12153581938974398</v>
      </c>
      <c r="AE63" s="72">
        <f t="shared" si="34"/>
        <v>0.10486056151247847</v>
      </c>
      <c r="AF63" s="72">
        <f t="shared" si="34"/>
        <v>0.22434590906113144</v>
      </c>
      <c r="AG63" s="72">
        <f t="shared" si="34"/>
        <v>2.0174615407128891</v>
      </c>
      <c r="AH63" s="72">
        <f t="shared" si="34"/>
        <v>0.11661875101826051</v>
      </c>
    </row>
    <row r="64" spans="1:34" x14ac:dyDescent="0.25"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</row>
    <row r="65" spans="8:24" x14ac:dyDescent="0.25"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B1:I551"/>
  <sheetViews>
    <sheetView zoomScaleNormal="100" workbookViewId="0"/>
  </sheetViews>
  <sheetFormatPr baseColWidth="10" defaultRowHeight="15" x14ac:dyDescent="0.25"/>
  <sheetData>
    <row r="1" spans="2:9" x14ac:dyDescent="0.25">
      <c r="B1" t="s">
        <v>197</v>
      </c>
    </row>
    <row r="2" spans="2:9" x14ac:dyDescent="0.25">
      <c r="B2" t="s">
        <v>198</v>
      </c>
    </row>
    <row r="3" spans="2:9" x14ac:dyDescent="0.25">
      <c r="B3" t="s">
        <v>199</v>
      </c>
    </row>
    <row r="4" spans="2:9" x14ac:dyDescent="0.25">
      <c r="B4" t="s">
        <v>101</v>
      </c>
    </row>
    <row r="5" spans="2:9" x14ac:dyDescent="0.25">
      <c r="B5" t="s">
        <v>102</v>
      </c>
    </row>
    <row r="6" spans="2:9" x14ac:dyDescent="0.25">
      <c r="B6" t="s">
        <v>103</v>
      </c>
    </row>
    <row r="7" spans="2:9" ht="16.350000000000001" customHeight="1" x14ac:dyDescent="0.25"/>
    <row r="9" spans="2:9" x14ac:dyDescent="0.25">
      <c r="B9" t="s">
        <v>104</v>
      </c>
    </row>
    <row r="10" spans="2:9" ht="15.75" thickBot="1" x14ac:dyDescent="0.3"/>
    <row r="11" spans="2:9" x14ac:dyDescent="0.25">
      <c r="B11" s="35" t="s">
        <v>105</v>
      </c>
      <c r="C11" s="35" t="s">
        <v>106</v>
      </c>
      <c r="D11" s="35" t="s">
        <v>107</v>
      </c>
      <c r="E11" s="35" t="s">
        <v>108</v>
      </c>
      <c r="F11" s="35" t="s">
        <v>109</v>
      </c>
      <c r="G11" s="35" t="s">
        <v>110</v>
      </c>
      <c r="H11" s="35" t="s">
        <v>111</v>
      </c>
      <c r="I11" s="35" t="s">
        <v>112</v>
      </c>
    </row>
    <row r="12" spans="2:9" x14ac:dyDescent="0.25">
      <c r="B12" s="36" t="s">
        <v>200</v>
      </c>
      <c r="C12" s="38">
        <v>24</v>
      </c>
      <c r="D12" s="38">
        <v>0</v>
      </c>
      <c r="E12" s="38">
        <v>24</v>
      </c>
      <c r="F12" s="41">
        <v>64.350141119587207</v>
      </c>
      <c r="G12" s="41">
        <v>85.439962543671641</v>
      </c>
      <c r="H12" s="41">
        <v>74.523712316838228</v>
      </c>
      <c r="I12" s="41">
        <v>5.7592849433913944</v>
      </c>
    </row>
    <row r="13" spans="2:9" x14ac:dyDescent="0.25">
      <c r="B13" s="34" t="s">
        <v>201</v>
      </c>
      <c r="C13" s="39">
        <v>33</v>
      </c>
      <c r="D13" s="39">
        <v>0</v>
      </c>
      <c r="E13" s="39">
        <v>33</v>
      </c>
      <c r="F13" s="42">
        <v>0.80493095015147464</v>
      </c>
      <c r="G13" s="42">
        <v>30.413301759777504</v>
      </c>
      <c r="H13" s="42">
        <v>7.506971005672888</v>
      </c>
      <c r="I13" s="42">
        <v>7.0131733346167016</v>
      </c>
    </row>
    <row r="14" spans="2:9" x14ac:dyDescent="0.25">
      <c r="B14" s="34" t="s">
        <v>202</v>
      </c>
      <c r="C14" s="39">
        <v>24</v>
      </c>
      <c r="D14" s="39">
        <v>0</v>
      </c>
      <c r="E14" s="39">
        <v>24</v>
      </c>
      <c r="F14" s="42">
        <v>3.0467357601589251</v>
      </c>
      <c r="G14" s="42">
        <v>15.07612181130086</v>
      </c>
      <c r="H14" s="42">
        <v>8.1114313310307917</v>
      </c>
      <c r="I14" s="42">
        <v>3.4868005069964059</v>
      </c>
    </row>
    <row r="15" spans="2:9" x14ac:dyDescent="0.25">
      <c r="B15" s="34" t="s">
        <v>203</v>
      </c>
      <c r="C15" s="39">
        <v>33</v>
      </c>
      <c r="D15" s="39">
        <v>0</v>
      </c>
      <c r="E15" s="39">
        <v>33</v>
      </c>
      <c r="F15" s="42">
        <v>28.906038449701406</v>
      </c>
      <c r="G15" s="42">
        <v>88.200080359097967</v>
      </c>
      <c r="H15" s="42">
        <v>57.190564874307761</v>
      </c>
      <c r="I15" s="42">
        <v>13.287042622169595</v>
      </c>
    </row>
    <row r="16" spans="2:9" x14ac:dyDescent="0.25">
      <c r="B16" s="34" t="s">
        <v>204</v>
      </c>
      <c r="C16" s="39">
        <v>24</v>
      </c>
      <c r="D16" s="39">
        <v>0</v>
      </c>
      <c r="E16" s="39">
        <v>24</v>
      </c>
      <c r="F16" s="42">
        <v>7.6707054468954971E-3</v>
      </c>
      <c r="G16" s="42">
        <v>0.49757086008981005</v>
      </c>
      <c r="H16" s="42">
        <v>0.15042733771383643</v>
      </c>
      <c r="I16" s="42">
        <v>0.14755845573260684</v>
      </c>
    </row>
    <row r="17" spans="2:9" x14ac:dyDescent="0.25">
      <c r="B17" s="34" t="s">
        <v>205</v>
      </c>
      <c r="C17" s="39">
        <v>33</v>
      </c>
      <c r="D17" s="39">
        <v>0</v>
      </c>
      <c r="E17" s="39">
        <v>33</v>
      </c>
      <c r="F17" s="42">
        <v>0.16089505183139366</v>
      </c>
      <c r="G17" s="42">
        <v>0.69226688900578159</v>
      </c>
      <c r="H17" s="42">
        <v>0.49783533727990104</v>
      </c>
      <c r="I17" s="42">
        <v>0.16766963859636577</v>
      </c>
    </row>
    <row r="18" spans="2:9" x14ac:dyDescent="0.25">
      <c r="B18" s="34" t="s">
        <v>152</v>
      </c>
      <c r="C18" s="39">
        <v>24</v>
      </c>
      <c r="D18" s="39">
        <v>0</v>
      </c>
      <c r="E18" s="39">
        <v>24</v>
      </c>
      <c r="F18" s="42">
        <v>5.8534215223787676E-2</v>
      </c>
      <c r="G18" s="42">
        <v>0.25641977611596073</v>
      </c>
      <c r="H18" s="42">
        <v>0.14759028687233175</v>
      </c>
      <c r="I18" s="42">
        <v>4.1270949480104874E-2</v>
      </c>
    </row>
    <row r="19" spans="2:9" x14ac:dyDescent="0.25">
      <c r="B19" s="34" t="s">
        <v>153</v>
      </c>
      <c r="C19" s="39">
        <v>33</v>
      </c>
      <c r="D19" s="39">
        <v>0</v>
      </c>
      <c r="E19" s="39">
        <v>33</v>
      </c>
      <c r="F19" s="42">
        <v>0.30655921903895411</v>
      </c>
      <c r="G19" s="42">
        <v>0.98301086390726267</v>
      </c>
      <c r="H19" s="42">
        <v>0.76577245202551014</v>
      </c>
      <c r="I19" s="42">
        <v>0.19090288167074818</v>
      </c>
    </row>
    <row r="20" spans="2:9" x14ac:dyDescent="0.25">
      <c r="B20" s="34" t="s">
        <v>206</v>
      </c>
      <c r="C20" s="39">
        <v>24</v>
      </c>
      <c r="D20" s="39">
        <v>0</v>
      </c>
      <c r="E20" s="39">
        <v>24</v>
      </c>
      <c r="F20" s="42">
        <v>0.47442414907686653</v>
      </c>
      <c r="G20" s="42">
        <v>0.8034109635243013</v>
      </c>
      <c r="H20" s="42">
        <v>0.622924158610342</v>
      </c>
      <c r="I20" s="42">
        <v>0.10694009005610643</v>
      </c>
    </row>
    <row r="21" spans="2:9" x14ac:dyDescent="0.25">
      <c r="B21" s="34" t="s">
        <v>207</v>
      </c>
      <c r="C21" s="39">
        <v>33</v>
      </c>
      <c r="D21" s="39">
        <v>0</v>
      </c>
      <c r="E21" s="39">
        <v>33</v>
      </c>
      <c r="F21" s="42">
        <v>9.5430805812535185E-2</v>
      </c>
      <c r="G21" s="42">
        <v>0.68690170420565588</v>
      </c>
      <c r="H21" s="42">
        <v>0.30877560559991335</v>
      </c>
      <c r="I21" s="42">
        <v>0.12153581938974409</v>
      </c>
    </row>
    <row r="22" spans="2:9" x14ac:dyDescent="0.25">
      <c r="B22" s="34" t="s">
        <v>208</v>
      </c>
      <c r="C22" s="39">
        <v>24</v>
      </c>
      <c r="D22" s="39">
        <v>0</v>
      </c>
      <c r="E22" s="39">
        <v>24</v>
      </c>
      <c r="F22" s="42">
        <v>0.81164788032159474</v>
      </c>
      <c r="G22" s="42">
        <v>0.96432839015581362</v>
      </c>
      <c r="H22" s="42">
        <v>0.90119258265902569</v>
      </c>
      <c r="I22" s="42">
        <v>4.3390243537252494E-2</v>
      </c>
    </row>
    <row r="23" spans="2:9" x14ac:dyDescent="0.25">
      <c r="B23" s="34" t="s">
        <v>209</v>
      </c>
      <c r="C23" s="39">
        <v>33</v>
      </c>
      <c r="D23" s="39">
        <v>0</v>
      </c>
      <c r="E23" s="39">
        <v>33</v>
      </c>
      <c r="F23" s="42">
        <v>1.2484786478251714E-2</v>
      </c>
      <c r="G23" s="42">
        <v>0.41505744750450418</v>
      </c>
      <c r="H23" s="42">
        <v>0.11561577509808608</v>
      </c>
      <c r="I23" s="42">
        <v>0.10486056151247848</v>
      </c>
    </row>
    <row r="24" spans="2:9" x14ac:dyDescent="0.25">
      <c r="B24" s="34" t="s">
        <v>160</v>
      </c>
      <c r="C24" s="39">
        <v>24</v>
      </c>
      <c r="D24" s="39">
        <v>0</v>
      </c>
      <c r="E24" s="39">
        <v>24</v>
      </c>
      <c r="F24" s="42">
        <v>0.9318320377479764</v>
      </c>
      <c r="G24" s="42">
        <v>1</v>
      </c>
      <c r="H24" s="42">
        <v>0.9742260184867958</v>
      </c>
      <c r="I24" s="42">
        <v>1.9189300468262362E-2</v>
      </c>
    </row>
    <row r="25" spans="2:9" x14ac:dyDescent="0.25">
      <c r="B25" s="34" t="s">
        <v>161</v>
      </c>
      <c r="C25" s="39">
        <v>33</v>
      </c>
      <c r="D25" s="39">
        <v>0</v>
      </c>
      <c r="E25" s="39">
        <v>33</v>
      </c>
      <c r="F25" s="42">
        <v>0.13794290338897178</v>
      </c>
      <c r="G25" s="42">
        <v>0.96497294361697883</v>
      </c>
      <c r="H25" s="42">
        <v>0.65615845876009982</v>
      </c>
      <c r="I25" s="42">
        <v>0.22434590906113219</v>
      </c>
    </row>
    <row r="26" spans="2:9" x14ac:dyDescent="0.25">
      <c r="B26" s="34" t="s">
        <v>162</v>
      </c>
      <c r="C26" s="39">
        <v>24</v>
      </c>
      <c r="D26" s="39">
        <v>6</v>
      </c>
      <c r="E26" s="39">
        <v>18</v>
      </c>
      <c r="F26" s="42">
        <v>9.7788953201241799</v>
      </c>
      <c r="G26" s="42">
        <v>41.831988414551425</v>
      </c>
      <c r="H26" s="42">
        <v>27.307198817470141</v>
      </c>
      <c r="I26" s="42">
        <v>9.0171764710472555</v>
      </c>
    </row>
    <row r="27" spans="2:9" x14ac:dyDescent="0.25">
      <c r="B27" s="34" t="s">
        <v>163</v>
      </c>
      <c r="C27" s="39">
        <v>33</v>
      </c>
      <c r="D27" s="39">
        <v>2</v>
      </c>
      <c r="E27" s="39">
        <v>31</v>
      </c>
      <c r="F27" s="42">
        <v>5.3739047943165225E-2</v>
      </c>
      <c r="G27" s="42">
        <v>7.9215007495398089</v>
      </c>
      <c r="H27" s="42">
        <v>1.7504930221864463</v>
      </c>
      <c r="I27" s="42">
        <v>2.0174615407128891</v>
      </c>
    </row>
    <row r="28" spans="2:9" x14ac:dyDescent="0.25">
      <c r="B28" s="34" t="s">
        <v>166</v>
      </c>
      <c r="C28" s="39">
        <v>24</v>
      </c>
      <c r="D28" s="39">
        <v>0</v>
      </c>
      <c r="E28" s="39">
        <v>24</v>
      </c>
      <c r="F28" s="42">
        <v>1.9230709098406376</v>
      </c>
      <c r="G28" s="42">
        <v>8.3355961447073987</v>
      </c>
      <c r="H28" s="42">
        <v>4.5128719253462144</v>
      </c>
      <c r="I28" s="42">
        <v>1.5776037832507526</v>
      </c>
    </row>
    <row r="29" spans="2:9" ht="15.75" thickBot="1" x14ac:dyDescent="0.3">
      <c r="B29" s="37" t="s">
        <v>167</v>
      </c>
      <c r="C29" s="40">
        <v>33</v>
      </c>
      <c r="D29" s="40">
        <v>0</v>
      </c>
      <c r="E29" s="40">
        <v>33</v>
      </c>
      <c r="F29" s="43">
        <v>9.4084316564362891E-3</v>
      </c>
      <c r="G29" s="43">
        <v>0.51460548492616398</v>
      </c>
      <c r="H29" s="43">
        <v>0.11690028744620755</v>
      </c>
      <c r="I29" s="43">
        <v>0.1166187510182605</v>
      </c>
    </row>
    <row r="32" spans="2:9" x14ac:dyDescent="0.25">
      <c r="B32" t="s">
        <v>210</v>
      </c>
    </row>
    <row r="34" spans="2:3" x14ac:dyDescent="0.25">
      <c r="B34" t="s">
        <v>113</v>
      </c>
    </row>
    <row r="35" spans="2:3" x14ac:dyDescent="0.25">
      <c r="B35" s="44">
        <v>63.69490635355038</v>
      </c>
      <c r="C35" s="45">
        <v>70.338576268780287</v>
      </c>
    </row>
    <row r="36" spans="2:3" ht="15.75" thickBot="1" x14ac:dyDescent="0.3"/>
    <row r="37" spans="2:3" x14ac:dyDescent="0.25">
      <c r="B37" s="46" t="s">
        <v>114</v>
      </c>
      <c r="C37" s="47">
        <v>67.016741311165333</v>
      </c>
    </row>
    <row r="38" spans="2:3" x14ac:dyDescent="0.25">
      <c r="B38" s="34" t="s">
        <v>115</v>
      </c>
      <c r="C38" s="48">
        <v>39.541518771128267</v>
      </c>
    </row>
    <row r="39" spans="2:3" x14ac:dyDescent="0.25">
      <c r="B39" s="34" t="s">
        <v>116</v>
      </c>
      <c r="C39" s="48">
        <v>1.9599639845400536</v>
      </c>
    </row>
    <row r="40" spans="2:3" x14ac:dyDescent="0.25">
      <c r="B40" s="34" t="s">
        <v>117</v>
      </c>
      <c r="C40" s="48" t="s">
        <v>173</v>
      </c>
    </row>
    <row r="41" spans="2:3" ht="15.75" thickBot="1" x14ac:dyDescent="0.3">
      <c r="B41" s="37" t="s">
        <v>118</v>
      </c>
      <c r="C41" s="49">
        <v>0.05</v>
      </c>
    </row>
    <row r="43" spans="2:3" x14ac:dyDescent="0.25">
      <c r="B43" s="50" t="s">
        <v>119</v>
      </c>
    </row>
    <row r="44" spans="2:3" x14ac:dyDescent="0.25">
      <c r="B44" s="50" t="s">
        <v>120</v>
      </c>
    </row>
    <row r="45" spans="2:3" x14ac:dyDescent="0.25">
      <c r="B45" s="50" t="s">
        <v>121</v>
      </c>
    </row>
    <row r="46" spans="2:3" x14ac:dyDescent="0.25">
      <c r="B46" s="50" t="s">
        <v>126</v>
      </c>
    </row>
    <row r="47" spans="2:3" x14ac:dyDescent="0.25">
      <c r="B47" s="50" t="s">
        <v>174</v>
      </c>
    </row>
    <row r="50" spans="2:3" x14ac:dyDescent="0.25">
      <c r="B50" t="s">
        <v>211</v>
      </c>
    </row>
    <row r="52" spans="2:3" x14ac:dyDescent="0.25">
      <c r="B52" t="s">
        <v>113</v>
      </c>
    </row>
    <row r="53" spans="2:3" x14ac:dyDescent="0.25">
      <c r="B53" s="44">
        <v>63.512355411951816</v>
      </c>
      <c r="C53" s="45">
        <v>70.52112721037885</v>
      </c>
    </row>
    <row r="54" spans="2:3" ht="15.75" thickBot="1" x14ac:dyDescent="0.3"/>
    <row r="55" spans="2:3" x14ac:dyDescent="0.25">
      <c r="B55" s="46" t="s">
        <v>114</v>
      </c>
      <c r="C55" s="47">
        <v>67.016741311165333</v>
      </c>
    </row>
    <row r="56" spans="2:3" x14ac:dyDescent="0.25">
      <c r="B56" s="34" t="s">
        <v>122</v>
      </c>
      <c r="C56" s="48">
        <v>38.324703580088041</v>
      </c>
    </row>
    <row r="57" spans="2:3" x14ac:dyDescent="0.25">
      <c r="B57" s="34" t="s">
        <v>123</v>
      </c>
      <c r="C57" s="48">
        <v>2.0040447832879389</v>
      </c>
    </row>
    <row r="58" spans="2:3" x14ac:dyDescent="0.25">
      <c r="B58" s="34" t="s">
        <v>124</v>
      </c>
      <c r="C58" s="51">
        <v>55</v>
      </c>
    </row>
    <row r="59" spans="2:3" x14ac:dyDescent="0.25">
      <c r="B59" s="34" t="s">
        <v>117</v>
      </c>
      <c r="C59" s="48" t="s">
        <v>173</v>
      </c>
    </row>
    <row r="60" spans="2:3" ht="15.75" thickBot="1" x14ac:dyDescent="0.3">
      <c r="B60" s="37" t="s">
        <v>118</v>
      </c>
      <c r="C60" s="49">
        <v>0.05</v>
      </c>
    </row>
    <row r="62" spans="2:3" x14ac:dyDescent="0.25">
      <c r="B62" s="50" t="s">
        <v>119</v>
      </c>
    </row>
    <row r="63" spans="2:3" x14ac:dyDescent="0.25">
      <c r="B63" s="50" t="s">
        <v>120</v>
      </c>
    </row>
    <row r="64" spans="2:3" x14ac:dyDescent="0.25">
      <c r="B64" s="50" t="s">
        <v>121</v>
      </c>
    </row>
    <row r="65" spans="2:2" x14ac:dyDescent="0.25">
      <c r="B65" s="50" t="s">
        <v>126</v>
      </c>
    </row>
    <row r="66" spans="2:2" x14ac:dyDescent="0.25">
      <c r="B66" s="50" t="s">
        <v>174</v>
      </c>
    </row>
    <row r="69" spans="2:2" x14ac:dyDescent="0.25">
      <c r="B69" t="s">
        <v>125</v>
      </c>
    </row>
    <row r="87" spans="2:6" x14ac:dyDescent="0.25">
      <c r="F87" t="s">
        <v>28</v>
      </c>
    </row>
    <row r="90" spans="2:6" x14ac:dyDescent="0.25">
      <c r="B90" t="s">
        <v>212</v>
      </c>
    </row>
    <row r="92" spans="2:6" x14ac:dyDescent="0.25">
      <c r="B92" t="s">
        <v>113</v>
      </c>
    </row>
    <row r="93" spans="2:6" x14ac:dyDescent="0.25">
      <c r="B93" s="44">
        <v>-53.822261676856698</v>
      </c>
      <c r="C93" s="45">
        <v>-44.336005409697236</v>
      </c>
    </row>
    <row r="94" spans="2:6" ht="15.75" thickBot="1" x14ac:dyDescent="0.3"/>
    <row r="95" spans="2:6" x14ac:dyDescent="0.25">
      <c r="B95" s="46" t="s">
        <v>114</v>
      </c>
      <c r="C95" s="47">
        <v>-49.079133543276967</v>
      </c>
    </row>
    <row r="96" spans="2:6" x14ac:dyDescent="0.25">
      <c r="B96" s="34" t="s">
        <v>115</v>
      </c>
      <c r="C96" s="48">
        <v>-20.280568314450232</v>
      </c>
    </row>
    <row r="97" spans="2:3" x14ac:dyDescent="0.25">
      <c r="B97" s="34" t="s">
        <v>116</v>
      </c>
      <c r="C97" s="48">
        <v>1.9599639845400536</v>
      </c>
    </row>
    <row r="98" spans="2:3" x14ac:dyDescent="0.25">
      <c r="B98" s="34" t="s">
        <v>117</v>
      </c>
      <c r="C98" s="48" t="s">
        <v>173</v>
      </c>
    </row>
    <row r="99" spans="2:3" ht="15.75" thickBot="1" x14ac:dyDescent="0.3">
      <c r="B99" s="37" t="s">
        <v>118</v>
      </c>
      <c r="C99" s="49">
        <v>0.05</v>
      </c>
    </row>
    <row r="101" spans="2:3" x14ac:dyDescent="0.25">
      <c r="B101" s="50" t="s">
        <v>119</v>
      </c>
    </row>
    <row r="102" spans="2:3" x14ac:dyDescent="0.25">
      <c r="B102" s="50" t="s">
        <v>120</v>
      </c>
    </row>
    <row r="103" spans="2:3" x14ac:dyDescent="0.25">
      <c r="B103" s="50" t="s">
        <v>121</v>
      </c>
    </row>
    <row r="104" spans="2:3" x14ac:dyDescent="0.25">
      <c r="B104" s="50" t="s">
        <v>126</v>
      </c>
    </row>
    <row r="105" spans="2:3" x14ac:dyDescent="0.25">
      <c r="B105" s="50" t="s">
        <v>174</v>
      </c>
    </row>
    <row r="108" spans="2:3" x14ac:dyDescent="0.25">
      <c r="B108" t="s">
        <v>213</v>
      </c>
    </row>
    <row r="110" spans="2:3" x14ac:dyDescent="0.25">
      <c r="B110" t="s">
        <v>113</v>
      </c>
    </row>
    <row r="111" spans="2:3" x14ac:dyDescent="0.25">
      <c r="B111" s="44">
        <v>-54.661196761023881</v>
      </c>
      <c r="C111" s="45">
        <v>-43.497070325530053</v>
      </c>
    </row>
    <row r="112" spans="2:3" ht="15.75" thickBot="1" x14ac:dyDescent="0.3"/>
    <row r="113" spans="2:3" x14ac:dyDescent="0.25">
      <c r="B113" s="46" t="s">
        <v>114</v>
      </c>
      <c r="C113" s="47">
        <v>-49.079133543276967</v>
      </c>
    </row>
    <row r="114" spans="2:3" x14ac:dyDescent="0.25">
      <c r="B114" s="34" t="s">
        <v>122</v>
      </c>
      <c r="C114" s="48">
        <v>-17.620148269369832</v>
      </c>
    </row>
    <row r="115" spans="2:3" x14ac:dyDescent="0.25">
      <c r="B115" s="34" t="s">
        <v>123</v>
      </c>
      <c r="C115" s="48">
        <v>2.0040447832879389</v>
      </c>
    </row>
    <row r="116" spans="2:3" x14ac:dyDescent="0.25">
      <c r="B116" s="34" t="s">
        <v>124</v>
      </c>
      <c r="C116" s="51">
        <v>55</v>
      </c>
    </row>
    <row r="117" spans="2:3" x14ac:dyDescent="0.25">
      <c r="B117" s="34" t="s">
        <v>117</v>
      </c>
      <c r="C117" s="48" t="s">
        <v>173</v>
      </c>
    </row>
    <row r="118" spans="2:3" ht="15.75" thickBot="1" x14ac:dyDescent="0.3">
      <c r="B118" s="37" t="s">
        <v>118</v>
      </c>
      <c r="C118" s="49">
        <v>0.05</v>
      </c>
    </row>
    <row r="120" spans="2:3" x14ac:dyDescent="0.25">
      <c r="B120" s="50" t="s">
        <v>119</v>
      </c>
    </row>
    <row r="121" spans="2:3" x14ac:dyDescent="0.25">
      <c r="B121" s="50" t="s">
        <v>120</v>
      </c>
    </row>
    <row r="122" spans="2:3" x14ac:dyDescent="0.25">
      <c r="B122" s="50" t="s">
        <v>121</v>
      </c>
    </row>
    <row r="123" spans="2:3" x14ac:dyDescent="0.25">
      <c r="B123" s="50" t="s">
        <v>126</v>
      </c>
    </row>
    <row r="124" spans="2:3" x14ac:dyDescent="0.25">
      <c r="B124" s="50" t="s">
        <v>174</v>
      </c>
    </row>
    <row r="127" spans="2:3" x14ac:dyDescent="0.25">
      <c r="B127" t="s">
        <v>125</v>
      </c>
    </row>
    <row r="145" spans="2:6" x14ac:dyDescent="0.25">
      <c r="F145" t="s">
        <v>28</v>
      </c>
    </row>
    <row r="148" spans="2:6" x14ac:dyDescent="0.25">
      <c r="B148" t="s">
        <v>214</v>
      </c>
    </row>
    <row r="150" spans="2:6" x14ac:dyDescent="0.25">
      <c r="B150" t="s">
        <v>113</v>
      </c>
    </row>
    <row r="151" spans="2:6" x14ac:dyDescent="0.25">
      <c r="B151" s="44">
        <v>-0.42961304425012936</v>
      </c>
      <c r="C151" s="45">
        <v>-0.26520295488199963</v>
      </c>
    </row>
    <row r="152" spans="2:6" ht="15.75" thickBot="1" x14ac:dyDescent="0.3"/>
    <row r="153" spans="2:6" x14ac:dyDescent="0.25">
      <c r="B153" s="46" t="s">
        <v>114</v>
      </c>
      <c r="C153" s="47">
        <v>-0.3474079995660645</v>
      </c>
    </row>
    <row r="154" spans="2:6" x14ac:dyDescent="0.25">
      <c r="B154" s="34" t="s">
        <v>115</v>
      </c>
      <c r="C154" s="48">
        <v>-8.2830338418705871</v>
      </c>
    </row>
    <row r="155" spans="2:6" x14ac:dyDescent="0.25">
      <c r="B155" s="34" t="s">
        <v>116</v>
      </c>
      <c r="C155" s="48">
        <v>1.9599639845400536</v>
      </c>
    </row>
    <row r="156" spans="2:6" x14ac:dyDescent="0.25">
      <c r="B156" s="34" t="s">
        <v>117</v>
      </c>
      <c r="C156" s="48" t="s">
        <v>173</v>
      </c>
    </row>
    <row r="157" spans="2:6" ht="15.75" thickBot="1" x14ac:dyDescent="0.3">
      <c r="B157" s="37" t="s">
        <v>118</v>
      </c>
      <c r="C157" s="49">
        <v>0.05</v>
      </c>
    </row>
    <row r="159" spans="2:6" x14ac:dyDescent="0.25">
      <c r="B159" s="50" t="s">
        <v>119</v>
      </c>
    </row>
    <row r="160" spans="2:6" x14ac:dyDescent="0.25">
      <c r="B160" s="50" t="s">
        <v>120</v>
      </c>
    </row>
    <row r="161" spans="2:3" x14ac:dyDescent="0.25">
      <c r="B161" s="50" t="s">
        <v>121</v>
      </c>
    </row>
    <row r="162" spans="2:3" x14ac:dyDescent="0.25">
      <c r="B162" s="50" t="s">
        <v>126</v>
      </c>
    </row>
    <row r="163" spans="2:3" x14ac:dyDescent="0.25">
      <c r="B163" s="50" t="s">
        <v>174</v>
      </c>
    </row>
    <row r="166" spans="2:3" x14ac:dyDescent="0.25">
      <c r="B166" t="s">
        <v>215</v>
      </c>
    </row>
    <row r="168" spans="2:3" x14ac:dyDescent="0.25">
      <c r="B168" t="s">
        <v>113</v>
      </c>
    </row>
    <row r="169" spans="2:3" x14ac:dyDescent="0.25">
      <c r="B169" s="44">
        <v>-0.43319638617278805</v>
      </c>
      <c r="C169" s="45">
        <v>-0.26161961295934094</v>
      </c>
    </row>
    <row r="170" spans="2:3" ht="15.75" thickBot="1" x14ac:dyDescent="0.3"/>
    <row r="171" spans="2:3" x14ac:dyDescent="0.25">
      <c r="B171" s="46" t="s">
        <v>114</v>
      </c>
      <c r="C171" s="47">
        <v>-0.3474079995660645</v>
      </c>
    </row>
    <row r="172" spans="2:3" x14ac:dyDescent="0.25">
      <c r="B172" s="34" t="s">
        <v>122</v>
      </c>
      <c r="C172" s="48">
        <v>-8.1155645506486866</v>
      </c>
    </row>
    <row r="173" spans="2:3" x14ac:dyDescent="0.25">
      <c r="B173" s="34" t="s">
        <v>123</v>
      </c>
      <c r="C173" s="48">
        <v>2.0040447832879389</v>
      </c>
    </row>
    <row r="174" spans="2:3" x14ac:dyDescent="0.25">
      <c r="B174" s="34" t="s">
        <v>124</v>
      </c>
      <c r="C174" s="51">
        <v>55</v>
      </c>
    </row>
    <row r="175" spans="2:3" x14ac:dyDescent="0.25">
      <c r="B175" s="34" t="s">
        <v>117</v>
      </c>
      <c r="C175" s="48" t="s">
        <v>173</v>
      </c>
    </row>
    <row r="176" spans="2:3" ht="15.75" thickBot="1" x14ac:dyDescent="0.3">
      <c r="B176" s="37" t="s">
        <v>118</v>
      </c>
      <c r="C176" s="49">
        <v>0.05</v>
      </c>
    </row>
    <row r="178" spans="2:2" x14ac:dyDescent="0.25">
      <c r="B178" s="50" t="s">
        <v>119</v>
      </c>
    </row>
    <row r="179" spans="2:2" x14ac:dyDescent="0.25">
      <c r="B179" s="50" t="s">
        <v>120</v>
      </c>
    </row>
    <row r="180" spans="2:2" x14ac:dyDescent="0.25">
      <c r="B180" s="50" t="s">
        <v>121</v>
      </c>
    </row>
    <row r="181" spans="2:2" x14ac:dyDescent="0.25">
      <c r="B181" s="50" t="s">
        <v>126</v>
      </c>
    </row>
    <row r="182" spans="2:2" x14ac:dyDescent="0.25">
      <c r="B182" s="50" t="s">
        <v>174</v>
      </c>
    </row>
    <row r="185" spans="2:2" x14ac:dyDescent="0.25">
      <c r="B185" t="s">
        <v>125</v>
      </c>
    </row>
    <row r="203" spans="2:6" x14ac:dyDescent="0.25">
      <c r="F203" t="s">
        <v>28</v>
      </c>
    </row>
    <row r="206" spans="2:6" x14ac:dyDescent="0.25">
      <c r="B206" t="s">
        <v>176</v>
      </c>
    </row>
    <row r="208" spans="2:6" x14ac:dyDescent="0.25">
      <c r="B208" t="s">
        <v>113</v>
      </c>
    </row>
    <row r="209" spans="2:3" x14ac:dyDescent="0.25">
      <c r="B209" s="44">
        <v>-0.68537581901127509</v>
      </c>
      <c r="C209" s="45">
        <v>-0.55098851129508186</v>
      </c>
    </row>
    <row r="210" spans="2:3" ht="15.75" thickBot="1" x14ac:dyDescent="0.3"/>
    <row r="211" spans="2:3" x14ac:dyDescent="0.25">
      <c r="B211" s="46" t="s">
        <v>114</v>
      </c>
      <c r="C211" s="47">
        <v>-0.61818216515317848</v>
      </c>
    </row>
    <row r="212" spans="2:3" x14ac:dyDescent="0.25">
      <c r="B212" s="34" t="s">
        <v>115</v>
      </c>
      <c r="C212" s="48">
        <v>-18.031684690699798</v>
      </c>
    </row>
    <row r="213" spans="2:3" x14ac:dyDescent="0.25">
      <c r="B213" s="34" t="s">
        <v>116</v>
      </c>
      <c r="C213" s="48">
        <v>1.9599639845400536</v>
      </c>
    </row>
    <row r="214" spans="2:3" x14ac:dyDescent="0.25">
      <c r="B214" s="34" t="s">
        <v>117</v>
      </c>
      <c r="C214" s="48" t="s">
        <v>173</v>
      </c>
    </row>
    <row r="215" spans="2:3" ht="15.75" thickBot="1" x14ac:dyDescent="0.3">
      <c r="B215" s="37" t="s">
        <v>118</v>
      </c>
      <c r="C215" s="49">
        <v>0.05</v>
      </c>
    </row>
    <row r="217" spans="2:3" x14ac:dyDescent="0.25">
      <c r="B217" s="50" t="s">
        <v>119</v>
      </c>
    </row>
    <row r="218" spans="2:3" x14ac:dyDescent="0.25">
      <c r="B218" s="50" t="s">
        <v>120</v>
      </c>
    </row>
    <row r="219" spans="2:3" x14ac:dyDescent="0.25">
      <c r="B219" s="50" t="s">
        <v>121</v>
      </c>
    </row>
    <row r="220" spans="2:3" x14ac:dyDescent="0.25">
      <c r="B220" s="50" t="s">
        <v>126</v>
      </c>
    </row>
    <row r="221" spans="2:3" x14ac:dyDescent="0.25">
      <c r="B221" s="50" t="s">
        <v>174</v>
      </c>
    </row>
    <row r="224" spans="2:3" x14ac:dyDescent="0.25">
      <c r="B224" t="s">
        <v>177</v>
      </c>
    </row>
    <row r="226" spans="2:3" x14ac:dyDescent="0.25">
      <c r="B226" t="s">
        <v>113</v>
      </c>
    </row>
    <row r="227" spans="2:3" x14ac:dyDescent="0.25">
      <c r="B227" s="44">
        <v>-0.69777299888853106</v>
      </c>
      <c r="C227" s="45">
        <v>-0.53859133141782589</v>
      </c>
    </row>
    <row r="228" spans="2:3" ht="15.75" thickBot="1" x14ac:dyDescent="0.3"/>
    <row r="229" spans="2:3" x14ac:dyDescent="0.25">
      <c r="B229" s="46" t="s">
        <v>114</v>
      </c>
      <c r="C229" s="47">
        <v>-0.61818216515317848</v>
      </c>
    </row>
    <row r="230" spans="2:3" x14ac:dyDescent="0.25">
      <c r="B230" s="34" t="s">
        <v>122</v>
      </c>
      <c r="C230" s="48">
        <v>-15.565419848675269</v>
      </c>
    </row>
    <row r="231" spans="2:3" x14ac:dyDescent="0.25">
      <c r="B231" s="34" t="s">
        <v>123</v>
      </c>
      <c r="C231" s="48">
        <v>2.0040447832879389</v>
      </c>
    </row>
    <row r="232" spans="2:3" x14ac:dyDescent="0.25">
      <c r="B232" s="34" t="s">
        <v>124</v>
      </c>
      <c r="C232" s="51">
        <v>55</v>
      </c>
    </row>
    <row r="233" spans="2:3" x14ac:dyDescent="0.25">
      <c r="B233" s="34" t="s">
        <v>117</v>
      </c>
      <c r="C233" s="48" t="s">
        <v>173</v>
      </c>
    </row>
    <row r="234" spans="2:3" ht="15.75" thickBot="1" x14ac:dyDescent="0.3">
      <c r="B234" s="37" t="s">
        <v>118</v>
      </c>
      <c r="C234" s="49">
        <v>0.05</v>
      </c>
    </row>
    <row r="236" spans="2:3" x14ac:dyDescent="0.25">
      <c r="B236" s="50" t="s">
        <v>119</v>
      </c>
    </row>
    <row r="237" spans="2:3" x14ac:dyDescent="0.25">
      <c r="B237" s="50" t="s">
        <v>120</v>
      </c>
    </row>
    <row r="238" spans="2:3" x14ac:dyDescent="0.25">
      <c r="B238" s="50" t="s">
        <v>121</v>
      </c>
    </row>
    <row r="239" spans="2:3" x14ac:dyDescent="0.25">
      <c r="B239" s="50" t="s">
        <v>126</v>
      </c>
    </row>
    <row r="240" spans="2:3" x14ac:dyDescent="0.25">
      <c r="B240" s="50" t="s">
        <v>174</v>
      </c>
    </row>
    <row r="243" spans="2:2" x14ac:dyDescent="0.25">
      <c r="B243" t="s">
        <v>125</v>
      </c>
    </row>
    <row r="261" spans="2:6" x14ac:dyDescent="0.25">
      <c r="F261" t="s">
        <v>28</v>
      </c>
    </row>
    <row r="264" spans="2:6" x14ac:dyDescent="0.25">
      <c r="B264" t="s">
        <v>216</v>
      </c>
    </row>
    <row r="266" spans="2:6" x14ac:dyDescent="0.25">
      <c r="B266" t="s">
        <v>113</v>
      </c>
    </row>
    <row r="267" spans="2:6" x14ac:dyDescent="0.25">
      <c r="B267" s="44">
        <v>0.254567184661943</v>
      </c>
      <c r="C267" s="45">
        <v>0.37372992135891409</v>
      </c>
    </row>
    <row r="268" spans="2:6" ht="15.75" thickBot="1" x14ac:dyDescent="0.3"/>
    <row r="269" spans="2:6" x14ac:dyDescent="0.25">
      <c r="B269" s="46" t="s">
        <v>114</v>
      </c>
      <c r="C269" s="47">
        <v>0.31414855301042854</v>
      </c>
    </row>
    <row r="270" spans="2:6" x14ac:dyDescent="0.25">
      <c r="B270" s="34" t="s">
        <v>115</v>
      </c>
      <c r="C270" s="48">
        <v>10.334100521064359</v>
      </c>
    </row>
    <row r="271" spans="2:6" x14ac:dyDescent="0.25">
      <c r="B271" s="34" t="s">
        <v>116</v>
      </c>
      <c r="C271" s="48">
        <v>1.9599639845400536</v>
      </c>
    </row>
    <row r="272" spans="2:6" x14ac:dyDescent="0.25">
      <c r="B272" s="34" t="s">
        <v>117</v>
      </c>
      <c r="C272" s="48" t="s">
        <v>173</v>
      </c>
    </row>
    <row r="273" spans="2:3" ht="15.75" thickBot="1" x14ac:dyDescent="0.3">
      <c r="B273" s="37" t="s">
        <v>118</v>
      </c>
      <c r="C273" s="49">
        <v>0.05</v>
      </c>
    </row>
    <row r="275" spans="2:3" x14ac:dyDescent="0.25">
      <c r="B275" s="50" t="s">
        <v>119</v>
      </c>
    </row>
    <row r="276" spans="2:3" x14ac:dyDescent="0.25">
      <c r="B276" s="50" t="s">
        <v>120</v>
      </c>
    </row>
    <row r="277" spans="2:3" x14ac:dyDescent="0.25">
      <c r="B277" s="50" t="s">
        <v>121</v>
      </c>
    </row>
    <row r="278" spans="2:3" x14ac:dyDescent="0.25">
      <c r="B278" s="50" t="s">
        <v>126</v>
      </c>
    </row>
    <row r="279" spans="2:3" x14ac:dyDescent="0.25">
      <c r="B279" s="50" t="s">
        <v>174</v>
      </c>
    </row>
    <row r="282" spans="2:3" x14ac:dyDescent="0.25">
      <c r="B282" t="s">
        <v>217</v>
      </c>
    </row>
    <row r="284" spans="2:3" x14ac:dyDescent="0.25">
      <c r="B284" t="s">
        <v>113</v>
      </c>
    </row>
    <row r="285" spans="2:3" x14ac:dyDescent="0.25">
      <c r="B285" s="44">
        <v>0.25196835329172512</v>
      </c>
      <c r="C285" s="45">
        <v>0.37632875272913197</v>
      </c>
    </row>
    <row r="286" spans="2:3" ht="15.75" thickBot="1" x14ac:dyDescent="0.3"/>
    <row r="287" spans="2:3" x14ac:dyDescent="0.25">
      <c r="B287" s="46" t="s">
        <v>114</v>
      </c>
      <c r="C287" s="47">
        <v>0.31414855301042854</v>
      </c>
    </row>
    <row r="288" spans="2:3" x14ac:dyDescent="0.25">
      <c r="B288" s="34" t="s">
        <v>122</v>
      </c>
      <c r="C288" s="48">
        <v>10.124891391248362</v>
      </c>
    </row>
    <row r="289" spans="2:3" x14ac:dyDescent="0.25">
      <c r="B289" s="34" t="s">
        <v>123</v>
      </c>
      <c r="C289" s="48">
        <v>2.0040447832879389</v>
      </c>
    </row>
    <row r="290" spans="2:3" x14ac:dyDescent="0.25">
      <c r="B290" s="34" t="s">
        <v>124</v>
      </c>
      <c r="C290" s="51">
        <v>55</v>
      </c>
    </row>
    <row r="291" spans="2:3" x14ac:dyDescent="0.25">
      <c r="B291" s="34" t="s">
        <v>117</v>
      </c>
      <c r="C291" s="48" t="s">
        <v>173</v>
      </c>
    </row>
    <row r="292" spans="2:3" ht="15.75" thickBot="1" x14ac:dyDescent="0.3">
      <c r="B292" s="37" t="s">
        <v>118</v>
      </c>
      <c r="C292" s="49">
        <v>0.05</v>
      </c>
    </row>
    <row r="294" spans="2:3" x14ac:dyDescent="0.25">
      <c r="B294" s="50" t="s">
        <v>119</v>
      </c>
    </row>
    <row r="295" spans="2:3" x14ac:dyDescent="0.25">
      <c r="B295" s="50" t="s">
        <v>120</v>
      </c>
    </row>
    <row r="296" spans="2:3" x14ac:dyDescent="0.25">
      <c r="B296" s="50" t="s">
        <v>121</v>
      </c>
    </row>
    <row r="297" spans="2:3" x14ac:dyDescent="0.25">
      <c r="B297" s="50" t="s">
        <v>126</v>
      </c>
    </row>
    <row r="298" spans="2:3" x14ac:dyDescent="0.25">
      <c r="B298" s="50" t="s">
        <v>174</v>
      </c>
    </row>
    <row r="301" spans="2:3" x14ac:dyDescent="0.25">
      <c r="B301" t="s">
        <v>125</v>
      </c>
    </row>
    <row r="319" spans="6:6" x14ac:dyDescent="0.25">
      <c r="F319" t="s">
        <v>28</v>
      </c>
    </row>
    <row r="322" spans="2:3" x14ac:dyDescent="0.25">
      <c r="B322" t="s">
        <v>218</v>
      </c>
    </row>
    <row r="324" spans="2:3" x14ac:dyDescent="0.25">
      <c r="B324" t="s">
        <v>113</v>
      </c>
    </row>
    <row r="325" spans="2:3" x14ac:dyDescent="0.25">
      <c r="B325" s="44">
        <v>0.74581075890628312</v>
      </c>
      <c r="C325" s="45">
        <v>0.82534285621559633</v>
      </c>
    </row>
    <row r="326" spans="2:3" ht="15.75" thickBot="1" x14ac:dyDescent="0.3"/>
    <row r="327" spans="2:3" x14ac:dyDescent="0.25">
      <c r="B327" s="46" t="s">
        <v>114</v>
      </c>
      <c r="C327" s="47">
        <v>0.78557680756093973</v>
      </c>
    </row>
    <row r="328" spans="2:3" x14ac:dyDescent="0.25">
      <c r="B328" s="34" t="s">
        <v>115</v>
      </c>
      <c r="C328" s="48">
        <v>38.719015391263788</v>
      </c>
    </row>
    <row r="329" spans="2:3" x14ac:dyDescent="0.25">
      <c r="B329" s="34" t="s">
        <v>116</v>
      </c>
      <c r="C329" s="48">
        <v>1.9599639845400536</v>
      </c>
    </row>
    <row r="330" spans="2:3" x14ac:dyDescent="0.25">
      <c r="B330" s="34" t="s">
        <v>117</v>
      </c>
      <c r="C330" s="48" t="s">
        <v>173</v>
      </c>
    </row>
    <row r="331" spans="2:3" ht="15.75" thickBot="1" x14ac:dyDescent="0.3">
      <c r="B331" s="37" t="s">
        <v>118</v>
      </c>
      <c r="C331" s="49">
        <v>0.05</v>
      </c>
    </row>
    <row r="333" spans="2:3" x14ac:dyDescent="0.25">
      <c r="B333" s="50" t="s">
        <v>119</v>
      </c>
    </row>
    <row r="334" spans="2:3" x14ac:dyDescent="0.25">
      <c r="B334" s="50" t="s">
        <v>120</v>
      </c>
    </row>
    <row r="335" spans="2:3" x14ac:dyDescent="0.25">
      <c r="B335" s="50" t="s">
        <v>121</v>
      </c>
    </row>
    <row r="336" spans="2:3" x14ac:dyDescent="0.25">
      <c r="B336" s="50" t="s">
        <v>126</v>
      </c>
    </row>
    <row r="337" spans="2:3" x14ac:dyDescent="0.25">
      <c r="B337" s="50" t="s">
        <v>174</v>
      </c>
    </row>
    <row r="340" spans="2:3" x14ac:dyDescent="0.25">
      <c r="B340" t="s">
        <v>219</v>
      </c>
    </row>
    <row r="342" spans="2:3" x14ac:dyDescent="0.25">
      <c r="B342" t="s">
        <v>113</v>
      </c>
    </row>
    <row r="343" spans="2:3" x14ac:dyDescent="0.25">
      <c r="B343" s="44">
        <v>0.74000558288101792</v>
      </c>
      <c r="C343" s="45">
        <v>0.83114803224086153</v>
      </c>
    </row>
    <row r="344" spans="2:3" ht="15.75" thickBot="1" x14ac:dyDescent="0.3"/>
    <row r="345" spans="2:3" x14ac:dyDescent="0.25">
      <c r="B345" s="46" t="s">
        <v>114</v>
      </c>
      <c r="C345" s="47">
        <v>0.78557680756093973</v>
      </c>
    </row>
    <row r="346" spans="2:3" x14ac:dyDescent="0.25">
      <c r="B346" s="34" t="s">
        <v>122</v>
      </c>
      <c r="C346" s="48">
        <v>34.546605102717997</v>
      </c>
    </row>
    <row r="347" spans="2:3" x14ac:dyDescent="0.25">
      <c r="B347" s="34" t="s">
        <v>123</v>
      </c>
      <c r="C347" s="48">
        <v>2.0040447832879389</v>
      </c>
    </row>
    <row r="348" spans="2:3" x14ac:dyDescent="0.25">
      <c r="B348" s="34" t="s">
        <v>124</v>
      </c>
      <c r="C348" s="51">
        <v>55</v>
      </c>
    </row>
    <row r="349" spans="2:3" x14ac:dyDescent="0.25">
      <c r="B349" s="34" t="s">
        <v>117</v>
      </c>
      <c r="C349" s="48" t="s">
        <v>173</v>
      </c>
    </row>
    <row r="350" spans="2:3" ht="15.75" thickBot="1" x14ac:dyDescent="0.3">
      <c r="B350" s="37" t="s">
        <v>118</v>
      </c>
      <c r="C350" s="49">
        <v>0.05</v>
      </c>
    </row>
    <row r="352" spans="2:3" x14ac:dyDescent="0.25">
      <c r="B352" s="50" t="s">
        <v>119</v>
      </c>
    </row>
    <row r="353" spans="2:2" x14ac:dyDescent="0.25">
      <c r="B353" s="50" t="s">
        <v>120</v>
      </c>
    </row>
    <row r="354" spans="2:2" x14ac:dyDescent="0.25">
      <c r="B354" s="50" t="s">
        <v>121</v>
      </c>
    </row>
    <row r="355" spans="2:2" x14ac:dyDescent="0.25">
      <c r="B355" s="50" t="s">
        <v>126</v>
      </c>
    </row>
    <row r="356" spans="2:2" x14ac:dyDescent="0.25">
      <c r="B356" s="50" t="s">
        <v>174</v>
      </c>
    </row>
    <row r="359" spans="2:2" x14ac:dyDescent="0.25">
      <c r="B359" t="s">
        <v>125</v>
      </c>
    </row>
    <row r="377" spans="2:6" x14ac:dyDescent="0.25">
      <c r="F377" t="s">
        <v>28</v>
      </c>
    </row>
    <row r="380" spans="2:6" x14ac:dyDescent="0.25">
      <c r="B380" t="s">
        <v>184</v>
      </c>
    </row>
    <row r="382" spans="2:6" x14ac:dyDescent="0.25">
      <c r="B382" t="s">
        <v>113</v>
      </c>
    </row>
    <row r="383" spans="2:6" x14ac:dyDescent="0.25">
      <c r="B383" s="44">
        <v>0.24113985126724516</v>
      </c>
      <c r="C383" s="45">
        <v>0.39499526818614633</v>
      </c>
    </row>
    <row r="384" spans="2:6" ht="15.75" thickBot="1" x14ac:dyDescent="0.3"/>
    <row r="385" spans="2:3" x14ac:dyDescent="0.25">
      <c r="B385" s="46" t="s">
        <v>114</v>
      </c>
      <c r="C385" s="47">
        <v>0.31806755972669576</v>
      </c>
    </row>
    <row r="386" spans="2:3" x14ac:dyDescent="0.25">
      <c r="B386" s="34" t="s">
        <v>115</v>
      </c>
      <c r="C386" s="48">
        <v>8.1037245772564166</v>
      </c>
    </row>
    <row r="387" spans="2:3" x14ac:dyDescent="0.25">
      <c r="B387" s="34" t="s">
        <v>116</v>
      </c>
      <c r="C387" s="48">
        <v>1.9599639845400536</v>
      </c>
    </row>
    <row r="388" spans="2:3" x14ac:dyDescent="0.25">
      <c r="B388" s="34" t="s">
        <v>117</v>
      </c>
      <c r="C388" s="48" t="s">
        <v>173</v>
      </c>
    </row>
    <row r="389" spans="2:3" ht="15.75" thickBot="1" x14ac:dyDescent="0.3">
      <c r="B389" s="37" t="s">
        <v>118</v>
      </c>
      <c r="C389" s="49">
        <v>0.05</v>
      </c>
    </row>
    <row r="391" spans="2:3" x14ac:dyDescent="0.25">
      <c r="B391" s="50" t="s">
        <v>119</v>
      </c>
    </row>
    <row r="392" spans="2:3" x14ac:dyDescent="0.25">
      <c r="B392" s="50" t="s">
        <v>120</v>
      </c>
    </row>
    <row r="393" spans="2:3" x14ac:dyDescent="0.25">
      <c r="B393" s="50" t="s">
        <v>121</v>
      </c>
    </row>
    <row r="394" spans="2:3" x14ac:dyDescent="0.25">
      <c r="B394" s="50" t="s">
        <v>126</v>
      </c>
    </row>
    <row r="395" spans="2:3" x14ac:dyDescent="0.25">
      <c r="B395" s="50" t="s">
        <v>174</v>
      </c>
    </row>
    <row r="398" spans="2:3" x14ac:dyDescent="0.25">
      <c r="B398" t="s">
        <v>185</v>
      </c>
    </row>
    <row r="400" spans="2:3" x14ac:dyDescent="0.25">
      <c r="B400" t="s">
        <v>113</v>
      </c>
    </row>
    <row r="401" spans="2:3" x14ac:dyDescent="0.25">
      <c r="B401" s="44">
        <v>0.225824663597925</v>
      </c>
      <c r="C401" s="45">
        <v>0.41031045585546649</v>
      </c>
    </row>
    <row r="402" spans="2:3" ht="15.75" thickBot="1" x14ac:dyDescent="0.3"/>
    <row r="403" spans="2:3" x14ac:dyDescent="0.25">
      <c r="B403" s="46" t="s">
        <v>114</v>
      </c>
      <c r="C403" s="47">
        <v>0.31806755972669576</v>
      </c>
    </row>
    <row r="404" spans="2:3" x14ac:dyDescent="0.25">
      <c r="B404" s="34" t="s">
        <v>122</v>
      </c>
      <c r="C404" s="48">
        <v>6.9102517435442525</v>
      </c>
    </row>
    <row r="405" spans="2:3" x14ac:dyDescent="0.25">
      <c r="B405" s="34" t="s">
        <v>123</v>
      </c>
      <c r="C405" s="48">
        <v>2.0040447832879389</v>
      </c>
    </row>
    <row r="406" spans="2:3" x14ac:dyDescent="0.25">
      <c r="B406" s="34" t="s">
        <v>124</v>
      </c>
      <c r="C406" s="51">
        <v>55</v>
      </c>
    </row>
    <row r="407" spans="2:3" x14ac:dyDescent="0.25">
      <c r="B407" s="34" t="s">
        <v>117</v>
      </c>
      <c r="C407" s="48" t="s">
        <v>173</v>
      </c>
    </row>
    <row r="408" spans="2:3" ht="15.75" thickBot="1" x14ac:dyDescent="0.3">
      <c r="B408" s="37" t="s">
        <v>118</v>
      </c>
      <c r="C408" s="49">
        <v>0.05</v>
      </c>
    </row>
    <row r="410" spans="2:3" x14ac:dyDescent="0.25">
      <c r="B410" s="50" t="s">
        <v>119</v>
      </c>
    </row>
    <row r="411" spans="2:3" x14ac:dyDescent="0.25">
      <c r="B411" s="50" t="s">
        <v>120</v>
      </c>
    </row>
    <row r="412" spans="2:3" x14ac:dyDescent="0.25">
      <c r="B412" s="50" t="s">
        <v>121</v>
      </c>
    </row>
    <row r="413" spans="2:3" x14ac:dyDescent="0.25">
      <c r="B413" s="50" t="s">
        <v>126</v>
      </c>
    </row>
    <row r="414" spans="2:3" x14ac:dyDescent="0.25">
      <c r="B414" s="50" t="s">
        <v>174</v>
      </c>
    </row>
    <row r="417" spans="2:2" x14ac:dyDescent="0.25">
      <c r="B417" t="s">
        <v>125</v>
      </c>
    </row>
    <row r="435" spans="2:6" x14ac:dyDescent="0.25">
      <c r="F435" t="s">
        <v>28</v>
      </c>
    </row>
    <row r="438" spans="2:6" x14ac:dyDescent="0.25">
      <c r="B438" t="s">
        <v>186</v>
      </c>
    </row>
    <row r="440" spans="2:6" x14ac:dyDescent="0.25">
      <c r="B440" t="s">
        <v>113</v>
      </c>
    </row>
    <row r="441" spans="2:6" x14ac:dyDescent="0.25">
      <c r="B441" s="44">
        <v>21.330954329442733</v>
      </c>
      <c r="C441" s="45">
        <v>29.782457261124648</v>
      </c>
    </row>
    <row r="442" spans="2:6" ht="15.75" thickBot="1" x14ac:dyDescent="0.3"/>
    <row r="443" spans="2:6" x14ac:dyDescent="0.25">
      <c r="B443" s="46" t="s">
        <v>114</v>
      </c>
      <c r="C443" s="47">
        <v>25.55670579528369</v>
      </c>
    </row>
    <row r="444" spans="2:6" x14ac:dyDescent="0.25">
      <c r="B444" s="34" t="s">
        <v>115</v>
      </c>
      <c r="C444" s="48">
        <v>11.853565768632766</v>
      </c>
    </row>
    <row r="445" spans="2:6" x14ac:dyDescent="0.25">
      <c r="B445" s="34" t="s">
        <v>116</v>
      </c>
      <c r="C445" s="48">
        <v>1.9599639845400536</v>
      </c>
    </row>
    <row r="446" spans="2:6" x14ac:dyDescent="0.25">
      <c r="B446" s="34" t="s">
        <v>117</v>
      </c>
      <c r="C446" s="48" t="s">
        <v>173</v>
      </c>
    </row>
    <row r="447" spans="2:6" ht="15.75" thickBot="1" x14ac:dyDescent="0.3">
      <c r="B447" s="37" t="s">
        <v>118</v>
      </c>
      <c r="C447" s="49">
        <v>0.05</v>
      </c>
    </row>
    <row r="449" spans="2:3" x14ac:dyDescent="0.25">
      <c r="B449" s="50" t="s">
        <v>119</v>
      </c>
    </row>
    <row r="450" spans="2:3" x14ac:dyDescent="0.25">
      <c r="B450" s="50" t="s">
        <v>120</v>
      </c>
    </row>
    <row r="451" spans="2:3" x14ac:dyDescent="0.25">
      <c r="B451" s="50" t="s">
        <v>121</v>
      </c>
    </row>
    <row r="452" spans="2:3" x14ac:dyDescent="0.25">
      <c r="B452" s="50" t="s">
        <v>126</v>
      </c>
    </row>
    <row r="453" spans="2:3" x14ac:dyDescent="0.25">
      <c r="B453" s="50" t="s">
        <v>174</v>
      </c>
    </row>
    <row r="456" spans="2:3" x14ac:dyDescent="0.25">
      <c r="B456" t="s">
        <v>187</v>
      </c>
    </row>
    <row r="458" spans="2:3" x14ac:dyDescent="0.25">
      <c r="B458" t="s">
        <v>113</v>
      </c>
    </row>
    <row r="459" spans="2:3" x14ac:dyDescent="0.25">
      <c r="B459" s="44">
        <v>22.183982881954318</v>
      </c>
      <c r="C459" s="45">
        <v>28.929428708613063</v>
      </c>
    </row>
    <row r="460" spans="2:3" ht="15.75" thickBot="1" x14ac:dyDescent="0.3"/>
    <row r="461" spans="2:3" x14ac:dyDescent="0.25">
      <c r="B461" s="46" t="s">
        <v>114</v>
      </c>
      <c r="C461" s="47">
        <v>25.55670579528369</v>
      </c>
    </row>
    <row r="462" spans="2:3" x14ac:dyDescent="0.25">
      <c r="B462" s="34" t="s">
        <v>122</v>
      </c>
      <c r="C462" s="48">
        <v>15.24390285445072</v>
      </c>
    </row>
    <row r="463" spans="2:3" x14ac:dyDescent="0.25">
      <c r="B463" s="34" t="s">
        <v>123</v>
      </c>
      <c r="C463" s="48">
        <v>2.0117405137269682</v>
      </c>
    </row>
    <row r="464" spans="2:3" x14ac:dyDescent="0.25">
      <c r="B464" s="34" t="s">
        <v>124</v>
      </c>
      <c r="C464" s="51">
        <v>47</v>
      </c>
    </row>
    <row r="465" spans="2:3" x14ac:dyDescent="0.25">
      <c r="B465" s="34" t="s">
        <v>117</v>
      </c>
      <c r="C465" s="48" t="s">
        <v>173</v>
      </c>
    </row>
    <row r="466" spans="2:3" ht="15.75" thickBot="1" x14ac:dyDescent="0.3">
      <c r="B466" s="37" t="s">
        <v>118</v>
      </c>
      <c r="C466" s="49">
        <v>0.05</v>
      </c>
    </row>
    <row r="468" spans="2:3" x14ac:dyDescent="0.25">
      <c r="B468" s="50" t="s">
        <v>119</v>
      </c>
    </row>
    <row r="469" spans="2:3" x14ac:dyDescent="0.25">
      <c r="B469" s="50" t="s">
        <v>120</v>
      </c>
    </row>
    <row r="470" spans="2:3" x14ac:dyDescent="0.25">
      <c r="B470" s="50" t="s">
        <v>121</v>
      </c>
    </row>
    <row r="471" spans="2:3" x14ac:dyDescent="0.25">
      <c r="B471" s="50" t="s">
        <v>126</v>
      </c>
    </row>
    <row r="472" spans="2:3" x14ac:dyDescent="0.25">
      <c r="B472" s="50" t="s">
        <v>174</v>
      </c>
    </row>
    <row r="475" spans="2:3" x14ac:dyDescent="0.25">
      <c r="B475" t="s">
        <v>125</v>
      </c>
    </row>
    <row r="493" spans="2:6" x14ac:dyDescent="0.25">
      <c r="F493" t="s">
        <v>28</v>
      </c>
    </row>
    <row r="496" spans="2:6" x14ac:dyDescent="0.25">
      <c r="B496" t="s">
        <v>190</v>
      </c>
    </row>
    <row r="498" spans="2:3" x14ac:dyDescent="0.25">
      <c r="B498" t="s">
        <v>113</v>
      </c>
    </row>
    <row r="499" spans="2:3" x14ac:dyDescent="0.25">
      <c r="B499" s="44">
        <v>3.7635573653388201</v>
      </c>
      <c r="C499" s="45">
        <v>5.0283859104611937</v>
      </c>
    </row>
    <row r="500" spans="2:3" ht="15.75" thickBot="1" x14ac:dyDescent="0.3"/>
    <row r="501" spans="2:3" x14ac:dyDescent="0.25">
      <c r="B501" s="46" t="s">
        <v>114</v>
      </c>
      <c r="C501" s="47">
        <v>4.3959716379000069</v>
      </c>
    </row>
    <row r="502" spans="2:3" x14ac:dyDescent="0.25">
      <c r="B502" s="34" t="s">
        <v>115</v>
      </c>
      <c r="C502" s="48">
        <v>13.623895698068644</v>
      </c>
    </row>
    <row r="503" spans="2:3" x14ac:dyDescent="0.25">
      <c r="B503" s="34" t="s">
        <v>116</v>
      </c>
      <c r="C503" s="48">
        <v>1.9599639845400536</v>
      </c>
    </row>
    <row r="504" spans="2:3" x14ac:dyDescent="0.25">
      <c r="B504" s="34" t="s">
        <v>117</v>
      </c>
      <c r="C504" s="48" t="s">
        <v>173</v>
      </c>
    </row>
    <row r="505" spans="2:3" ht="15.75" thickBot="1" x14ac:dyDescent="0.3">
      <c r="B505" s="37" t="s">
        <v>118</v>
      </c>
      <c r="C505" s="49">
        <v>0.05</v>
      </c>
    </row>
    <row r="507" spans="2:3" x14ac:dyDescent="0.25">
      <c r="B507" s="50" t="s">
        <v>119</v>
      </c>
    </row>
    <row r="508" spans="2:3" x14ac:dyDescent="0.25">
      <c r="B508" s="50" t="s">
        <v>120</v>
      </c>
    </row>
    <row r="509" spans="2:3" x14ac:dyDescent="0.25">
      <c r="B509" s="50" t="s">
        <v>121</v>
      </c>
    </row>
    <row r="510" spans="2:3" x14ac:dyDescent="0.25">
      <c r="B510" s="50" t="s">
        <v>126</v>
      </c>
    </row>
    <row r="511" spans="2:3" x14ac:dyDescent="0.25">
      <c r="B511" s="50" t="s">
        <v>174</v>
      </c>
    </row>
    <row r="514" spans="2:3" x14ac:dyDescent="0.25">
      <c r="B514" t="s">
        <v>191</v>
      </c>
    </row>
    <row r="516" spans="2:3" x14ac:dyDescent="0.25">
      <c r="B516" t="s">
        <v>113</v>
      </c>
    </row>
    <row r="517" spans="2:3" x14ac:dyDescent="0.25">
      <c r="B517" s="44">
        <v>3.8454081396888102</v>
      </c>
      <c r="C517" s="45">
        <v>4.946535136111204</v>
      </c>
    </row>
    <row r="518" spans="2:3" ht="15.75" thickBot="1" x14ac:dyDescent="0.3"/>
    <row r="519" spans="2:3" x14ac:dyDescent="0.25">
      <c r="B519" s="46" t="s">
        <v>114</v>
      </c>
      <c r="C519" s="47">
        <v>4.3959716379000069</v>
      </c>
    </row>
    <row r="520" spans="2:3" x14ac:dyDescent="0.25">
      <c r="B520" s="34" t="s">
        <v>122</v>
      </c>
      <c r="C520" s="48">
        <v>16.001286058807743</v>
      </c>
    </row>
    <row r="521" spans="2:3" x14ac:dyDescent="0.25">
      <c r="B521" s="34" t="s">
        <v>123</v>
      </c>
      <c r="C521" s="48">
        <v>2.0040447832879389</v>
      </c>
    </row>
    <row r="522" spans="2:3" x14ac:dyDescent="0.25">
      <c r="B522" s="34" t="s">
        <v>124</v>
      </c>
      <c r="C522" s="51">
        <v>55</v>
      </c>
    </row>
    <row r="523" spans="2:3" x14ac:dyDescent="0.25">
      <c r="B523" s="34" t="s">
        <v>117</v>
      </c>
      <c r="C523" s="48" t="s">
        <v>173</v>
      </c>
    </row>
    <row r="524" spans="2:3" ht="15.75" thickBot="1" x14ac:dyDescent="0.3">
      <c r="B524" s="37" t="s">
        <v>118</v>
      </c>
      <c r="C524" s="49">
        <v>0.05</v>
      </c>
    </row>
    <row r="526" spans="2:3" x14ac:dyDescent="0.25">
      <c r="B526" s="50" t="s">
        <v>119</v>
      </c>
    </row>
    <row r="527" spans="2:3" x14ac:dyDescent="0.25">
      <c r="B527" s="50" t="s">
        <v>120</v>
      </c>
    </row>
    <row r="528" spans="2:3" x14ac:dyDescent="0.25">
      <c r="B528" s="50" t="s">
        <v>121</v>
      </c>
    </row>
    <row r="529" spans="2:2" x14ac:dyDescent="0.25">
      <c r="B529" s="50" t="s">
        <v>126</v>
      </c>
    </row>
    <row r="530" spans="2:2" x14ac:dyDescent="0.25">
      <c r="B530" s="50" t="s">
        <v>174</v>
      </c>
    </row>
    <row r="533" spans="2:2" x14ac:dyDescent="0.25">
      <c r="B533" t="s">
        <v>125</v>
      </c>
    </row>
    <row r="551" spans="6:6" x14ac:dyDescent="0.25">
      <c r="F551" t="s">
        <v>28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Drop Down 1">
              <controlPr defaultSize="0" autoFill="0" autoPict="0" macro="[0]!GoToResults3009201609074557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5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I671"/>
  <sheetViews>
    <sheetView zoomScaleNormal="100" workbookViewId="0">
      <selection activeCell="B634" sqref="B634"/>
    </sheetView>
  </sheetViews>
  <sheetFormatPr baseColWidth="10" defaultRowHeight="15" x14ac:dyDescent="0.25"/>
  <sheetData>
    <row r="1" spans="2:9" x14ac:dyDescent="0.25">
      <c r="B1" t="s">
        <v>147</v>
      </c>
    </row>
    <row r="2" spans="2:9" x14ac:dyDescent="0.25">
      <c r="B2" t="s">
        <v>148</v>
      </c>
    </row>
    <row r="3" spans="2:9" x14ac:dyDescent="0.25">
      <c r="B3" t="s">
        <v>149</v>
      </c>
    </row>
    <row r="4" spans="2:9" x14ac:dyDescent="0.25">
      <c r="B4" t="s">
        <v>101</v>
      </c>
    </row>
    <row r="5" spans="2:9" x14ac:dyDescent="0.25">
      <c r="B5" t="s">
        <v>102</v>
      </c>
    </row>
    <row r="6" spans="2:9" x14ac:dyDescent="0.25">
      <c r="B6" t="s">
        <v>103</v>
      </c>
    </row>
    <row r="7" spans="2:9" ht="16.350000000000001" customHeight="1" x14ac:dyDescent="0.25"/>
    <row r="9" spans="2:9" x14ac:dyDescent="0.25">
      <c r="B9" t="s">
        <v>104</v>
      </c>
    </row>
    <row r="10" spans="2:9" ht="15.75" thickBot="1" x14ac:dyDescent="0.3"/>
    <row r="11" spans="2:9" x14ac:dyDescent="0.25">
      <c r="B11" s="35" t="s">
        <v>105</v>
      </c>
      <c r="C11" s="35" t="s">
        <v>106</v>
      </c>
      <c r="D11" s="35" t="s">
        <v>107</v>
      </c>
      <c r="E11" s="35" t="s">
        <v>108</v>
      </c>
      <c r="F11" s="35" t="s">
        <v>109</v>
      </c>
      <c r="G11" s="35" t="s">
        <v>110</v>
      </c>
      <c r="H11" s="35" t="s">
        <v>111</v>
      </c>
      <c r="I11" s="35" t="s">
        <v>112</v>
      </c>
    </row>
    <row r="12" spans="2:9" x14ac:dyDescent="0.25">
      <c r="B12" s="36" t="s">
        <v>150</v>
      </c>
      <c r="C12" s="38">
        <v>24</v>
      </c>
      <c r="D12" s="38">
        <v>0</v>
      </c>
      <c r="E12" s="38">
        <v>24</v>
      </c>
      <c r="F12" s="41">
        <v>0.50242913991018989</v>
      </c>
      <c r="G12" s="41">
        <v>0.99232929455310448</v>
      </c>
      <c r="H12" s="41">
        <v>0.84957266228616357</v>
      </c>
      <c r="I12" s="41">
        <v>0.14755845573260687</v>
      </c>
    </row>
    <row r="13" spans="2:9" x14ac:dyDescent="0.25">
      <c r="B13" s="34" t="s">
        <v>151</v>
      </c>
      <c r="C13" s="39">
        <v>33</v>
      </c>
      <c r="D13" s="39">
        <v>0</v>
      </c>
      <c r="E13" s="39">
        <v>33</v>
      </c>
      <c r="F13" s="42">
        <v>0.30773311099421835</v>
      </c>
      <c r="G13" s="42">
        <v>0.83910494816860626</v>
      </c>
      <c r="H13" s="42">
        <v>0.50216466272009896</v>
      </c>
      <c r="I13" s="42">
        <v>0.16766963859636577</v>
      </c>
    </row>
    <row r="14" spans="2:9" x14ac:dyDescent="0.25">
      <c r="B14" s="34" t="s">
        <v>152</v>
      </c>
      <c r="C14" s="39">
        <v>24</v>
      </c>
      <c r="D14" s="39">
        <v>1</v>
      </c>
      <c r="E14" s="39">
        <v>23</v>
      </c>
      <c r="F14" s="42">
        <v>5.8534215223787676E-2</v>
      </c>
      <c r="G14" s="42">
        <v>0.25641977611596067</v>
      </c>
      <c r="H14" s="42">
        <v>0.1452228494166059</v>
      </c>
      <c r="I14" s="42">
        <v>4.2943193919494513E-2</v>
      </c>
    </row>
    <row r="15" spans="2:9" x14ac:dyDescent="0.25">
      <c r="B15" s="34" t="s">
        <v>153</v>
      </c>
      <c r="C15" s="39">
        <v>33</v>
      </c>
      <c r="D15" s="39">
        <v>0</v>
      </c>
      <c r="E15" s="39">
        <v>33</v>
      </c>
      <c r="F15" s="42">
        <v>0.30655921903895411</v>
      </c>
      <c r="G15" s="42">
        <v>0.98301086390726278</v>
      </c>
      <c r="H15" s="42">
        <v>0.76577245202551025</v>
      </c>
      <c r="I15" s="42">
        <v>0.19090288167074818</v>
      </c>
    </row>
    <row r="16" spans="2:9" x14ac:dyDescent="0.25">
      <c r="B16" s="34" t="s">
        <v>154</v>
      </c>
      <c r="C16" s="39">
        <v>24</v>
      </c>
      <c r="D16" s="39">
        <v>0</v>
      </c>
      <c r="E16" s="39">
        <v>24</v>
      </c>
      <c r="F16" s="42">
        <v>0.19798233826184186</v>
      </c>
      <c r="G16" s="42">
        <v>0.52557585092313353</v>
      </c>
      <c r="H16" s="42">
        <v>0.37724768285377697</v>
      </c>
      <c r="I16" s="42">
        <v>0.10683401532488776</v>
      </c>
    </row>
    <row r="17" spans="2:9" x14ac:dyDescent="0.25">
      <c r="B17" s="34" t="s">
        <v>155</v>
      </c>
      <c r="C17" s="39">
        <v>33</v>
      </c>
      <c r="D17" s="39">
        <v>1</v>
      </c>
      <c r="E17" s="39">
        <v>32</v>
      </c>
      <c r="F17" s="42">
        <v>0.31309829579434406</v>
      </c>
      <c r="G17" s="42">
        <v>0.90456919418746473</v>
      </c>
      <c r="H17" s="42">
        <v>0.7020333995997049</v>
      </c>
      <c r="I17" s="42">
        <v>0.11428920959809546</v>
      </c>
    </row>
    <row r="18" spans="2:9" x14ac:dyDescent="0.25">
      <c r="B18" s="34" t="s">
        <v>156</v>
      </c>
      <c r="C18" s="39">
        <v>24</v>
      </c>
      <c r="D18" s="39">
        <v>1</v>
      </c>
      <c r="E18" s="39">
        <v>23</v>
      </c>
      <c r="F18" s="42">
        <v>0.13880952725376081</v>
      </c>
      <c r="G18" s="42">
        <v>0.35783430256088761</v>
      </c>
      <c r="H18" s="42">
        <v>0.25062450204416098</v>
      </c>
      <c r="I18" s="42">
        <v>6.9817351207287992E-2</v>
      </c>
    </row>
    <row r="19" spans="2:9" x14ac:dyDescent="0.25">
      <c r="B19" s="34" t="s">
        <v>157</v>
      </c>
      <c r="C19" s="39">
        <v>33</v>
      </c>
      <c r="D19" s="39">
        <v>0</v>
      </c>
      <c r="E19" s="39">
        <v>33</v>
      </c>
      <c r="F19" s="42">
        <v>0.22641575447139095</v>
      </c>
      <c r="G19" s="42">
        <v>0.68258909278391644</v>
      </c>
      <c r="H19" s="42">
        <v>0.44390426011368367</v>
      </c>
      <c r="I19" s="42">
        <v>0.11395765486353958</v>
      </c>
    </row>
    <row r="20" spans="2:9" x14ac:dyDescent="0.25">
      <c r="B20" s="34" t="s">
        <v>158</v>
      </c>
      <c r="C20" s="39">
        <v>24</v>
      </c>
      <c r="D20" s="39">
        <v>1</v>
      </c>
      <c r="E20" s="39">
        <v>23</v>
      </c>
      <c r="F20" s="42">
        <v>0.81164788032159474</v>
      </c>
      <c r="G20" s="42">
        <v>0.96432839015581362</v>
      </c>
      <c r="H20" s="42">
        <v>0.90266499312708381</v>
      </c>
      <c r="I20" s="42">
        <v>4.3950236647440258E-2</v>
      </c>
    </row>
    <row r="21" spans="2:9" x14ac:dyDescent="0.25">
      <c r="B21" s="34" t="s">
        <v>159</v>
      </c>
      <c r="C21" s="39">
        <v>33</v>
      </c>
      <c r="D21" s="39">
        <v>0</v>
      </c>
      <c r="E21" s="39">
        <v>33</v>
      </c>
      <c r="F21" s="42">
        <v>1.2484786478251714E-2</v>
      </c>
      <c r="G21" s="42">
        <v>0.39867346142552496</v>
      </c>
      <c r="H21" s="42">
        <v>0.11336319365359135</v>
      </c>
      <c r="I21" s="42">
        <v>0.10135604843129896</v>
      </c>
    </row>
    <row r="22" spans="2:9" x14ac:dyDescent="0.25">
      <c r="B22" s="34" t="s">
        <v>160</v>
      </c>
      <c r="C22" s="39">
        <v>24</v>
      </c>
      <c r="D22" s="39">
        <v>6</v>
      </c>
      <c r="E22" s="39">
        <v>18</v>
      </c>
      <c r="F22" s="42">
        <v>0.9318320377479764</v>
      </c>
      <c r="G22" s="42">
        <v>0.98176634512668781</v>
      </c>
      <c r="H22" s="42">
        <v>0.96563469131572777</v>
      </c>
      <c r="I22" s="42">
        <v>1.3622835116223751E-2</v>
      </c>
    </row>
    <row r="23" spans="2:9" x14ac:dyDescent="0.25">
      <c r="B23" s="34" t="s">
        <v>161</v>
      </c>
      <c r="C23" s="39">
        <v>33</v>
      </c>
      <c r="D23" s="39">
        <v>9</v>
      </c>
      <c r="E23" s="39">
        <v>24</v>
      </c>
      <c r="F23" s="42">
        <v>0.21911041361659103</v>
      </c>
      <c r="G23" s="42">
        <v>0.96497294361697883</v>
      </c>
      <c r="H23" s="42">
        <v>0.63182841455044503</v>
      </c>
      <c r="I23" s="42">
        <v>0.22029672618145002</v>
      </c>
    </row>
    <row r="24" spans="2:9" x14ac:dyDescent="0.25">
      <c r="B24" s="34" t="s">
        <v>162</v>
      </c>
      <c r="C24" s="39">
        <v>24</v>
      </c>
      <c r="D24" s="39">
        <v>0</v>
      </c>
      <c r="E24" s="39">
        <v>24</v>
      </c>
      <c r="F24" s="42">
        <v>0.4914065154041925</v>
      </c>
      <c r="G24" s="42">
        <v>0.88927252773650745</v>
      </c>
      <c r="H24" s="42">
        <v>0.79269562443803798</v>
      </c>
      <c r="I24" s="42">
        <v>7.9112071890513891E-2</v>
      </c>
    </row>
    <row r="25" spans="2:9" x14ac:dyDescent="0.25">
      <c r="B25" s="34" t="s">
        <v>163</v>
      </c>
      <c r="C25" s="39">
        <v>33</v>
      </c>
      <c r="D25" s="39">
        <v>2</v>
      </c>
      <c r="E25" s="39">
        <v>31</v>
      </c>
      <c r="F25" s="42">
        <v>3.6127775974241737E-3</v>
      </c>
      <c r="G25" s="42">
        <v>0.30556879677894355</v>
      </c>
      <c r="H25" s="42">
        <v>6.2805038872439253E-2</v>
      </c>
      <c r="I25" s="42">
        <v>6.8804737918387884E-2</v>
      </c>
    </row>
    <row r="26" spans="2:9" x14ac:dyDescent="0.25">
      <c r="B26" s="34" t="s">
        <v>164</v>
      </c>
      <c r="C26" s="39">
        <v>24</v>
      </c>
      <c r="D26" s="39">
        <v>0</v>
      </c>
      <c r="E26" s="39">
        <v>24</v>
      </c>
      <c r="F26" s="42">
        <v>0.58063583424441245</v>
      </c>
      <c r="G26" s="42">
        <v>0.94735148949751702</v>
      </c>
      <c r="H26" s="42">
        <v>0.84482875082363929</v>
      </c>
      <c r="I26" s="42">
        <v>8.4002259667758331E-2</v>
      </c>
    </row>
    <row r="27" spans="2:9" x14ac:dyDescent="0.25">
      <c r="B27" s="34" t="s">
        <v>165</v>
      </c>
      <c r="C27" s="39">
        <v>33</v>
      </c>
      <c r="D27" s="39">
        <v>1</v>
      </c>
      <c r="E27" s="39">
        <v>32</v>
      </c>
      <c r="F27" s="42">
        <v>2.5498277713088512E-2</v>
      </c>
      <c r="G27" s="42">
        <v>0.94536021462412501</v>
      </c>
      <c r="H27" s="42">
        <v>0.33852492265888262</v>
      </c>
      <c r="I27" s="42">
        <v>0.19354747036494649</v>
      </c>
    </row>
    <row r="28" spans="2:9" x14ac:dyDescent="0.25">
      <c r="B28" s="34" t="s">
        <v>166</v>
      </c>
      <c r="C28" s="39">
        <v>24</v>
      </c>
      <c r="D28" s="39">
        <v>0</v>
      </c>
      <c r="E28" s="39">
        <v>24</v>
      </c>
      <c r="F28" s="42">
        <v>1.923070909840638</v>
      </c>
      <c r="G28" s="42">
        <v>8.3355961447073987</v>
      </c>
      <c r="H28" s="42">
        <v>4.5128719253462144</v>
      </c>
      <c r="I28" s="42">
        <v>1.5776037832507523</v>
      </c>
    </row>
    <row r="29" spans="2:9" x14ac:dyDescent="0.25">
      <c r="B29" s="34" t="s">
        <v>167</v>
      </c>
      <c r="C29" s="39">
        <v>33</v>
      </c>
      <c r="D29" s="39">
        <v>0</v>
      </c>
      <c r="E29" s="39">
        <v>33</v>
      </c>
      <c r="F29" s="42">
        <v>9.4325527508739397E-3</v>
      </c>
      <c r="G29" s="42">
        <v>0.51460548492616409</v>
      </c>
      <c r="H29" s="42">
        <v>0.12216876766766058</v>
      </c>
      <c r="I29" s="42">
        <v>0.12079583958087865</v>
      </c>
    </row>
    <row r="30" spans="2:9" x14ac:dyDescent="0.25">
      <c r="B30" s="34" t="s">
        <v>168</v>
      </c>
      <c r="C30" s="39">
        <v>24</v>
      </c>
      <c r="D30" s="39">
        <v>0</v>
      </c>
      <c r="E30" s="39">
        <v>24</v>
      </c>
      <c r="F30" s="42">
        <v>7.3616967878464556E-2</v>
      </c>
      <c r="G30" s="42">
        <v>0.60172249012914869</v>
      </c>
      <c r="H30" s="42">
        <v>0.34452110284855469</v>
      </c>
      <c r="I30" s="42">
        <v>0.14283235460261076</v>
      </c>
    </row>
    <row r="31" spans="2:9" x14ac:dyDescent="0.25">
      <c r="B31" s="34" t="s">
        <v>169</v>
      </c>
      <c r="C31" s="39">
        <v>33</v>
      </c>
      <c r="D31" s="39">
        <v>2</v>
      </c>
      <c r="E31" s="39">
        <v>31</v>
      </c>
      <c r="F31" s="42">
        <v>0.3918590155835916</v>
      </c>
      <c r="G31" s="42">
        <v>1</v>
      </c>
      <c r="H31" s="42">
        <v>0.83841514188136501</v>
      </c>
      <c r="I31" s="42">
        <v>0.16824903926096332</v>
      </c>
    </row>
    <row r="32" spans="2:9" x14ac:dyDescent="0.25">
      <c r="B32" s="34" t="s">
        <v>170</v>
      </c>
      <c r="C32" s="39">
        <v>24</v>
      </c>
      <c r="D32" s="39">
        <v>7</v>
      </c>
      <c r="E32" s="39">
        <v>17</v>
      </c>
      <c r="F32" s="42">
        <v>9.5480326496985832E-2</v>
      </c>
      <c r="G32" s="42">
        <v>0.25107956634499901</v>
      </c>
      <c r="H32" s="42">
        <v>0.14376478590265279</v>
      </c>
      <c r="I32" s="42">
        <v>4.2577913351227556E-2</v>
      </c>
    </row>
    <row r="33" spans="2:9" ht="15.75" thickBot="1" x14ac:dyDescent="0.3">
      <c r="B33" s="37" t="s">
        <v>171</v>
      </c>
      <c r="C33" s="40">
        <v>33</v>
      </c>
      <c r="D33" s="40">
        <v>9</v>
      </c>
      <c r="E33" s="40">
        <v>24</v>
      </c>
      <c r="F33" s="43">
        <v>6.3497826494830966E-3</v>
      </c>
      <c r="G33" s="43">
        <v>0.16044485321401286</v>
      </c>
      <c r="H33" s="43">
        <v>4.7696520685877389E-2</v>
      </c>
      <c r="I33" s="43">
        <v>4.3133256912506419E-2</v>
      </c>
    </row>
    <row r="36" spans="2:9" x14ac:dyDescent="0.25">
      <c r="B36" t="s">
        <v>172</v>
      </c>
    </row>
    <row r="38" spans="2:9" x14ac:dyDescent="0.25">
      <c r="B38" t="s">
        <v>113</v>
      </c>
    </row>
    <row r="39" spans="2:9" x14ac:dyDescent="0.25">
      <c r="B39" s="44">
        <v>0.26520295488199963</v>
      </c>
      <c r="C39" s="45">
        <v>0.42961304425012936</v>
      </c>
    </row>
    <row r="40" spans="2:9" ht="15.75" thickBot="1" x14ac:dyDescent="0.3"/>
    <row r="41" spans="2:9" x14ac:dyDescent="0.25">
      <c r="B41" s="46" t="s">
        <v>114</v>
      </c>
      <c r="C41" s="47">
        <v>0.3474079995660645</v>
      </c>
    </row>
    <row r="42" spans="2:9" x14ac:dyDescent="0.25">
      <c r="B42" s="34" t="s">
        <v>115</v>
      </c>
      <c r="C42" s="48">
        <v>8.2830338418705853</v>
      </c>
    </row>
    <row r="43" spans="2:9" x14ac:dyDescent="0.25">
      <c r="B43" s="34" t="s">
        <v>116</v>
      </c>
      <c r="C43" s="48">
        <v>1.9599639845400536</v>
      </c>
    </row>
    <row r="44" spans="2:9" x14ac:dyDescent="0.25">
      <c r="B44" s="34" t="s">
        <v>117</v>
      </c>
      <c r="C44" s="48" t="s">
        <v>173</v>
      </c>
    </row>
    <row r="45" spans="2:9" ht="15.75" thickBot="1" x14ac:dyDescent="0.3">
      <c r="B45" s="37" t="s">
        <v>118</v>
      </c>
      <c r="C45" s="49">
        <v>0.05</v>
      </c>
    </row>
    <row r="47" spans="2:9" x14ac:dyDescent="0.25">
      <c r="B47" s="50" t="s">
        <v>119</v>
      </c>
    </row>
    <row r="48" spans="2:9" x14ac:dyDescent="0.25">
      <c r="B48" s="50" t="s">
        <v>120</v>
      </c>
    </row>
    <row r="49" spans="2:3" x14ac:dyDescent="0.25">
      <c r="B49" s="50" t="s">
        <v>121</v>
      </c>
    </row>
    <row r="50" spans="2:3" x14ac:dyDescent="0.25">
      <c r="B50" s="50" t="s">
        <v>126</v>
      </c>
    </row>
    <row r="51" spans="2:3" x14ac:dyDescent="0.25">
      <c r="B51" s="50" t="s">
        <v>174</v>
      </c>
    </row>
    <row r="54" spans="2:3" x14ac:dyDescent="0.25">
      <c r="B54" t="s">
        <v>175</v>
      </c>
    </row>
    <row r="56" spans="2:3" x14ac:dyDescent="0.25">
      <c r="B56" t="s">
        <v>113</v>
      </c>
    </row>
    <row r="57" spans="2:3" x14ac:dyDescent="0.25">
      <c r="B57" s="44">
        <v>0.26161961295934094</v>
      </c>
      <c r="C57" s="45">
        <v>0.43319638617278805</v>
      </c>
    </row>
    <row r="58" spans="2:3" ht="15.75" thickBot="1" x14ac:dyDescent="0.3"/>
    <row r="59" spans="2:3" x14ac:dyDescent="0.25">
      <c r="B59" s="46" t="s">
        <v>114</v>
      </c>
      <c r="C59" s="47">
        <v>0.3474079995660645</v>
      </c>
    </row>
    <row r="60" spans="2:3" x14ac:dyDescent="0.25">
      <c r="B60" s="34" t="s">
        <v>122</v>
      </c>
      <c r="C60" s="48">
        <v>8.1155645506486866</v>
      </c>
    </row>
    <row r="61" spans="2:3" x14ac:dyDescent="0.25">
      <c r="B61" s="34" t="s">
        <v>123</v>
      </c>
      <c r="C61" s="48">
        <v>2.0040447832879389</v>
      </c>
    </row>
    <row r="62" spans="2:3" x14ac:dyDescent="0.25">
      <c r="B62" s="34" t="s">
        <v>124</v>
      </c>
      <c r="C62" s="51">
        <v>55</v>
      </c>
    </row>
    <row r="63" spans="2:3" x14ac:dyDescent="0.25">
      <c r="B63" s="34" t="s">
        <v>117</v>
      </c>
      <c r="C63" s="48" t="s">
        <v>173</v>
      </c>
    </row>
    <row r="64" spans="2:3" ht="15.75" thickBot="1" x14ac:dyDescent="0.3">
      <c r="B64" s="37" t="s">
        <v>118</v>
      </c>
      <c r="C64" s="49">
        <v>0.05</v>
      </c>
    </row>
    <row r="66" spans="2:2" x14ac:dyDescent="0.25">
      <c r="B66" s="50" t="s">
        <v>119</v>
      </c>
    </row>
    <row r="67" spans="2:2" x14ac:dyDescent="0.25">
      <c r="B67" s="50" t="s">
        <v>120</v>
      </c>
    </row>
    <row r="68" spans="2:2" x14ac:dyDescent="0.25">
      <c r="B68" s="50" t="s">
        <v>121</v>
      </c>
    </row>
    <row r="69" spans="2:2" x14ac:dyDescent="0.25">
      <c r="B69" s="50" t="s">
        <v>126</v>
      </c>
    </row>
    <row r="70" spans="2:2" x14ac:dyDescent="0.25">
      <c r="B70" s="50" t="s">
        <v>174</v>
      </c>
    </row>
    <row r="73" spans="2:2" x14ac:dyDescent="0.25">
      <c r="B73" t="s">
        <v>125</v>
      </c>
    </row>
    <row r="91" spans="2:6" x14ac:dyDescent="0.25">
      <c r="F91" t="s">
        <v>28</v>
      </c>
    </row>
    <row r="94" spans="2:6" x14ac:dyDescent="0.25">
      <c r="B94" t="s">
        <v>176</v>
      </c>
    </row>
    <row r="96" spans="2:6" x14ac:dyDescent="0.25">
      <c r="B96" t="s">
        <v>113</v>
      </c>
    </row>
    <row r="97" spans="2:3" x14ac:dyDescent="0.25">
      <c r="B97" s="44">
        <v>-0.68800596969182193</v>
      </c>
      <c r="C97" s="45">
        <v>-0.55309323552598677</v>
      </c>
    </row>
    <row r="98" spans="2:3" ht="15.75" thickBot="1" x14ac:dyDescent="0.3"/>
    <row r="99" spans="2:3" x14ac:dyDescent="0.25">
      <c r="B99" s="46" t="s">
        <v>114</v>
      </c>
      <c r="C99" s="47">
        <v>-0.62054960260890435</v>
      </c>
    </row>
    <row r="100" spans="2:3" x14ac:dyDescent="0.25">
      <c r="B100" s="34" t="s">
        <v>115</v>
      </c>
      <c r="C100" s="48">
        <v>-18.03024568813602</v>
      </c>
    </row>
    <row r="101" spans="2:3" x14ac:dyDescent="0.25">
      <c r="B101" s="34" t="s">
        <v>116</v>
      </c>
      <c r="C101" s="48">
        <v>1.9599639845400536</v>
      </c>
    </row>
    <row r="102" spans="2:3" x14ac:dyDescent="0.25">
      <c r="B102" s="34" t="s">
        <v>117</v>
      </c>
      <c r="C102" s="48" t="s">
        <v>173</v>
      </c>
    </row>
    <row r="103" spans="2:3" ht="15.75" thickBot="1" x14ac:dyDescent="0.3">
      <c r="B103" s="37" t="s">
        <v>118</v>
      </c>
      <c r="C103" s="49">
        <v>0.05</v>
      </c>
    </row>
    <row r="105" spans="2:3" x14ac:dyDescent="0.25">
      <c r="B105" s="50" t="s">
        <v>119</v>
      </c>
    </row>
    <row r="106" spans="2:3" x14ac:dyDescent="0.25">
      <c r="B106" s="50" t="s">
        <v>120</v>
      </c>
    </row>
    <row r="107" spans="2:3" x14ac:dyDescent="0.25">
      <c r="B107" s="50" t="s">
        <v>121</v>
      </c>
    </row>
    <row r="108" spans="2:3" x14ac:dyDescent="0.25">
      <c r="B108" s="50" t="s">
        <v>126</v>
      </c>
    </row>
    <row r="109" spans="2:3" x14ac:dyDescent="0.25">
      <c r="B109" s="50" t="s">
        <v>174</v>
      </c>
    </row>
    <row r="112" spans="2:3" x14ac:dyDescent="0.25">
      <c r="B112" t="s">
        <v>177</v>
      </c>
    </row>
    <row r="114" spans="2:3" x14ac:dyDescent="0.25">
      <c r="B114" t="s">
        <v>113</v>
      </c>
    </row>
    <row r="115" spans="2:3" x14ac:dyDescent="0.25">
      <c r="B115" s="44">
        <v>-0.70195960303588723</v>
      </c>
      <c r="C115" s="45">
        <v>-0.53913960218192147</v>
      </c>
    </row>
    <row r="116" spans="2:3" ht="15.75" thickBot="1" x14ac:dyDescent="0.3"/>
    <row r="117" spans="2:3" x14ac:dyDescent="0.25">
      <c r="B117" s="46" t="s">
        <v>114</v>
      </c>
      <c r="C117" s="47">
        <v>-0.62054960260890435</v>
      </c>
    </row>
    <row r="118" spans="2:3" x14ac:dyDescent="0.25">
      <c r="B118" s="34" t="s">
        <v>122</v>
      </c>
      <c r="C118" s="48">
        <v>-15.282238533814532</v>
      </c>
    </row>
    <row r="119" spans="2:3" x14ac:dyDescent="0.25">
      <c r="B119" s="34" t="s">
        <v>123</v>
      </c>
      <c r="C119" s="48">
        <v>2.0048792881867241</v>
      </c>
    </row>
    <row r="120" spans="2:3" x14ac:dyDescent="0.25">
      <c r="B120" s="34" t="s">
        <v>124</v>
      </c>
      <c r="C120" s="51">
        <v>54</v>
      </c>
    </row>
    <row r="121" spans="2:3" x14ac:dyDescent="0.25">
      <c r="B121" s="34" t="s">
        <v>117</v>
      </c>
      <c r="C121" s="48" t="s">
        <v>173</v>
      </c>
    </row>
    <row r="122" spans="2:3" ht="15.75" thickBot="1" x14ac:dyDescent="0.3">
      <c r="B122" s="37" t="s">
        <v>118</v>
      </c>
      <c r="C122" s="49">
        <v>0.05</v>
      </c>
    </row>
    <row r="124" spans="2:3" x14ac:dyDescent="0.25">
      <c r="B124" s="50" t="s">
        <v>119</v>
      </c>
    </row>
    <row r="125" spans="2:3" x14ac:dyDescent="0.25">
      <c r="B125" s="50" t="s">
        <v>120</v>
      </c>
    </row>
    <row r="126" spans="2:3" x14ac:dyDescent="0.25">
      <c r="B126" s="50" t="s">
        <v>121</v>
      </c>
    </row>
    <row r="127" spans="2:3" x14ac:dyDescent="0.25">
      <c r="B127" s="50" t="s">
        <v>126</v>
      </c>
    </row>
    <row r="128" spans="2:3" x14ac:dyDescent="0.25">
      <c r="B128" s="50" t="s">
        <v>174</v>
      </c>
    </row>
    <row r="131" spans="2:2" x14ac:dyDescent="0.25">
      <c r="B131" t="s">
        <v>125</v>
      </c>
    </row>
    <row r="149" spans="2:6" x14ac:dyDescent="0.25">
      <c r="F149" t="s">
        <v>28</v>
      </c>
    </row>
    <row r="152" spans="2:6" x14ac:dyDescent="0.25">
      <c r="B152" t="s">
        <v>178</v>
      </c>
    </row>
    <row r="154" spans="2:6" x14ac:dyDescent="0.25">
      <c r="B154" t="s">
        <v>113</v>
      </c>
    </row>
    <row r="155" spans="2:6" x14ac:dyDescent="0.25">
      <c r="B155" s="44">
        <v>-0.38305142826487182</v>
      </c>
      <c r="C155" s="45">
        <v>-0.26652000522698394</v>
      </c>
    </row>
    <row r="156" spans="2:6" ht="15.75" thickBot="1" x14ac:dyDescent="0.3"/>
    <row r="157" spans="2:6" x14ac:dyDescent="0.25">
      <c r="B157" s="46" t="s">
        <v>114</v>
      </c>
      <c r="C157" s="47">
        <v>-0.32478571674592788</v>
      </c>
    </row>
    <row r="158" spans="2:6" x14ac:dyDescent="0.25">
      <c r="B158" s="34" t="s">
        <v>115</v>
      </c>
      <c r="C158" s="48">
        <v>-10.925264463784648</v>
      </c>
    </row>
    <row r="159" spans="2:6" x14ac:dyDescent="0.25">
      <c r="B159" s="34" t="s">
        <v>116</v>
      </c>
      <c r="C159" s="48">
        <v>1.9599639845400536</v>
      </c>
    </row>
    <row r="160" spans="2:6" x14ac:dyDescent="0.25">
      <c r="B160" s="34" t="s">
        <v>117</v>
      </c>
      <c r="C160" s="48" t="s">
        <v>173</v>
      </c>
    </row>
    <row r="161" spans="2:3" ht="15.75" thickBot="1" x14ac:dyDescent="0.3">
      <c r="B161" s="37" t="s">
        <v>118</v>
      </c>
      <c r="C161" s="49">
        <v>0.05</v>
      </c>
    </row>
    <row r="163" spans="2:3" x14ac:dyDescent="0.25">
      <c r="B163" s="50" t="s">
        <v>119</v>
      </c>
    </row>
    <row r="164" spans="2:3" x14ac:dyDescent="0.25">
      <c r="B164" s="50" t="s">
        <v>120</v>
      </c>
    </row>
    <row r="165" spans="2:3" x14ac:dyDescent="0.25">
      <c r="B165" s="50" t="s">
        <v>121</v>
      </c>
    </row>
    <row r="166" spans="2:3" x14ac:dyDescent="0.25">
      <c r="B166" s="50" t="s">
        <v>126</v>
      </c>
    </row>
    <row r="167" spans="2:3" x14ac:dyDescent="0.25">
      <c r="B167" s="50" t="s">
        <v>174</v>
      </c>
    </row>
    <row r="170" spans="2:3" x14ac:dyDescent="0.25">
      <c r="B170" t="s">
        <v>179</v>
      </c>
    </row>
    <row r="172" spans="2:3" x14ac:dyDescent="0.25">
      <c r="B172" t="s">
        <v>113</v>
      </c>
    </row>
    <row r="173" spans="2:3" x14ac:dyDescent="0.25">
      <c r="B173" s="44">
        <v>-0.38497355088407403</v>
      </c>
      <c r="C173" s="45">
        <v>-0.26459788260778172</v>
      </c>
    </row>
    <row r="174" spans="2:3" ht="15.75" thickBot="1" x14ac:dyDescent="0.3"/>
    <row r="175" spans="2:3" x14ac:dyDescent="0.25">
      <c r="B175" s="46" t="s">
        <v>114</v>
      </c>
      <c r="C175" s="47">
        <v>-0.32478571674592788</v>
      </c>
    </row>
    <row r="176" spans="2:3" x14ac:dyDescent="0.25">
      <c r="B176" s="34" t="s">
        <v>122</v>
      </c>
      <c r="C176" s="48">
        <v>-10.818733817671932</v>
      </c>
    </row>
    <row r="177" spans="2:3" x14ac:dyDescent="0.25">
      <c r="B177" s="34" t="s">
        <v>123</v>
      </c>
      <c r="C177" s="48">
        <v>2.0048792881867241</v>
      </c>
    </row>
    <row r="178" spans="2:3" x14ac:dyDescent="0.25">
      <c r="B178" s="34" t="s">
        <v>124</v>
      </c>
      <c r="C178" s="51">
        <v>54</v>
      </c>
    </row>
    <row r="179" spans="2:3" x14ac:dyDescent="0.25">
      <c r="B179" s="34" t="s">
        <v>117</v>
      </c>
      <c r="C179" s="48" t="s">
        <v>173</v>
      </c>
    </row>
    <row r="180" spans="2:3" ht="15.75" thickBot="1" x14ac:dyDescent="0.3">
      <c r="B180" s="37" t="s">
        <v>118</v>
      </c>
      <c r="C180" s="49">
        <v>0.05</v>
      </c>
    </row>
    <row r="182" spans="2:3" x14ac:dyDescent="0.25">
      <c r="B182" s="50" t="s">
        <v>119</v>
      </c>
    </row>
    <row r="183" spans="2:3" x14ac:dyDescent="0.25">
      <c r="B183" s="50" t="s">
        <v>120</v>
      </c>
    </row>
    <row r="184" spans="2:3" x14ac:dyDescent="0.25">
      <c r="B184" s="50" t="s">
        <v>121</v>
      </c>
    </row>
    <row r="185" spans="2:3" x14ac:dyDescent="0.25">
      <c r="B185" s="50" t="s">
        <v>126</v>
      </c>
    </row>
    <row r="186" spans="2:3" x14ac:dyDescent="0.25">
      <c r="B186" s="50" t="s">
        <v>174</v>
      </c>
    </row>
    <row r="189" spans="2:3" x14ac:dyDescent="0.25">
      <c r="B189" t="s">
        <v>125</v>
      </c>
    </row>
    <row r="207" spans="6:6" x14ac:dyDescent="0.25">
      <c r="F207" t="s">
        <v>28</v>
      </c>
    </row>
    <row r="210" spans="2:3" x14ac:dyDescent="0.25">
      <c r="B210" t="s">
        <v>180</v>
      </c>
    </row>
    <row r="212" spans="2:3" x14ac:dyDescent="0.25">
      <c r="B212" t="s">
        <v>113</v>
      </c>
    </row>
    <row r="213" spans="2:3" x14ac:dyDescent="0.25">
      <c r="B213" s="44">
        <v>-0.24150677474088242</v>
      </c>
      <c r="C213" s="45">
        <v>-0.14505274139816307</v>
      </c>
    </row>
    <row r="214" spans="2:3" ht="15.75" thickBot="1" x14ac:dyDescent="0.3"/>
    <row r="215" spans="2:3" x14ac:dyDescent="0.25">
      <c r="B215" s="46" t="s">
        <v>114</v>
      </c>
      <c r="C215" s="47">
        <v>-0.19327975806952274</v>
      </c>
    </row>
    <row r="216" spans="2:3" x14ac:dyDescent="0.25">
      <c r="B216" s="34" t="s">
        <v>115</v>
      </c>
      <c r="C216" s="48">
        <v>-7.8549616149457604</v>
      </c>
    </row>
    <row r="217" spans="2:3" x14ac:dyDescent="0.25">
      <c r="B217" s="34" t="s">
        <v>116</v>
      </c>
      <c r="C217" s="48">
        <v>1.9599639845400536</v>
      </c>
    </row>
    <row r="218" spans="2:3" x14ac:dyDescent="0.25">
      <c r="B218" s="34" t="s">
        <v>117</v>
      </c>
      <c r="C218" s="48" t="s">
        <v>173</v>
      </c>
    </row>
    <row r="219" spans="2:3" ht="15.75" thickBot="1" x14ac:dyDescent="0.3">
      <c r="B219" s="37" t="s">
        <v>118</v>
      </c>
      <c r="C219" s="49">
        <v>0.05</v>
      </c>
    </row>
    <row r="221" spans="2:3" x14ac:dyDescent="0.25">
      <c r="B221" s="50" t="s">
        <v>119</v>
      </c>
    </row>
    <row r="222" spans="2:3" x14ac:dyDescent="0.25">
      <c r="B222" s="50" t="s">
        <v>120</v>
      </c>
    </row>
    <row r="223" spans="2:3" x14ac:dyDescent="0.25">
      <c r="B223" s="50" t="s">
        <v>121</v>
      </c>
    </row>
    <row r="224" spans="2:3" x14ac:dyDescent="0.25">
      <c r="B224" s="50" t="s">
        <v>126</v>
      </c>
    </row>
    <row r="225" spans="2:3" x14ac:dyDescent="0.25">
      <c r="B225" s="50" t="s">
        <v>174</v>
      </c>
    </row>
    <row r="228" spans="2:3" x14ac:dyDescent="0.25">
      <c r="B228" t="s">
        <v>181</v>
      </c>
    </row>
    <row r="230" spans="2:3" x14ac:dyDescent="0.25">
      <c r="B230" t="s">
        <v>113</v>
      </c>
    </row>
    <row r="231" spans="2:3" x14ac:dyDescent="0.25">
      <c r="B231" s="44">
        <v>-0.2468634702287755</v>
      </c>
      <c r="C231" s="45">
        <v>-0.13969604591026999</v>
      </c>
    </row>
    <row r="232" spans="2:3" ht="15.75" thickBot="1" x14ac:dyDescent="0.3"/>
    <row r="233" spans="2:3" x14ac:dyDescent="0.25">
      <c r="B233" s="46" t="s">
        <v>114</v>
      </c>
      <c r="C233" s="47">
        <v>-0.19327975806952274</v>
      </c>
    </row>
    <row r="234" spans="2:3" x14ac:dyDescent="0.25">
      <c r="B234" s="34" t="s">
        <v>122</v>
      </c>
      <c r="C234" s="48">
        <v>-7.2317233757089294</v>
      </c>
    </row>
    <row r="235" spans="2:3" x14ac:dyDescent="0.25">
      <c r="B235" s="34" t="s">
        <v>123</v>
      </c>
      <c r="C235" s="48">
        <v>2.0048792881867241</v>
      </c>
    </row>
    <row r="236" spans="2:3" x14ac:dyDescent="0.25">
      <c r="B236" s="34" t="s">
        <v>124</v>
      </c>
      <c r="C236" s="51">
        <v>54</v>
      </c>
    </row>
    <row r="237" spans="2:3" x14ac:dyDescent="0.25">
      <c r="B237" s="34" t="s">
        <v>117</v>
      </c>
      <c r="C237" s="48" t="s">
        <v>173</v>
      </c>
    </row>
    <row r="238" spans="2:3" ht="15.75" thickBot="1" x14ac:dyDescent="0.3">
      <c r="B238" s="37" t="s">
        <v>118</v>
      </c>
      <c r="C238" s="49">
        <v>0.05</v>
      </c>
    </row>
    <row r="240" spans="2:3" x14ac:dyDescent="0.25">
      <c r="B240" s="50" t="s">
        <v>119</v>
      </c>
    </row>
    <row r="241" spans="2:2" x14ac:dyDescent="0.25">
      <c r="B241" s="50" t="s">
        <v>120</v>
      </c>
    </row>
    <row r="242" spans="2:2" x14ac:dyDescent="0.25">
      <c r="B242" s="50" t="s">
        <v>121</v>
      </c>
    </row>
    <row r="243" spans="2:2" x14ac:dyDescent="0.25">
      <c r="B243" s="50" t="s">
        <v>126</v>
      </c>
    </row>
    <row r="244" spans="2:2" x14ac:dyDescent="0.25">
      <c r="B244" s="50" t="s">
        <v>174</v>
      </c>
    </row>
    <row r="247" spans="2:2" x14ac:dyDescent="0.25">
      <c r="B247" t="s">
        <v>125</v>
      </c>
    </row>
    <row r="265" spans="2:6" x14ac:dyDescent="0.25">
      <c r="F265" t="s">
        <v>28</v>
      </c>
    </row>
    <row r="268" spans="2:6" x14ac:dyDescent="0.25">
      <c r="B268" t="s">
        <v>182</v>
      </c>
    </row>
    <row r="270" spans="2:6" x14ac:dyDescent="0.25">
      <c r="B270" t="s">
        <v>113</v>
      </c>
    </row>
    <row r="271" spans="2:6" x14ac:dyDescent="0.25">
      <c r="B271" s="44">
        <v>0.75033408144383473</v>
      </c>
      <c r="C271" s="45">
        <v>0.82826951750315037</v>
      </c>
    </row>
    <row r="272" spans="2:6" ht="15.75" thickBot="1" x14ac:dyDescent="0.3"/>
    <row r="273" spans="2:3" x14ac:dyDescent="0.25">
      <c r="B273" s="46" t="s">
        <v>114</v>
      </c>
      <c r="C273" s="47">
        <v>0.78930179947349255</v>
      </c>
    </row>
    <row r="274" spans="2:3" x14ac:dyDescent="0.25">
      <c r="B274" s="34" t="s">
        <v>115</v>
      </c>
      <c r="C274" s="48">
        <v>39.699607216499025</v>
      </c>
    </row>
    <row r="275" spans="2:3" x14ac:dyDescent="0.25">
      <c r="B275" s="34" t="s">
        <v>116</v>
      </c>
      <c r="C275" s="48">
        <v>1.9599639845400536</v>
      </c>
    </row>
    <row r="276" spans="2:3" x14ac:dyDescent="0.25">
      <c r="B276" s="34" t="s">
        <v>117</v>
      </c>
      <c r="C276" s="48" t="s">
        <v>173</v>
      </c>
    </row>
    <row r="277" spans="2:3" ht="15.75" thickBot="1" x14ac:dyDescent="0.3">
      <c r="B277" s="37" t="s">
        <v>118</v>
      </c>
      <c r="C277" s="49">
        <v>0.05</v>
      </c>
    </row>
    <row r="279" spans="2:3" x14ac:dyDescent="0.25">
      <c r="B279" s="50" t="s">
        <v>119</v>
      </c>
    </row>
    <row r="280" spans="2:3" x14ac:dyDescent="0.25">
      <c r="B280" s="50" t="s">
        <v>120</v>
      </c>
    </row>
    <row r="281" spans="2:3" x14ac:dyDescent="0.25">
      <c r="B281" s="50" t="s">
        <v>121</v>
      </c>
    </row>
    <row r="282" spans="2:3" x14ac:dyDescent="0.25">
      <c r="B282" s="50" t="s">
        <v>126</v>
      </c>
    </row>
    <row r="283" spans="2:3" x14ac:dyDescent="0.25">
      <c r="B283" s="50" t="s">
        <v>174</v>
      </c>
    </row>
    <row r="286" spans="2:3" x14ac:dyDescent="0.25">
      <c r="B286" t="s">
        <v>183</v>
      </c>
    </row>
    <row r="288" spans="2:3" x14ac:dyDescent="0.25">
      <c r="B288" t="s">
        <v>113</v>
      </c>
    </row>
    <row r="289" spans="2:3" x14ac:dyDescent="0.25">
      <c r="B289" s="44">
        <v>0.74414866350697451</v>
      </c>
      <c r="C289" s="45">
        <v>0.83445493544001059</v>
      </c>
    </row>
    <row r="290" spans="2:3" ht="15.75" thickBot="1" x14ac:dyDescent="0.3"/>
    <row r="291" spans="2:3" x14ac:dyDescent="0.25">
      <c r="B291" s="46" t="s">
        <v>114</v>
      </c>
      <c r="C291" s="47">
        <v>0.78930179947349255</v>
      </c>
    </row>
    <row r="292" spans="2:3" x14ac:dyDescent="0.25">
      <c r="B292" s="34" t="s">
        <v>122</v>
      </c>
      <c r="C292" s="48">
        <v>35.046399237172352</v>
      </c>
    </row>
    <row r="293" spans="2:3" x14ac:dyDescent="0.25">
      <c r="B293" s="34" t="s">
        <v>123</v>
      </c>
      <c r="C293" s="48">
        <v>2.0048792881867241</v>
      </c>
    </row>
    <row r="294" spans="2:3" x14ac:dyDescent="0.25">
      <c r="B294" s="34" t="s">
        <v>124</v>
      </c>
      <c r="C294" s="51">
        <v>54</v>
      </c>
    </row>
    <row r="295" spans="2:3" x14ac:dyDescent="0.25">
      <c r="B295" s="34" t="s">
        <v>117</v>
      </c>
      <c r="C295" s="48" t="s">
        <v>173</v>
      </c>
    </row>
    <row r="296" spans="2:3" ht="15.75" thickBot="1" x14ac:dyDescent="0.3">
      <c r="B296" s="37" t="s">
        <v>118</v>
      </c>
      <c r="C296" s="49">
        <v>0.05</v>
      </c>
    </row>
    <row r="298" spans="2:3" x14ac:dyDescent="0.25">
      <c r="B298" s="50" t="s">
        <v>119</v>
      </c>
    </row>
    <row r="299" spans="2:3" x14ac:dyDescent="0.25">
      <c r="B299" s="50" t="s">
        <v>120</v>
      </c>
    </row>
    <row r="300" spans="2:3" x14ac:dyDescent="0.25">
      <c r="B300" s="50" t="s">
        <v>121</v>
      </c>
    </row>
    <row r="301" spans="2:3" x14ac:dyDescent="0.25">
      <c r="B301" s="50" t="s">
        <v>126</v>
      </c>
    </row>
    <row r="302" spans="2:3" x14ac:dyDescent="0.25">
      <c r="B302" s="50" t="s">
        <v>174</v>
      </c>
    </row>
    <row r="305" spans="2:2" x14ac:dyDescent="0.25">
      <c r="B305" t="s">
        <v>125</v>
      </c>
    </row>
    <row r="323" spans="2:6" x14ac:dyDescent="0.25">
      <c r="F323" t="s">
        <v>28</v>
      </c>
    </row>
    <row r="326" spans="2:6" x14ac:dyDescent="0.25">
      <c r="B326" t="s">
        <v>184</v>
      </c>
    </row>
    <row r="328" spans="2:6" x14ac:dyDescent="0.25">
      <c r="B328" t="s">
        <v>113</v>
      </c>
    </row>
    <row r="329" spans="2:6" x14ac:dyDescent="0.25">
      <c r="B329" s="44">
        <v>0.24544644824183998</v>
      </c>
      <c r="C329" s="45">
        <v>0.4221661052887255</v>
      </c>
    </row>
    <row r="330" spans="2:6" ht="15.75" thickBot="1" x14ac:dyDescent="0.3"/>
    <row r="331" spans="2:6" x14ac:dyDescent="0.25">
      <c r="B331" s="46" t="s">
        <v>114</v>
      </c>
      <c r="C331" s="47">
        <v>0.33380627676528274</v>
      </c>
    </row>
    <row r="332" spans="2:6" x14ac:dyDescent="0.25">
      <c r="B332" s="34" t="s">
        <v>115</v>
      </c>
      <c r="C332" s="48">
        <v>7.4043633991411006</v>
      </c>
    </row>
    <row r="333" spans="2:6" x14ac:dyDescent="0.25">
      <c r="B333" s="34" t="s">
        <v>116</v>
      </c>
      <c r="C333" s="48">
        <v>1.9599639845400536</v>
      </c>
    </row>
    <row r="334" spans="2:6" x14ac:dyDescent="0.25">
      <c r="B334" s="34" t="s">
        <v>117</v>
      </c>
      <c r="C334" s="48" t="s">
        <v>173</v>
      </c>
    </row>
    <row r="335" spans="2:6" ht="15.75" thickBot="1" x14ac:dyDescent="0.3">
      <c r="B335" s="37" t="s">
        <v>118</v>
      </c>
      <c r="C335" s="49">
        <v>0.05</v>
      </c>
    </row>
    <row r="337" spans="2:3" x14ac:dyDescent="0.25">
      <c r="B337" s="50" t="s">
        <v>119</v>
      </c>
    </row>
    <row r="338" spans="2:3" x14ac:dyDescent="0.25">
      <c r="B338" s="50" t="s">
        <v>120</v>
      </c>
    </row>
    <row r="339" spans="2:3" x14ac:dyDescent="0.25">
      <c r="B339" s="50" t="s">
        <v>121</v>
      </c>
    </row>
    <row r="340" spans="2:3" x14ac:dyDescent="0.25">
      <c r="B340" s="50" t="s">
        <v>126</v>
      </c>
    </row>
    <row r="341" spans="2:3" x14ac:dyDescent="0.25">
      <c r="B341" s="50" t="s">
        <v>174</v>
      </c>
    </row>
    <row r="344" spans="2:3" x14ac:dyDescent="0.25">
      <c r="B344" t="s">
        <v>185</v>
      </c>
    </row>
    <row r="346" spans="2:3" x14ac:dyDescent="0.25">
      <c r="B346" t="s">
        <v>113</v>
      </c>
    </row>
    <row r="347" spans="2:3" x14ac:dyDescent="0.25">
      <c r="B347" s="44">
        <v>0.22838697401452082</v>
      </c>
      <c r="C347" s="45">
        <v>0.43922557951604468</v>
      </c>
    </row>
    <row r="348" spans="2:3" ht="15.75" thickBot="1" x14ac:dyDescent="0.3"/>
    <row r="349" spans="2:3" x14ac:dyDescent="0.25">
      <c r="B349" s="46" t="s">
        <v>114</v>
      </c>
      <c r="C349" s="47">
        <v>0.33380627676528274</v>
      </c>
    </row>
    <row r="350" spans="2:3" x14ac:dyDescent="0.25">
      <c r="B350" s="34" t="s">
        <v>122</v>
      </c>
      <c r="C350" s="48">
        <v>6.3996595831497194</v>
      </c>
    </row>
    <row r="351" spans="2:3" x14ac:dyDescent="0.25">
      <c r="B351" s="34" t="s">
        <v>123</v>
      </c>
      <c r="C351" s="48">
        <v>2.021075390299675</v>
      </c>
    </row>
    <row r="352" spans="2:3" x14ac:dyDescent="0.25">
      <c r="B352" s="34" t="s">
        <v>124</v>
      </c>
      <c r="C352" s="51">
        <v>40</v>
      </c>
    </row>
    <row r="353" spans="2:3" x14ac:dyDescent="0.25">
      <c r="B353" s="34" t="s">
        <v>117</v>
      </c>
      <c r="C353" s="48" t="s">
        <v>173</v>
      </c>
    </row>
    <row r="354" spans="2:3" ht="15.75" thickBot="1" x14ac:dyDescent="0.3">
      <c r="B354" s="37" t="s">
        <v>118</v>
      </c>
      <c r="C354" s="49">
        <v>0.05</v>
      </c>
    </row>
    <row r="356" spans="2:3" x14ac:dyDescent="0.25">
      <c r="B356" s="50" t="s">
        <v>119</v>
      </c>
    </row>
    <row r="357" spans="2:3" x14ac:dyDescent="0.25">
      <c r="B357" s="50" t="s">
        <v>120</v>
      </c>
    </row>
    <row r="358" spans="2:3" x14ac:dyDescent="0.25">
      <c r="B358" s="50" t="s">
        <v>121</v>
      </c>
    </row>
    <row r="359" spans="2:3" x14ac:dyDescent="0.25">
      <c r="B359" s="50" t="s">
        <v>126</v>
      </c>
    </row>
    <row r="360" spans="2:3" x14ac:dyDescent="0.25">
      <c r="B360" s="50" t="s">
        <v>174</v>
      </c>
    </row>
    <row r="363" spans="2:3" x14ac:dyDescent="0.25">
      <c r="B363" t="s">
        <v>125</v>
      </c>
    </row>
    <row r="381" spans="2:6" x14ac:dyDescent="0.25">
      <c r="F381" t="s">
        <v>28</v>
      </c>
    </row>
    <row r="384" spans="2:6" x14ac:dyDescent="0.25">
      <c r="B384" t="s">
        <v>186</v>
      </c>
    </row>
    <row r="386" spans="2:3" x14ac:dyDescent="0.25">
      <c r="B386" t="s">
        <v>113</v>
      </c>
    </row>
    <row r="387" spans="2:3" x14ac:dyDescent="0.25">
      <c r="B387" s="44">
        <v>0.69003566176568232</v>
      </c>
      <c r="C387" s="45">
        <v>0.76974550936551489</v>
      </c>
    </row>
    <row r="388" spans="2:3" ht="15.75" thickBot="1" x14ac:dyDescent="0.3"/>
    <row r="389" spans="2:3" x14ac:dyDescent="0.25">
      <c r="B389" s="46" t="s">
        <v>114</v>
      </c>
      <c r="C389" s="47">
        <v>0.7298905855655986</v>
      </c>
    </row>
    <row r="390" spans="2:3" x14ac:dyDescent="0.25">
      <c r="B390" s="34" t="s">
        <v>115</v>
      </c>
      <c r="C390" s="48">
        <v>35.894166240167955</v>
      </c>
    </row>
    <row r="391" spans="2:3" x14ac:dyDescent="0.25">
      <c r="B391" s="34" t="s">
        <v>116</v>
      </c>
      <c r="C391" s="48">
        <v>1.9599639845400536</v>
      </c>
    </row>
    <row r="392" spans="2:3" x14ac:dyDescent="0.25">
      <c r="B392" s="34" t="s">
        <v>117</v>
      </c>
      <c r="C392" s="48" t="s">
        <v>173</v>
      </c>
    </row>
    <row r="393" spans="2:3" ht="15.75" thickBot="1" x14ac:dyDescent="0.3">
      <c r="B393" s="37" t="s">
        <v>118</v>
      </c>
      <c r="C393" s="49">
        <v>0.05</v>
      </c>
    </row>
    <row r="395" spans="2:3" x14ac:dyDescent="0.25">
      <c r="B395" s="50" t="s">
        <v>119</v>
      </c>
    </row>
    <row r="396" spans="2:3" x14ac:dyDescent="0.25">
      <c r="B396" s="50" t="s">
        <v>120</v>
      </c>
    </row>
    <row r="397" spans="2:3" x14ac:dyDescent="0.25">
      <c r="B397" s="50" t="s">
        <v>121</v>
      </c>
    </row>
    <row r="398" spans="2:3" x14ac:dyDescent="0.25">
      <c r="B398" s="50" t="s">
        <v>126</v>
      </c>
    </row>
    <row r="399" spans="2:3" x14ac:dyDescent="0.25">
      <c r="B399" s="50" t="s">
        <v>174</v>
      </c>
    </row>
    <row r="402" spans="2:3" x14ac:dyDescent="0.25">
      <c r="B402" t="s">
        <v>187</v>
      </c>
    </row>
    <row r="404" spans="2:3" x14ac:dyDescent="0.25">
      <c r="B404" t="s">
        <v>113</v>
      </c>
    </row>
    <row r="405" spans="2:3" x14ac:dyDescent="0.25">
      <c r="B405" s="44">
        <v>0.68983199800660211</v>
      </c>
      <c r="C405" s="45">
        <v>0.7699491731245951</v>
      </c>
    </row>
    <row r="406" spans="2:3" ht="15.75" thickBot="1" x14ac:dyDescent="0.3"/>
    <row r="407" spans="2:3" x14ac:dyDescent="0.25">
      <c r="B407" s="46" t="s">
        <v>114</v>
      </c>
      <c r="C407" s="47">
        <v>0.7298905855655986</v>
      </c>
    </row>
    <row r="408" spans="2:3" x14ac:dyDescent="0.25">
      <c r="B408" s="34" t="s">
        <v>122</v>
      </c>
      <c r="C408" s="48">
        <v>36.545849672339564</v>
      </c>
    </row>
    <row r="409" spans="2:3" x14ac:dyDescent="0.25">
      <c r="B409" s="34" t="s">
        <v>123</v>
      </c>
      <c r="C409" s="48">
        <v>2.005745995316397</v>
      </c>
    </row>
    <row r="410" spans="2:3" x14ac:dyDescent="0.25">
      <c r="B410" s="34" t="s">
        <v>124</v>
      </c>
      <c r="C410" s="51">
        <v>53</v>
      </c>
    </row>
    <row r="411" spans="2:3" x14ac:dyDescent="0.25">
      <c r="B411" s="34" t="s">
        <v>117</v>
      </c>
      <c r="C411" s="48" t="s">
        <v>173</v>
      </c>
    </row>
    <row r="412" spans="2:3" ht="15.75" thickBot="1" x14ac:dyDescent="0.3">
      <c r="B412" s="37" t="s">
        <v>118</v>
      </c>
      <c r="C412" s="49">
        <v>0.05</v>
      </c>
    </row>
    <row r="414" spans="2:3" x14ac:dyDescent="0.25">
      <c r="B414" s="50" t="s">
        <v>119</v>
      </c>
    </row>
    <row r="415" spans="2:3" x14ac:dyDescent="0.25">
      <c r="B415" s="50" t="s">
        <v>120</v>
      </c>
    </row>
    <row r="416" spans="2:3" x14ac:dyDescent="0.25">
      <c r="B416" s="50" t="s">
        <v>121</v>
      </c>
    </row>
    <row r="417" spans="2:2" x14ac:dyDescent="0.25">
      <c r="B417" s="50" t="s">
        <v>126</v>
      </c>
    </row>
    <row r="418" spans="2:2" x14ac:dyDescent="0.25">
      <c r="B418" s="50" t="s">
        <v>174</v>
      </c>
    </row>
    <row r="421" spans="2:2" x14ac:dyDescent="0.25">
      <c r="B421" t="s">
        <v>125</v>
      </c>
    </row>
    <row r="439" spans="2:6" x14ac:dyDescent="0.25">
      <c r="F439" t="s">
        <v>28</v>
      </c>
    </row>
    <row r="442" spans="2:6" x14ac:dyDescent="0.25">
      <c r="B442" t="s">
        <v>188</v>
      </c>
    </row>
    <row r="444" spans="2:6" x14ac:dyDescent="0.25">
      <c r="B444" t="s">
        <v>113</v>
      </c>
    </row>
    <row r="445" spans="2:6" x14ac:dyDescent="0.25">
      <c r="B445" s="44">
        <v>0.43129428069514664</v>
      </c>
      <c r="C445" s="45">
        <v>0.5813133756343668</v>
      </c>
    </row>
    <row r="446" spans="2:6" ht="15.75" thickBot="1" x14ac:dyDescent="0.3"/>
    <row r="447" spans="2:6" x14ac:dyDescent="0.25">
      <c r="B447" s="46" t="s">
        <v>114</v>
      </c>
      <c r="C447" s="47">
        <v>0.50630382816475672</v>
      </c>
    </row>
    <row r="448" spans="2:6" x14ac:dyDescent="0.25">
      <c r="B448" s="34" t="s">
        <v>115</v>
      </c>
      <c r="C448" s="48">
        <v>13.229479471792871</v>
      </c>
    </row>
    <row r="449" spans="2:3" x14ac:dyDescent="0.25">
      <c r="B449" s="34" t="s">
        <v>116</v>
      </c>
      <c r="C449" s="48">
        <v>1.9599639845400536</v>
      </c>
    </row>
    <row r="450" spans="2:3" x14ac:dyDescent="0.25">
      <c r="B450" s="34" t="s">
        <v>117</v>
      </c>
      <c r="C450" s="48" t="s">
        <v>173</v>
      </c>
    </row>
    <row r="451" spans="2:3" ht="15.75" thickBot="1" x14ac:dyDescent="0.3">
      <c r="B451" s="37" t="s">
        <v>118</v>
      </c>
      <c r="C451" s="49">
        <v>0.05</v>
      </c>
    </row>
    <row r="453" spans="2:3" x14ac:dyDescent="0.25">
      <c r="B453" s="50" t="s">
        <v>119</v>
      </c>
    </row>
    <row r="454" spans="2:3" x14ac:dyDescent="0.25">
      <c r="B454" s="50" t="s">
        <v>120</v>
      </c>
    </row>
    <row r="455" spans="2:3" x14ac:dyDescent="0.25">
      <c r="B455" s="50" t="s">
        <v>121</v>
      </c>
    </row>
    <row r="456" spans="2:3" x14ac:dyDescent="0.25">
      <c r="B456" s="50" t="s">
        <v>126</v>
      </c>
    </row>
    <row r="457" spans="2:3" x14ac:dyDescent="0.25">
      <c r="B457" s="50" t="s">
        <v>174</v>
      </c>
    </row>
    <row r="460" spans="2:3" x14ac:dyDescent="0.25">
      <c r="B460" t="s">
        <v>189</v>
      </c>
    </row>
    <row r="462" spans="2:3" x14ac:dyDescent="0.25">
      <c r="B462" t="s">
        <v>113</v>
      </c>
    </row>
    <row r="463" spans="2:3" x14ac:dyDescent="0.25">
      <c r="B463" s="44">
        <v>0.42154612029436012</v>
      </c>
      <c r="C463" s="45">
        <v>0.59106153603515332</v>
      </c>
    </row>
    <row r="464" spans="2:3" ht="15.75" thickBot="1" x14ac:dyDescent="0.3"/>
    <row r="465" spans="2:3" x14ac:dyDescent="0.25">
      <c r="B465" s="46" t="s">
        <v>114</v>
      </c>
      <c r="C465" s="47">
        <v>0.50630382816475672</v>
      </c>
    </row>
    <row r="466" spans="2:3" x14ac:dyDescent="0.25">
      <c r="B466" s="34" t="s">
        <v>122</v>
      </c>
      <c r="C466" s="48">
        <v>11.976233007260308</v>
      </c>
    </row>
    <row r="467" spans="2:3" x14ac:dyDescent="0.25">
      <c r="B467" s="34" t="s">
        <v>123</v>
      </c>
      <c r="C467" s="48">
        <v>2.0048792881867241</v>
      </c>
    </row>
    <row r="468" spans="2:3" x14ac:dyDescent="0.25">
      <c r="B468" s="34" t="s">
        <v>124</v>
      </c>
      <c r="C468" s="51">
        <v>54</v>
      </c>
    </row>
    <row r="469" spans="2:3" x14ac:dyDescent="0.25">
      <c r="B469" s="34" t="s">
        <v>117</v>
      </c>
      <c r="C469" s="48" t="s">
        <v>173</v>
      </c>
    </row>
    <row r="470" spans="2:3" ht="15.75" thickBot="1" x14ac:dyDescent="0.3">
      <c r="B470" s="37" t="s">
        <v>118</v>
      </c>
      <c r="C470" s="49">
        <v>0.05</v>
      </c>
    </row>
    <row r="472" spans="2:3" x14ac:dyDescent="0.25">
      <c r="B472" s="50" t="s">
        <v>119</v>
      </c>
    </row>
    <row r="473" spans="2:3" x14ac:dyDescent="0.25">
      <c r="B473" s="50" t="s">
        <v>120</v>
      </c>
    </row>
    <row r="474" spans="2:3" x14ac:dyDescent="0.25">
      <c r="B474" s="50" t="s">
        <v>121</v>
      </c>
    </row>
    <row r="475" spans="2:3" x14ac:dyDescent="0.25">
      <c r="B475" s="50" t="s">
        <v>126</v>
      </c>
    </row>
    <row r="476" spans="2:3" x14ac:dyDescent="0.25">
      <c r="B476" s="50" t="s">
        <v>174</v>
      </c>
    </row>
    <row r="479" spans="2:3" x14ac:dyDescent="0.25">
      <c r="B479" t="s">
        <v>125</v>
      </c>
    </row>
    <row r="497" spans="2:6" x14ac:dyDescent="0.25">
      <c r="F497" t="s">
        <v>28</v>
      </c>
    </row>
    <row r="500" spans="2:6" x14ac:dyDescent="0.25">
      <c r="B500" t="s">
        <v>190</v>
      </c>
    </row>
    <row r="502" spans="2:6" x14ac:dyDescent="0.25">
      <c r="B502" t="s">
        <v>113</v>
      </c>
    </row>
    <row r="503" spans="2:6" x14ac:dyDescent="0.25">
      <c r="B503" s="44">
        <v>3.7581976209413597</v>
      </c>
      <c r="C503" s="45">
        <v>5.0232086944157484</v>
      </c>
    </row>
    <row r="504" spans="2:6" ht="15.75" thickBot="1" x14ac:dyDescent="0.3"/>
    <row r="505" spans="2:6" x14ac:dyDescent="0.25">
      <c r="B505" s="46" t="s">
        <v>114</v>
      </c>
      <c r="C505" s="47">
        <v>4.390703157678554</v>
      </c>
    </row>
    <row r="506" spans="2:6" x14ac:dyDescent="0.25">
      <c r="B506" s="34" t="s">
        <v>115</v>
      </c>
      <c r="C506" s="48">
        <v>13.605604308617911</v>
      </c>
    </row>
    <row r="507" spans="2:6" x14ac:dyDescent="0.25">
      <c r="B507" s="34" t="s">
        <v>116</v>
      </c>
      <c r="C507" s="48">
        <v>1.9599639845400536</v>
      </c>
    </row>
    <row r="508" spans="2:6" x14ac:dyDescent="0.25">
      <c r="B508" s="34" t="s">
        <v>117</v>
      </c>
      <c r="C508" s="48" t="s">
        <v>173</v>
      </c>
    </row>
    <row r="509" spans="2:6" ht="15.75" thickBot="1" x14ac:dyDescent="0.3">
      <c r="B509" s="37" t="s">
        <v>118</v>
      </c>
      <c r="C509" s="49">
        <v>0.05</v>
      </c>
    </row>
    <row r="511" spans="2:6" x14ac:dyDescent="0.25">
      <c r="B511" s="50" t="s">
        <v>119</v>
      </c>
    </row>
    <row r="512" spans="2:6" x14ac:dyDescent="0.25">
      <c r="B512" s="50" t="s">
        <v>120</v>
      </c>
    </row>
    <row r="513" spans="2:3" x14ac:dyDescent="0.25">
      <c r="B513" s="50" t="s">
        <v>121</v>
      </c>
    </row>
    <row r="514" spans="2:3" x14ac:dyDescent="0.25">
      <c r="B514" s="50" t="s">
        <v>126</v>
      </c>
    </row>
    <row r="515" spans="2:3" x14ac:dyDescent="0.25">
      <c r="B515" s="50" t="s">
        <v>174</v>
      </c>
    </row>
    <row r="518" spans="2:3" x14ac:dyDescent="0.25">
      <c r="B518" t="s">
        <v>191</v>
      </c>
    </row>
    <row r="520" spans="2:3" x14ac:dyDescent="0.25">
      <c r="B520" t="s">
        <v>113</v>
      </c>
    </row>
    <row r="521" spans="2:3" x14ac:dyDescent="0.25">
      <c r="B521" s="44">
        <v>3.8399882211549676</v>
      </c>
      <c r="C521" s="45">
        <v>4.9414180942021408</v>
      </c>
    </row>
    <row r="522" spans="2:3" ht="15.75" thickBot="1" x14ac:dyDescent="0.3"/>
    <row r="523" spans="2:3" x14ac:dyDescent="0.25">
      <c r="B523" s="46" t="s">
        <v>114</v>
      </c>
      <c r="C523" s="47">
        <v>4.390703157678554</v>
      </c>
    </row>
    <row r="524" spans="2:3" x14ac:dyDescent="0.25">
      <c r="B524" s="34" t="s">
        <v>122</v>
      </c>
      <c r="C524" s="48">
        <v>15.977714012364956</v>
      </c>
    </row>
    <row r="525" spans="2:3" x14ac:dyDescent="0.25">
      <c r="B525" s="34" t="s">
        <v>123</v>
      </c>
      <c r="C525" s="48">
        <v>2.0040447832879389</v>
      </c>
    </row>
    <row r="526" spans="2:3" x14ac:dyDescent="0.25">
      <c r="B526" s="34" t="s">
        <v>124</v>
      </c>
      <c r="C526" s="51">
        <v>55</v>
      </c>
    </row>
    <row r="527" spans="2:3" x14ac:dyDescent="0.25">
      <c r="B527" s="34" t="s">
        <v>117</v>
      </c>
      <c r="C527" s="48" t="s">
        <v>173</v>
      </c>
    </row>
    <row r="528" spans="2:3" ht="15.75" thickBot="1" x14ac:dyDescent="0.3">
      <c r="B528" s="37" t="s">
        <v>118</v>
      </c>
      <c r="C528" s="49">
        <v>0.05</v>
      </c>
    </row>
    <row r="530" spans="2:2" x14ac:dyDescent="0.25">
      <c r="B530" s="50" t="s">
        <v>119</v>
      </c>
    </row>
    <row r="531" spans="2:2" x14ac:dyDescent="0.25">
      <c r="B531" s="50" t="s">
        <v>120</v>
      </c>
    </row>
    <row r="532" spans="2:2" x14ac:dyDescent="0.25">
      <c r="B532" s="50" t="s">
        <v>121</v>
      </c>
    </row>
    <row r="533" spans="2:2" x14ac:dyDescent="0.25">
      <c r="B533" s="50" t="s">
        <v>126</v>
      </c>
    </row>
    <row r="534" spans="2:2" x14ac:dyDescent="0.25">
      <c r="B534" s="50" t="s">
        <v>174</v>
      </c>
    </row>
    <row r="537" spans="2:2" x14ac:dyDescent="0.25">
      <c r="B537" t="s">
        <v>125</v>
      </c>
    </row>
    <row r="555" spans="2:6" x14ac:dyDescent="0.25">
      <c r="F555" t="s">
        <v>28</v>
      </c>
    </row>
    <row r="558" spans="2:6" x14ac:dyDescent="0.25">
      <c r="B558" t="s">
        <v>192</v>
      </c>
    </row>
    <row r="560" spans="2:6" x14ac:dyDescent="0.25">
      <c r="B560" t="s">
        <v>113</v>
      </c>
    </row>
    <row r="561" spans="2:3" x14ac:dyDescent="0.25">
      <c r="B561" s="44">
        <v>-0.57619380989435509</v>
      </c>
      <c r="C561" s="45">
        <v>-0.41159426817126565</v>
      </c>
    </row>
    <row r="562" spans="2:3" ht="15.75" thickBot="1" x14ac:dyDescent="0.3"/>
    <row r="563" spans="2:3" x14ac:dyDescent="0.25">
      <c r="B563" s="46" t="s">
        <v>114</v>
      </c>
      <c r="C563" s="47">
        <v>-0.49389403903281037</v>
      </c>
    </row>
    <row r="564" spans="2:3" x14ac:dyDescent="0.25">
      <c r="B564" s="34" t="s">
        <v>115</v>
      </c>
      <c r="C564" s="48">
        <v>-11.762056182535993</v>
      </c>
    </row>
    <row r="565" spans="2:3" x14ac:dyDescent="0.25">
      <c r="B565" s="34" t="s">
        <v>116</v>
      </c>
      <c r="C565" s="48">
        <v>1.9599639845400536</v>
      </c>
    </row>
    <row r="566" spans="2:3" x14ac:dyDescent="0.25">
      <c r="B566" s="34" t="s">
        <v>117</v>
      </c>
      <c r="C566" s="48" t="s">
        <v>173</v>
      </c>
    </row>
    <row r="567" spans="2:3" ht="15.75" thickBot="1" x14ac:dyDescent="0.3">
      <c r="B567" s="37" t="s">
        <v>118</v>
      </c>
      <c r="C567" s="49">
        <v>0.05</v>
      </c>
    </row>
    <row r="569" spans="2:3" x14ac:dyDescent="0.25">
      <c r="B569" s="50" t="s">
        <v>119</v>
      </c>
    </row>
    <row r="570" spans="2:3" x14ac:dyDescent="0.25">
      <c r="B570" s="50" t="s">
        <v>120</v>
      </c>
    </row>
    <row r="571" spans="2:3" x14ac:dyDescent="0.25">
      <c r="B571" s="50" t="s">
        <v>121</v>
      </c>
    </row>
    <row r="572" spans="2:3" x14ac:dyDescent="0.25">
      <c r="B572" s="50" t="s">
        <v>126</v>
      </c>
    </row>
    <row r="573" spans="2:3" x14ac:dyDescent="0.25">
      <c r="B573" s="50" t="s">
        <v>174</v>
      </c>
    </row>
    <row r="576" spans="2:3" x14ac:dyDescent="0.25">
      <c r="B576" t="s">
        <v>193</v>
      </c>
    </row>
    <row r="578" spans="2:3" x14ac:dyDescent="0.25">
      <c r="B578" t="s">
        <v>113</v>
      </c>
    </row>
    <row r="579" spans="2:3" x14ac:dyDescent="0.25">
      <c r="B579" s="44">
        <v>-0.57990739040014871</v>
      </c>
      <c r="C579" s="45">
        <v>-0.40788068766547203</v>
      </c>
    </row>
    <row r="580" spans="2:3" ht="15.75" thickBot="1" x14ac:dyDescent="0.3"/>
    <row r="581" spans="2:3" x14ac:dyDescent="0.25">
      <c r="B581" s="46" t="s">
        <v>114</v>
      </c>
      <c r="C581" s="47">
        <v>-0.49389403903281037</v>
      </c>
    </row>
    <row r="582" spans="2:3" x14ac:dyDescent="0.25">
      <c r="B582" s="34" t="s">
        <v>122</v>
      </c>
      <c r="C582" s="48">
        <v>-11.517118856002021</v>
      </c>
    </row>
    <row r="583" spans="2:3" x14ac:dyDescent="0.25">
      <c r="B583" s="34" t="s">
        <v>123</v>
      </c>
      <c r="C583" s="48">
        <v>2.005745995316397</v>
      </c>
    </row>
    <row r="584" spans="2:3" x14ac:dyDescent="0.25">
      <c r="B584" s="34" t="s">
        <v>124</v>
      </c>
      <c r="C584" s="51">
        <v>53</v>
      </c>
    </row>
    <row r="585" spans="2:3" x14ac:dyDescent="0.25">
      <c r="B585" s="34" t="s">
        <v>117</v>
      </c>
      <c r="C585" s="48" t="s">
        <v>173</v>
      </c>
    </row>
    <row r="586" spans="2:3" ht="15.75" thickBot="1" x14ac:dyDescent="0.3">
      <c r="B586" s="37" t="s">
        <v>118</v>
      </c>
      <c r="C586" s="49">
        <v>0.05</v>
      </c>
    </row>
    <row r="588" spans="2:3" x14ac:dyDescent="0.25">
      <c r="B588" s="50" t="s">
        <v>119</v>
      </c>
    </row>
    <row r="589" spans="2:3" x14ac:dyDescent="0.25">
      <c r="B589" s="50" t="s">
        <v>120</v>
      </c>
    </row>
    <row r="590" spans="2:3" x14ac:dyDescent="0.25">
      <c r="B590" s="50" t="s">
        <v>121</v>
      </c>
    </row>
    <row r="591" spans="2:3" x14ac:dyDescent="0.25">
      <c r="B591" s="50" t="s">
        <v>126</v>
      </c>
    </row>
    <row r="592" spans="2:3" x14ac:dyDescent="0.25">
      <c r="B592" s="50" t="s">
        <v>174</v>
      </c>
    </row>
    <row r="595" spans="2:2" x14ac:dyDescent="0.25">
      <c r="B595" t="s">
        <v>125</v>
      </c>
    </row>
    <row r="613" spans="2:6" x14ac:dyDescent="0.25">
      <c r="F613" t="s">
        <v>28</v>
      </c>
    </row>
    <row r="616" spans="2:6" x14ac:dyDescent="0.25">
      <c r="B616" t="s">
        <v>194</v>
      </c>
    </row>
    <row r="618" spans="2:6" x14ac:dyDescent="0.25">
      <c r="B618" t="s">
        <v>113</v>
      </c>
    </row>
    <row r="619" spans="2:6" x14ac:dyDescent="0.25">
      <c r="B619" s="44">
        <v>6.9470475458255826E-2</v>
      </c>
      <c r="C619" s="45">
        <v>0.1226660549752949</v>
      </c>
    </row>
    <row r="620" spans="2:6" ht="15.75" thickBot="1" x14ac:dyDescent="0.3"/>
    <row r="621" spans="2:6" x14ac:dyDescent="0.25">
      <c r="B621" s="46" t="s">
        <v>114</v>
      </c>
      <c r="C621" s="47">
        <v>9.6068265216775361E-2</v>
      </c>
    </row>
    <row r="622" spans="2:6" x14ac:dyDescent="0.25">
      <c r="B622" s="34" t="s">
        <v>115</v>
      </c>
      <c r="C622" s="48">
        <v>7.0791724271679541</v>
      </c>
    </row>
    <row r="623" spans="2:6" x14ac:dyDescent="0.25">
      <c r="B623" s="34" t="s">
        <v>116</v>
      </c>
      <c r="C623" s="48">
        <v>1.9599639845400536</v>
      </c>
    </row>
    <row r="624" spans="2:6" x14ac:dyDescent="0.25">
      <c r="B624" s="34" t="s">
        <v>117</v>
      </c>
      <c r="C624" s="48" t="s">
        <v>173</v>
      </c>
    </row>
    <row r="625" spans="2:3" ht="15.75" thickBot="1" x14ac:dyDescent="0.3">
      <c r="B625" s="37" t="s">
        <v>118</v>
      </c>
      <c r="C625" s="49">
        <v>0.05</v>
      </c>
    </row>
    <row r="627" spans="2:3" x14ac:dyDescent="0.25">
      <c r="B627" s="50" t="s">
        <v>119</v>
      </c>
    </row>
    <row r="628" spans="2:3" x14ac:dyDescent="0.25">
      <c r="B628" s="50" t="s">
        <v>120</v>
      </c>
    </row>
    <row r="629" spans="2:3" x14ac:dyDescent="0.25">
      <c r="B629" s="50" t="s">
        <v>121</v>
      </c>
    </row>
    <row r="630" spans="2:3" x14ac:dyDescent="0.25">
      <c r="B630" s="50" t="s">
        <v>126</v>
      </c>
    </row>
    <row r="631" spans="2:3" x14ac:dyDescent="0.25">
      <c r="B631" s="50" t="s">
        <v>174</v>
      </c>
    </row>
    <row r="634" spans="2:3" x14ac:dyDescent="0.25">
      <c r="B634" t="s">
        <v>195</v>
      </c>
    </row>
    <row r="636" spans="2:3" x14ac:dyDescent="0.25">
      <c r="B636" t="s">
        <v>113</v>
      </c>
    </row>
    <row r="637" spans="2:3" x14ac:dyDescent="0.25">
      <c r="B637" s="44">
        <v>6.8556885699920772E-2</v>
      </c>
      <c r="C637" s="45">
        <v>0.12357964473362995</v>
      </c>
    </row>
    <row r="638" spans="2:3" ht="15.75" thickBot="1" x14ac:dyDescent="0.3"/>
    <row r="639" spans="2:3" x14ac:dyDescent="0.25">
      <c r="B639" s="46" t="s">
        <v>114</v>
      </c>
      <c r="C639" s="47">
        <v>9.6068265216775361E-2</v>
      </c>
    </row>
    <row r="640" spans="2:3" x14ac:dyDescent="0.25">
      <c r="B640" s="34" t="s">
        <v>122</v>
      </c>
      <c r="C640" s="48">
        <v>7.0631284642736221</v>
      </c>
    </row>
    <row r="641" spans="2:3" x14ac:dyDescent="0.25">
      <c r="B641" s="34" t="s">
        <v>123</v>
      </c>
      <c r="C641" s="48">
        <v>2.022690920029214</v>
      </c>
    </row>
    <row r="642" spans="2:3" x14ac:dyDescent="0.25">
      <c r="B642" s="34" t="s">
        <v>124</v>
      </c>
      <c r="C642" s="51">
        <v>39</v>
      </c>
    </row>
    <row r="643" spans="2:3" x14ac:dyDescent="0.25">
      <c r="B643" s="34" t="s">
        <v>117</v>
      </c>
      <c r="C643" s="48" t="s">
        <v>173</v>
      </c>
    </row>
    <row r="644" spans="2:3" ht="15.75" thickBot="1" x14ac:dyDescent="0.3">
      <c r="B644" s="37" t="s">
        <v>118</v>
      </c>
      <c r="C644" s="49">
        <v>0.05</v>
      </c>
    </row>
    <row r="646" spans="2:3" x14ac:dyDescent="0.25">
      <c r="B646" s="50" t="s">
        <v>119</v>
      </c>
    </row>
    <row r="647" spans="2:3" x14ac:dyDescent="0.25">
      <c r="B647" s="50" t="s">
        <v>120</v>
      </c>
    </row>
    <row r="648" spans="2:3" x14ac:dyDescent="0.25">
      <c r="B648" s="50" t="s">
        <v>121</v>
      </c>
    </row>
    <row r="649" spans="2:3" x14ac:dyDescent="0.25">
      <c r="B649" s="50" t="s">
        <v>126</v>
      </c>
    </row>
    <row r="650" spans="2:3" x14ac:dyDescent="0.25">
      <c r="B650" s="50" t="s">
        <v>174</v>
      </c>
    </row>
    <row r="653" spans="2:3" x14ac:dyDescent="0.25">
      <c r="B653" t="s">
        <v>125</v>
      </c>
    </row>
    <row r="671" spans="6:6" x14ac:dyDescent="0.25">
      <c r="F671" t="s">
        <v>28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Drop Down 1">
              <controlPr defaultSize="0" autoFill="0" autoPict="0" macro="[0]!GoToResults3009201603530270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6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8:AE139"/>
  <sheetViews>
    <sheetView zoomScale="80" zoomScaleNormal="80" workbookViewId="0">
      <selection activeCell="O152" sqref="O152"/>
    </sheetView>
  </sheetViews>
  <sheetFormatPr baseColWidth="10" defaultRowHeight="15" x14ac:dyDescent="0.25"/>
  <cols>
    <col min="2" max="2" width="11.7109375" customWidth="1"/>
  </cols>
  <sheetData>
    <row r="18" spans="11:13" x14ac:dyDescent="0.25">
      <c r="L18" s="2" t="s">
        <v>96</v>
      </c>
      <c r="M18" s="2" t="s">
        <v>2</v>
      </c>
    </row>
    <row r="19" spans="11:13" x14ac:dyDescent="0.25">
      <c r="K19" t="s">
        <v>100</v>
      </c>
      <c r="L19" s="28">
        <v>17.89</v>
      </c>
      <c r="M19" s="5">
        <v>4672.4307860000008</v>
      </c>
    </row>
    <row r="20" spans="11:13" x14ac:dyDescent="0.25">
      <c r="K20" t="s">
        <v>100</v>
      </c>
      <c r="L20" s="28">
        <v>20.440000000000001</v>
      </c>
      <c r="M20" s="5">
        <v>7773.729585</v>
      </c>
    </row>
    <row r="21" spans="11:13" x14ac:dyDescent="0.25">
      <c r="K21" t="s">
        <v>100</v>
      </c>
      <c r="L21" s="28">
        <v>13.49</v>
      </c>
      <c r="M21" s="5">
        <v>453.50448999999992</v>
      </c>
    </row>
    <row r="22" spans="11:13" x14ac:dyDescent="0.25">
      <c r="K22" t="s">
        <v>100</v>
      </c>
      <c r="L22" s="28">
        <v>13.6</v>
      </c>
      <c r="M22" s="5">
        <v>581.94220759687096</v>
      </c>
    </row>
    <row r="23" spans="11:13" x14ac:dyDescent="0.25">
      <c r="K23" t="s">
        <v>100</v>
      </c>
      <c r="L23" s="28">
        <v>24.57</v>
      </c>
      <c r="M23" s="5">
        <v>2518.3207039653525</v>
      </c>
    </row>
    <row r="24" spans="11:13" x14ac:dyDescent="0.25">
      <c r="K24" t="s">
        <v>100</v>
      </c>
      <c r="L24" s="28">
        <v>36.25</v>
      </c>
      <c r="M24" s="5">
        <v>1556.8922054871557</v>
      </c>
    </row>
    <row r="25" spans="11:13" x14ac:dyDescent="0.25">
      <c r="K25" t="s">
        <v>100</v>
      </c>
      <c r="L25" s="28">
        <v>61.82</v>
      </c>
      <c r="M25" s="5">
        <v>17974.584210000001</v>
      </c>
    </row>
    <row r="26" spans="11:13" x14ac:dyDescent="0.25">
      <c r="K26" t="s">
        <v>100</v>
      </c>
      <c r="L26" s="28">
        <v>37.03</v>
      </c>
      <c r="M26" s="5">
        <v>722</v>
      </c>
    </row>
    <row r="27" spans="11:13" x14ac:dyDescent="0.25">
      <c r="K27" t="s">
        <v>100</v>
      </c>
      <c r="L27" s="28">
        <v>25.72</v>
      </c>
      <c r="M27" s="5">
        <v>3488</v>
      </c>
    </row>
    <row r="28" spans="11:13" x14ac:dyDescent="0.25">
      <c r="K28" t="s">
        <v>100</v>
      </c>
      <c r="L28" s="28">
        <v>53.54</v>
      </c>
      <c r="M28" s="5">
        <v>16245.124659999998</v>
      </c>
    </row>
    <row r="29" spans="11:13" x14ac:dyDescent="0.25">
      <c r="K29" t="s">
        <v>100</v>
      </c>
      <c r="L29" s="28">
        <v>47.89</v>
      </c>
      <c r="M29" s="5">
        <v>8814.3248680000015</v>
      </c>
    </row>
    <row r="30" spans="11:13" x14ac:dyDescent="0.25">
      <c r="K30" t="s">
        <v>99</v>
      </c>
      <c r="L30" s="29">
        <v>13.6</v>
      </c>
      <c r="M30" s="32">
        <v>6044.5337793749995</v>
      </c>
    </row>
    <row r="31" spans="11:13" x14ac:dyDescent="0.25">
      <c r="K31" t="s">
        <v>99</v>
      </c>
      <c r="L31" s="29">
        <v>18.63</v>
      </c>
      <c r="M31" s="32">
        <v>501.94485543454465</v>
      </c>
    </row>
    <row r="32" spans="11:13" x14ac:dyDescent="0.25">
      <c r="K32" t="s">
        <v>99</v>
      </c>
      <c r="L32" s="29">
        <v>7.84</v>
      </c>
      <c r="M32" s="32">
        <v>540.83776979376455</v>
      </c>
    </row>
    <row r="33" spans="11:17" x14ac:dyDescent="0.25">
      <c r="K33" t="s">
        <v>99</v>
      </c>
      <c r="L33" s="29">
        <v>23.2</v>
      </c>
      <c r="M33" s="32">
        <v>363.70224443224765</v>
      </c>
    </row>
    <row r="34" spans="11:17" x14ac:dyDescent="0.25">
      <c r="K34" t="s">
        <v>99</v>
      </c>
      <c r="L34" s="29">
        <v>13.33</v>
      </c>
      <c r="M34" s="32">
        <v>262.02358035002942</v>
      </c>
    </row>
    <row r="35" spans="11:17" x14ac:dyDescent="0.25">
      <c r="K35" t="s">
        <v>99</v>
      </c>
      <c r="L35" s="30">
        <v>20.78</v>
      </c>
      <c r="M35" s="32">
        <v>757.21882102911547</v>
      </c>
    </row>
    <row r="36" spans="11:17" x14ac:dyDescent="0.25">
      <c r="K36" t="s">
        <v>99</v>
      </c>
      <c r="L36" s="30">
        <v>26.56</v>
      </c>
      <c r="M36" s="32">
        <v>880.10057881117621</v>
      </c>
    </row>
    <row r="37" spans="11:17" x14ac:dyDescent="0.25">
      <c r="K37" t="s">
        <v>99</v>
      </c>
      <c r="L37" s="29">
        <v>17.760000000000002</v>
      </c>
      <c r="M37" s="32">
        <v>1584.2623000000001</v>
      </c>
    </row>
    <row r="38" spans="11:17" x14ac:dyDescent="0.25">
      <c r="K38" t="s">
        <v>99</v>
      </c>
      <c r="L38" s="29">
        <v>26.32</v>
      </c>
      <c r="M38" s="32">
        <v>3215</v>
      </c>
      <c r="P38" s="21" t="s">
        <v>127</v>
      </c>
      <c r="Q38" s="21" t="s">
        <v>128</v>
      </c>
    </row>
    <row r="39" spans="11:17" x14ac:dyDescent="0.25">
      <c r="K39" t="s">
        <v>99</v>
      </c>
      <c r="L39" s="29">
        <v>14.62</v>
      </c>
      <c r="M39" s="32">
        <v>1625.7152272221151</v>
      </c>
      <c r="O39" t="s">
        <v>129</v>
      </c>
      <c r="P39" t="s">
        <v>131</v>
      </c>
      <c r="Q39" t="s">
        <v>132</v>
      </c>
    </row>
    <row r="40" spans="11:17" x14ac:dyDescent="0.25">
      <c r="K40" s="21" t="s">
        <v>127</v>
      </c>
      <c r="L40" s="22">
        <f>AVERAGE(L19:L29)</f>
        <v>32.021818181818183</v>
      </c>
      <c r="M40" s="22">
        <f>AVERAGE(M19:M29)</f>
        <v>5890.9867014590345</v>
      </c>
      <c r="N40" s="33"/>
      <c r="O40" t="s">
        <v>130</v>
      </c>
      <c r="P40" t="s">
        <v>133</v>
      </c>
      <c r="Q40" t="s">
        <v>134</v>
      </c>
    </row>
    <row r="41" spans="11:17" x14ac:dyDescent="0.25">
      <c r="K41" s="21" t="s">
        <v>128</v>
      </c>
      <c r="L41" s="22">
        <f>AVERAGE(L30:L39)</f>
        <v>18.263999999999999</v>
      </c>
      <c r="M41" s="22">
        <f>AVERAGE(M30:M39)</f>
        <v>1577.5339156447994</v>
      </c>
      <c r="N41" s="33"/>
    </row>
    <row r="42" spans="11:17" x14ac:dyDescent="0.25">
      <c r="K42" s="21" t="s">
        <v>127</v>
      </c>
      <c r="L42" s="17">
        <f>STDEV(L19:L29)</f>
        <v>16.606033131474724</v>
      </c>
      <c r="M42" s="17">
        <f>STDEV(M19:M29)</f>
        <v>6222.5492590187705</v>
      </c>
      <c r="N42" s="33"/>
    </row>
    <row r="43" spans="11:17" x14ac:dyDescent="0.25">
      <c r="K43" s="21" t="s">
        <v>128</v>
      </c>
      <c r="L43" s="17">
        <f>STDEV(L30:L39)</f>
        <v>6.0813087041816614</v>
      </c>
      <c r="M43" s="17">
        <f>STDEV(M30:M39)</f>
        <v>1802.2413600006864</v>
      </c>
      <c r="N43" s="33"/>
    </row>
    <row r="44" spans="11:17" x14ac:dyDescent="0.25">
      <c r="M44" s="22">
        <v>32.021818181818183</v>
      </c>
      <c r="N44" s="17">
        <v>16.606033131474724</v>
      </c>
    </row>
    <row r="45" spans="11:17" x14ac:dyDescent="0.25">
      <c r="K45" s="21" t="s">
        <v>127</v>
      </c>
    </row>
    <row r="46" spans="11:17" x14ac:dyDescent="0.25">
      <c r="L46" s="33">
        <v>5.8909867014590347</v>
      </c>
      <c r="O46" s="17">
        <v>5.2225492590187699</v>
      </c>
    </row>
    <row r="49" spans="1:15" x14ac:dyDescent="0.25">
      <c r="B49" t="s">
        <v>56</v>
      </c>
      <c r="M49" s="22">
        <v>18.263999999999999</v>
      </c>
      <c r="N49" s="17">
        <v>6.0813087041816614</v>
      </c>
    </row>
    <row r="50" spans="1:15" x14ac:dyDescent="0.25">
      <c r="B50" t="s">
        <v>55</v>
      </c>
      <c r="D50" t="s">
        <v>11</v>
      </c>
      <c r="K50" s="21" t="s">
        <v>128</v>
      </c>
      <c r="M50" s="17"/>
    </row>
    <row r="51" spans="1:15" x14ac:dyDescent="0.25">
      <c r="A51" t="s">
        <v>37</v>
      </c>
      <c r="B51">
        <v>13.252785654871005</v>
      </c>
      <c r="C51" t="s">
        <v>37</v>
      </c>
      <c r="D51" s="17">
        <v>17.476307160616187</v>
      </c>
      <c r="K51" s="21"/>
      <c r="L51" s="33">
        <v>1.5775339156447994</v>
      </c>
      <c r="O51" s="17">
        <v>1.38022413600006</v>
      </c>
    </row>
    <row r="52" spans="1:15" x14ac:dyDescent="0.25">
      <c r="A52" t="s">
        <v>2</v>
      </c>
      <c r="B52">
        <v>57.719378282024991</v>
      </c>
      <c r="C52" t="s">
        <v>2</v>
      </c>
      <c r="D52" s="17">
        <v>6.1632154019560437</v>
      </c>
    </row>
    <row r="53" spans="1:15" x14ac:dyDescent="0.25">
      <c r="A53" t="s">
        <v>36</v>
      </c>
      <c r="B53">
        <v>5.3045881652253044</v>
      </c>
      <c r="C53" t="s">
        <v>40</v>
      </c>
      <c r="D53" s="17">
        <v>7.8158255761342996</v>
      </c>
    </row>
    <row r="54" spans="1:15" x14ac:dyDescent="0.25">
      <c r="A54" t="s">
        <v>40</v>
      </c>
      <c r="B54">
        <v>8.8910421469470879</v>
      </c>
      <c r="C54" t="s">
        <v>43</v>
      </c>
      <c r="D54" s="17">
        <v>17.290838431346007</v>
      </c>
    </row>
    <row r="55" spans="1:15" x14ac:dyDescent="0.25">
      <c r="A55" t="s">
        <v>43</v>
      </c>
      <c r="B55">
        <v>4.4457010934063019</v>
      </c>
      <c r="C55" t="s">
        <v>5</v>
      </c>
      <c r="D55" s="17">
        <v>13.148887721034242</v>
      </c>
    </row>
    <row r="56" spans="1:15" x14ac:dyDescent="0.25">
      <c r="A56" t="s">
        <v>59</v>
      </c>
      <c r="B56">
        <f>SUM(B57:B68)</f>
        <v>10.38650465752532</v>
      </c>
      <c r="C56" t="s">
        <v>7</v>
      </c>
      <c r="D56" s="17">
        <v>12.985552751295581</v>
      </c>
    </row>
    <row r="57" spans="1:15" x14ac:dyDescent="0.25">
      <c r="A57" t="s">
        <v>38</v>
      </c>
      <c r="B57">
        <v>3.0037413239944151</v>
      </c>
      <c r="C57" t="s">
        <v>8</v>
      </c>
      <c r="D57" s="17">
        <v>7.6357070328895622</v>
      </c>
    </row>
    <row r="58" spans="1:15" x14ac:dyDescent="0.25">
      <c r="A58" t="s">
        <v>3</v>
      </c>
      <c r="B58">
        <v>2.0356845661604424</v>
      </c>
      <c r="C58" t="s">
        <v>38</v>
      </c>
      <c r="D58" s="17">
        <v>7.5028211834614744</v>
      </c>
    </row>
    <row r="59" spans="1:15" x14ac:dyDescent="0.25">
      <c r="A59" t="s">
        <v>8</v>
      </c>
      <c r="B59">
        <v>1.6071002115170336</v>
      </c>
      <c r="C59" t="s">
        <v>59</v>
      </c>
      <c r="D59" s="17">
        <f>SUM(D60:D68)</f>
        <v>9.980844741266603</v>
      </c>
    </row>
    <row r="60" spans="1:15" x14ac:dyDescent="0.25">
      <c r="A60" t="s">
        <v>7</v>
      </c>
      <c r="B60">
        <v>1.2517099442706383</v>
      </c>
      <c r="C60" t="s">
        <v>36</v>
      </c>
      <c r="D60">
        <v>2.7944802032929905</v>
      </c>
    </row>
    <row r="61" spans="1:15" x14ac:dyDescent="0.25">
      <c r="A61" t="s">
        <v>5</v>
      </c>
      <c r="B61">
        <v>1.213928434389431</v>
      </c>
      <c r="C61" t="s">
        <v>3</v>
      </c>
      <c r="D61">
        <v>1.8755019030353344</v>
      </c>
    </row>
    <row r="62" spans="1:15" x14ac:dyDescent="0.25">
      <c r="A62" t="s">
        <v>35</v>
      </c>
      <c r="B62">
        <v>1.072272445466169</v>
      </c>
      <c r="C62" t="s">
        <v>39</v>
      </c>
      <c r="D62">
        <v>1.606671669755249</v>
      </c>
    </row>
    <row r="63" spans="1:15" x14ac:dyDescent="0.25">
      <c r="A63" t="s">
        <v>42</v>
      </c>
      <c r="B63">
        <v>0.18033536036936651</v>
      </c>
      <c r="C63" t="s">
        <v>6</v>
      </c>
      <c r="D63">
        <v>1.3682033592871654</v>
      </c>
    </row>
    <row r="64" spans="1:15" x14ac:dyDescent="0.25">
      <c r="A64" t="s">
        <v>1</v>
      </c>
      <c r="B64">
        <v>1.9411922788282594E-2</v>
      </c>
      <c r="C64" t="s">
        <v>35</v>
      </c>
      <c r="D64">
        <v>1.0823526845306266</v>
      </c>
    </row>
    <row r="65" spans="1:4" x14ac:dyDescent="0.25">
      <c r="A65" t="s">
        <v>4</v>
      </c>
      <c r="B65">
        <v>2.3204485695408148E-3</v>
      </c>
      <c r="C65" t="s">
        <v>42</v>
      </c>
      <c r="D65">
        <v>0.72269094014838331</v>
      </c>
    </row>
    <row r="66" spans="1:4" x14ac:dyDescent="0.25">
      <c r="A66" t="s">
        <v>39</v>
      </c>
      <c r="B66">
        <v>0</v>
      </c>
      <c r="C66" t="s">
        <v>4</v>
      </c>
      <c r="D66">
        <v>0.51010442306011761</v>
      </c>
    </row>
    <row r="67" spans="1:4" x14ac:dyDescent="0.25">
      <c r="A67" t="s">
        <v>41</v>
      </c>
      <c r="B67">
        <v>0</v>
      </c>
      <c r="C67" t="s">
        <v>1</v>
      </c>
      <c r="D67">
        <v>2.0839558156736243E-2</v>
      </c>
    </row>
    <row r="68" spans="1:4" x14ac:dyDescent="0.25">
      <c r="A68" t="s">
        <v>6</v>
      </c>
      <c r="B68">
        <v>0</v>
      </c>
      <c r="C68" t="s">
        <v>41</v>
      </c>
      <c r="D68">
        <v>0</v>
      </c>
    </row>
    <row r="69" spans="1:4" x14ac:dyDescent="0.25">
      <c r="A69" s="21" t="s">
        <v>37</v>
      </c>
      <c r="B69" s="22">
        <f>'%'!M56</f>
        <v>13.911059387323556</v>
      </c>
      <c r="C69" s="21" t="s">
        <v>37</v>
      </c>
      <c r="D69" s="22">
        <f>'%'!M58</f>
        <v>21.766976434979998</v>
      </c>
    </row>
    <row r="70" spans="1:4" x14ac:dyDescent="0.25">
      <c r="A70" s="21" t="s">
        <v>57</v>
      </c>
      <c r="B70" s="22">
        <f>'%'!Z56</f>
        <v>1.0735143235377542</v>
      </c>
      <c r="C70" s="21" t="s">
        <v>59</v>
      </c>
      <c r="D70" s="22">
        <f>100-(D69+D71+D72)</f>
        <v>0.48356134870823553</v>
      </c>
    </row>
    <row r="71" spans="1:4" x14ac:dyDescent="0.25">
      <c r="A71" s="21" t="s">
        <v>58</v>
      </c>
      <c r="B71" s="22">
        <f>'%'!AA56</f>
        <v>39.783471894191216</v>
      </c>
      <c r="C71" s="21" t="s">
        <v>58</v>
      </c>
      <c r="D71" s="22">
        <f>'%'!AA58</f>
        <v>64.055810264725423</v>
      </c>
    </row>
    <row r="72" spans="1:4" x14ac:dyDescent="0.25">
      <c r="A72" s="21" t="s">
        <v>59</v>
      </c>
      <c r="B72" s="22">
        <f>100-(SUM(B69:B71))</f>
        <v>45.231954394947472</v>
      </c>
      <c r="C72" s="21" t="s">
        <v>57</v>
      </c>
      <c r="D72" s="22">
        <f>'%'!Z58</f>
        <v>13.693651951586341</v>
      </c>
    </row>
    <row r="104" spans="3:24" x14ac:dyDescent="0.25">
      <c r="C104" t="s">
        <v>65</v>
      </c>
      <c r="J104" t="s">
        <v>66</v>
      </c>
      <c r="Q104" t="s">
        <v>67</v>
      </c>
      <c r="X104" t="s">
        <v>68</v>
      </c>
    </row>
    <row r="121" spans="2:31" x14ac:dyDescent="0.25">
      <c r="Q121" t="s">
        <v>70</v>
      </c>
      <c r="X121" t="s">
        <v>71</v>
      </c>
      <c r="AE121" t="s">
        <v>68</v>
      </c>
    </row>
    <row r="122" spans="2:31" x14ac:dyDescent="0.25">
      <c r="B122" t="s">
        <v>69</v>
      </c>
      <c r="J122" t="s">
        <v>68</v>
      </c>
    </row>
    <row r="138" spans="2:30" x14ac:dyDescent="0.25">
      <c r="AD138" t="s">
        <v>76</v>
      </c>
    </row>
    <row r="139" spans="2:30" x14ac:dyDescent="0.25">
      <c r="B139" t="s">
        <v>72</v>
      </c>
      <c r="I139" t="s">
        <v>73</v>
      </c>
      <c r="P139" t="s">
        <v>74</v>
      </c>
      <c r="W139" t="s">
        <v>75</v>
      </c>
    </row>
  </sheetData>
  <sortState ref="C51:D67">
    <sortCondition descending="1" ref="D51:D67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dw</vt:lpstr>
      <vt:lpstr>Ratios_HID</vt:lpstr>
      <vt:lpstr>Ratios_HID1</vt:lpstr>
      <vt:lpstr>%</vt:lpstr>
      <vt:lpstr>Pruebas t y z (2 muestras)1</vt:lpstr>
      <vt:lpstr>Pruebas t y z (2 muestras)</vt:lpstr>
      <vt:lpstr>Graphs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2016-02-25T18:15:34Z</dcterms:created>
  <dcterms:modified xsi:type="dcterms:W3CDTF">2016-10-01T01:05:11Z</dcterms:modified>
</cp:coreProperties>
</file>