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trlProps/ctrlProp1.xml" ContentType="application/vnd.ms-excel.controlproperti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5.xml" ContentType="application/vnd.openxmlformats-officedocument.drawing+xml"/>
  <Override PartName="/xl/charts/chart2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Eric\Documents\Papers\Paper ST\ST\"/>
    </mc:Choice>
  </mc:AlternateContent>
  <bookViews>
    <workbookView xWindow="0" yWindow="0" windowWidth="16380" windowHeight="8190" tabRatio="338" activeTab="2"/>
  </bookViews>
  <sheets>
    <sheet name="dw" sheetId="1" r:id="rId1"/>
    <sheet name="fluxes_2" sheetId="2" r:id="rId2"/>
    <sheet name="fluxes (2)" sheetId="13" r:id="rId3"/>
    <sheet name="fluxes" sheetId="3" r:id="rId4"/>
    <sheet name="Sediments" sheetId="4" r:id="rId5"/>
    <sheet name="Ratios_HID" sheetId="5" state="hidden" r:id="rId6"/>
    <sheet name="Ratios_HID1" sheetId="6" state="hidden" r:id="rId7"/>
    <sheet name="%" sheetId="7" r:id="rId8"/>
    <sheet name="Hoja1" sheetId="12" r:id="rId9"/>
    <sheet name="Pruebas t y z (2 muestras)1" sheetId="8" r:id="rId10"/>
    <sheet name="Pruebas t y z (2 muestras)" sheetId="9" r:id="rId11"/>
    <sheet name="Graphs" sheetId="10" r:id="rId12"/>
    <sheet name="Sheet11" sheetId="11" r:id="rId13"/>
  </sheets>
  <definedNames>
    <definedName name="xdata1" localSheetId="2">ROW(OFFSET(#REF!,0,0,513,1))-19*INT((-1/2+ROW(OFFSET(#REF!,0,0,513,1)))/19)</definedName>
    <definedName name="xdata1" localSheetId="10">ROW(OFFSET('Pruebas t y z (2 muestras)'!$B$1,0,0,792,1))-24*INT((-1/2+ROW(OFFSET('Pruebas t y z (2 muestras)'!$B$1,0,0,792,1)))/24)</definedName>
    <definedName name="xdata1" localSheetId="9">ROW(OFFSET('Pruebas t y z (2 muestras)1'!$B$1,0,0,792,1))-24*INT((-1/2+ROW(OFFSET('Pruebas t y z (2 muestras)1'!$B$1,0,0,792,1)))/24)</definedName>
    <definedName name="xdata1">ROW(OFFSET(#REF!,0,0,513,1))-19*INT((-1/2+ROW(OFFSET(#REF!,0,0,513,1)))/19)</definedName>
    <definedName name="xdata10" localSheetId="2">ROW(OFFSET(#REF!,0,0,513,1))-19*INT((-1/2+ROW(OFFSET(#REF!,0,0,513,1)))/19)</definedName>
    <definedName name="xdata10" localSheetId="10">ROW(OFFSET('Pruebas t y z (2 muestras)'!$B$1,0,0,744,1))-24*INT((-1/2+ROW(OFFSET('Pruebas t y z (2 muestras)'!$B$1,0,0,744,1)))/24)</definedName>
    <definedName name="xdata10">ROW(OFFSET(#REF!,0,0,513,1))-19*INT((-1/2+ROW(OFFSET(#REF!,0,0,513,1)))/19)</definedName>
    <definedName name="xdata11" localSheetId="2">ROW(OFFSET(#REF!,0,0,285,1))-15*INT((-1/2+ROW(OFFSET(#REF!,0,0,285,1)))/15)</definedName>
    <definedName name="xdata11" localSheetId="10">ROW(OFFSET('Pruebas t y z (2 muestras)'!$B$1,0,0,408,1))-17*INT((-1/2+ROW(OFFSET('Pruebas t y z (2 muestras)'!$B$1,0,0,408,1)))/17)</definedName>
    <definedName name="xdata11">ROW(OFFSET(#REF!,0,0,285,1))-15*INT((-1/2+ROW(OFFSET(#REF!,0,0,285,1)))/15)</definedName>
    <definedName name="xdata2" localSheetId="2">ROW(OFFSET(#REF!,0,0,513,1))-19*INT((-1/2+ROW(OFFSET(#REF!,0,0,513,1)))/19)</definedName>
    <definedName name="xdata2" localSheetId="10">ROW(OFFSET('Pruebas t y z (2 muestras)'!$B$1,0,0,759,1))-23*INT((-1/2+ROW(OFFSET('Pruebas t y z (2 muestras)'!$B$1,0,0,759,1)))/23)</definedName>
    <definedName name="xdata2" localSheetId="9">ROW(OFFSET('Pruebas t y z (2 muestras)1'!$B$1,0,0,792,1))-24*INT((-1/2+ROW(OFFSET('Pruebas t y z (2 muestras)1'!$B$1,0,0,792,1)))/24)</definedName>
    <definedName name="xdata2">ROW(OFFSET(#REF!,0,0,513,1))-19*INT((-1/2+ROW(OFFSET(#REF!,0,0,513,1)))/19)</definedName>
    <definedName name="xdata3" localSheetId="2">ROW(OFFSET(#REF!,0,0,513,1))-19*INT((-1/2+ROW(OFFSET(#REF!,0,0,513,1)))/19)</definedName>
    <definedName name="xdata3" localSheetId="10">ROW(OFFSET('Pruebas t y z (2 muestras)'!$B$1,0,0,768,1))-24*INT((-1/2+ROW(OFFSET('Pruebas t y z (2 muestras)'!$B$1,0,0,768,1)))/24)</definedName>
    <definedName name="xdata3" localSheetId="9">ROW(OFFSET('Pruebas t y z (2 muestras)1'!$B$1,0,0,792,1))-24*INT((-1/2+ROW(OFFSET('Pruebas t y z (2 muestras)1'!$B$1,0,0,792,1)))/24)</definedName>
    <definedName name="xdata3">ROW(OFFSET(#REF!,0,0,513,1))-19*INT((-1/2+ROW(OFFSET(#REF!,0,0,513,1)))/19)</definedName>
    <definedName name="xdata4" localSheetId="2">ROW(OFFSET(#REF!,0,0,513,1))-19*INT((-1/2+ROW(OFFSET(#REF!,0,0,513,1)))/19)</definedName>
    <definedName name="xdata4" localSheetId="10">ROW(OFFSET('Pruebas t y z (2 muestras)'!$B$1,0,0,759,1))-23*INT((-1/2+ROW(OFFSET('Pruebas t y z (2 muestras)'!$B$1,0,0,759,1)))/23)</definedName>
    <definedName name="xdata4" localSheetId="9">ROW(OFFSET('Pruebas t y z (2 muestras)1'!$B$1,0,0,792,1))-24*INT((-1/2+ROW(OFFSET('Pruebas t y z (2 muestras)1'!$B$1,0,0,792,1)))/24)</definedName>
    <definedName name="xdata4">ROW(OFFSET(#REF!,0,0,513,1))-19*INT((-1/2+ROW(OFFSET(#REF!,0,0,513,1)))/19)</definedName>
    <definedName name="xdata5" localSheetId="2">ROW(OFFSET(#REF!,0,0,513,1))-19*INT((-1/2+ROW(OFFSET(#REF!,0,0,513,1)))/19)</definedName>
    <definedName name="xdata5" localSheetId="10">ROW(OFFSET('Pruebas t y z (2 muestras)'!$B$1,0,0,759,1))-23*INT((-1/2+ROW(OFFSET('Pruebas t y z (2 muestras)'!$B$1,0,0,759,1)))/23)</definedName>
    <definedName name="xdata5" localSheetId="9">ROW(OFFSET('Pruebas t y z (2 muestras)1'!$B$1,0,0,792,1))-24*INT((-1/2+ROW(OFFSET('Pruebas t y z (2 muestras)1'!$B$1,0,0,792,1)))/24)</definedName>
    <definedName name="xdata5">ROW(OFFSET(#REF!,0,0,513,1))-19*INT((-1/2+ROW(OFFSET(#REF!,0,0,513,1)))/19)</definedName>
    <definedName name="xdata6" localSheetId="2">ROW(OFFSET(#REF!,0,0,513,1))-19*INT((-1/2+ROW(OFFSET(#REF!,0,0,513,1)))/19)</definedName>
    <definedName name="xdata6" localSheetId="10">ROW(OFFSET('Pruebas t y z (2 muestras)'!$B$1,0,0,432,1))-18*INT((-1/2+ROW(OFFSET('Pruebas t y z (2 muestras)'!$B$1,0,0,432,1)))/18)</definedName>
    <definedName name="xdata6" localSheetId="9">ROW(OFFSET('Pruebas t y z (2 muestras)1'!$B$1,0,0,792,1))-24*INT((-1/2+ROW(OFFSET('Pruebas t y z (2 muestras)1'!$B$1,0,0,792,1)))/24)</definedName>
    <definedName name="xdata6">ROW(OFFSET(#REF!,0,0,513,1))-19*INT((-1/2+ROW(OFFSET(#REF!,0,0,513,1)))/19)</definedName>
    <definedName name="xdata7" localSheetId="2">ROW(OFFSET(#REF!,0,0,513,1))-19*INT((-1/2+ROW(OFFSET(#REF!,0,0,513,1)))/19)</definedName>
    <definedName name="xdata7" localSheetId="10">ROW(OFFSET('Pruebas t y z (2 muestras)'!$B$1,0,0,744,1))-24*INT((-1/2+ROW(OFFSET('Pruebas t y z (2 muestras)'!$B$1,0,0,744,1)))/24)</definedName>
    <definedName name="xdata7" localSheetId="9">ROW(OFFSET('Pruebas t y z (2 muestras)1'!$B$1,0,0,792,1))-24*INT((-1/2+ROW(OFFSET('Pruebas t y z (2 muestras)1'!$B$1,0,0,792,1)))/24)</definedName>
    <definedName name="xdata7">ROW(OFFSET(#REF!,0,0,513,1))-19*INT((-1/2+ROW(OFFSET(#REF!,0,0,513,1)))/19)</definedName>
    <definedName name="xdata8" localSheetId="2">ROW(OFFSET(#REF!,0,0,513,1))-19*INT((-1/2+ROW(OFFSET(#REF!,0,0,513,1)))/19)</definedName>
    <definedName name="xdata8" localSheetId="10">ROW(OFFSET('Pruebas t y z (2 muestras)'!$B$1,0,0,768,1))-24*INT((-1/2+ROW(OFFSET('Pruebas t y z (2 muestras)'!$B$1,0,0,768,1)))/24)</definedName>
    <definedName name="xdata8" localSheetId="9">ROW(OFFSET('Pruebas t y z (2 muestras)1'!$B$1,0,0,558,1))-18*INT((-1/2+ROW(OFFSET('Pruebas t y z (2 muestras)1'!$B$1,0,0,558,1)))/18)</definedName>
    <definedName name="xdata8">ROW(OFFSET(#REF!,0,0,513,1))-19*INT((-1/2+ROW(OFFSET(#REF!,0,0,513,1)))/19)</definedName>
    <definedName name="xdata9" localSheetId="2">ROW(OFFSET(#REF!,0,0,513,1))-19*INT((-1/2+ROW(OFFSET(#REF!,0,0,513,1)))/19)</definedName>
    <definedName name="xdata9" localSheetId="10">ROW(OFFSET('Pruebas t y z (2 muestras)'!$B$1,0,0,792,1))-24*INT((-1/2+ROW(OFFSET('Pruebas t y z (2 muestras)'!$B$1,0,0,792,1)))/24)</definedName>
    <definedName name="xdata9" localSheetId="9">ROW(OFFSET('Pruebas t y z (2 muestras)1'!$B$1,0,0,792,1))-24*INT((-1/2+ROW(OFFSET('Pruebas t y z (2 muestras)1'!$B$1,0,0,792,1)))/24)</definedName>
    <definedName name="xdata9">ROW(OFFSET(#REF!,0,0,513,1))-19*INT((-1/2+ROW(OFFSET(#REF!,0,0,513,1)))/19)</definedName>
    <definedName name="ydata1" localSheetId="2">1+INT((ROW(OFFSET(#REF!,0,0,513,1))-1/2)/19)</definedName>
    <definedName name="ydata1" localSheetId="10">1+INT((ROW(OFFSET('Pruebas t y z (2 muestras)'!$B$1,0,0,792,1))-1/2)/24)</definedName>
    <definedName name="ydata1" localSheetId="9">1+INT((ROW(OFFSET('Pruebas t y z (2 muestras)1'!$B$1,0,0,792,1))-1/2)/24)</definedName>
    <definedName name="ydata1">1+INT((ROW(OFFSET(#REF!,0,0,513,1))-1/2)/19)</definedName>
    <definedName name="ydata10" localSheetId="2">1+INT((ROW(OFFSET(#REF!,0,0,513,1))-1/2)/19)</definedName>
    <definedName name="ydata10" localSheetId="10">1+INT((ROW(OFFSET('Pruebas t y z (2 muestras)'!$B$1,0,0,744,1))-1/2)/24)</definedName>
    <definedName name="ydata10">1+INT((ROW(OFFSET(#REF!,0,0,513,1))-1/2)/19)</definedName>
    <definedName name="ydata11" localSheetId="2">1+INT((ROW(OFFSET(#REF!,0,0,285,1))-1/2)/15)</definedName>
    <definedName name="ydata11" localSheetId="10">1+INT((ROW(OFFSET('Pruebas t y z (2 muestras)'!$B$1,0,0,408,1))-1/2)/17)</definedName>
    <definedName name="ydata11">1+INT((ROW(OFFSET(#REF!,0,0,285,1))-1/2)/15)</definedName>
    <definedName name="ydata2" localSheetId="2">1+INT((ROW(OFFSET(#REF!,0,0,513,1))-1/2)/19)</definedName>
    <definedName name="ydata2" localSheetId="10">1+INT((ROW(OFFSET('Pruebas t y z (2 muestras)'!$B$1,0,0,759,1))-1/2)/23)</definedName>
    <definedName name="ydata2" localSheetId="9">1+INT((ROW(OFFSET('Pruebas t y z (2 muestras)1'!$B$1,0,0,792,1))-1/2)/24)</definedName>
    <definedName name="ydata2">1+INT((ROW(OFFSET(#REF!,0,0,513,1))-1/2)/19)</definedName>
    <definedName name="ydata3" localSheetId="2">1+INT((ROW(OFFSET(#REF!,0,0,513,1))-1/2)/19)</definedName>
    <definedName name="ydata3" localSheetId="10">1+INT((ROW(OFFSET('Pruebas t y z (2 muestras)'!$B$1,0,0,768,1))-1/2)/24)</definedName>
    <definedName name="ydata3" localSheetId="9">1+INT((ROW(OFFSET('Pruebas t y z (2 muestras)1'!$B$1,0,0,792,1))-1/2)/24)</definedName>
    <definedName name="ydata3">1+INT((ROW(OFFSET(#REF!,0,0,513,1))-1/2)/19)</definedName>
    <definedName name="ydata4" localSheetId="2">1+INT((ROW(OFFSET(#REF!,0,0,513,1))-1/2)/19)</definedName>
    <definedName name="ydata4" localSheetId="10">1+INT((ROW(OFFSET('Pruebas t y z (2 muestras)'!$B$1,0,0,759,1))-1/2)/23)</definedName>
    <definedName name="ydata4" localSheetId="9">1+INT((ROW(OFFSET('Pruebas t y z (2 muestras)1'!$B$1,0,0,792,1))-1/2)/24)</definedName>
    <definedName name="ydata4">1+INT((ROW(OFFSET(#REF!,0,0,513,1))-1/2)/19)</definedName>
    <definedName name="ydata5" localSheetId="2">1+INT((ROW(OFFSET(#REF!,0,0,513,1))-1/2)/19)</definedName>
    <definedName name="ydata5" localSheetId="10">1+INT((ROW(OFFSET('Pruebas t y z (2 muestras)'!$B$1,0,0,759,1))-1/2)/23)</definedName>
    <definedName name="ydata5" localSheetId="9">1+INT((ROW(OFFSET('Pruebas t y z (2 muestras)1'!$B$1,0,0,792,1))-1/2)/24)</definedName>
    <definedName name="ydata5">1+INT((ROW(OFFSET(#REF!,0,0,513,1))-1/2)/19)</definedName>
    <definedName name="ydata6" localSheetId="2">1+INT((ROW(OFFSET(#REF!,0,0,513,1))-1/2)/19)</definedName>
    <definedName name="ydata6" localSheetId="10">1+INT((ROW(OFFSET('Pruebas t y z (2 muestras)'!$B$1,0,0,432,1))-1/2)/18)</definedName>
    <definedName name="ydata6" localSheetId="9">1+INT((ROW(OFFSET('Pruebas t y z (2 muestras)1'!$B$1,0,0,792,1))-1/2)/24)</definedName>
    <definedName name="ydata6">1+INT((ROW(OFFSET(#REF!,0,0,513,1))-1/2)/19)</definedName>
    <definedName name="ydata7" localSheetId="2">1+INT((ROW(OFFSET(#REF!,0,0,513,1))-1/2)/19)</definedName>
    <definedName name="ydata7" localSheetId="10">1+INT((ROW(OFFSET('Pruebas t y z (2 muestras)'!$B$1,0,0,744,1))-1/2)/24)</definedName>
    <definedName name="ydata7" localSheetId="9">1+INT((ROW(OFFSET('Pruebas t y z (2 muestras)1'!$B$1,0,0,792,1))-1/2)/24)</definedName>
    <definedName name="ydata7">1+INT((ROW(OFFSET(#REF!,0,0,513,1))-1/2)/19)</definedName>
    <definedName name="ydata8" localSheetId="2">1+INT((ROW(OFFSET(#REF!,0,0,513,1))-1/2)/19)</definedName>
    <definedName name="ydata8" localSheetId="10">1+INT((ROW(OFFSET('Pruebas t y z (2 muestras)'!$B$1,0,0,768,1))-1/2)/24)</definedName>
    <definedName name="ydata8" localSheetId="9">1+INT((ROW(OFFSET('Pruebas t y z (2 muestras)1'!$B$1,0,0,558,1))-1/2)/18)</definedName>
    <definedName name="ydata8">1+INT((ROW(OFFSET(#REF!,0,0,513,1))-1/2)/19)</definedName>
    <definedName name="ydata9" localSheetId="2">1+INT((ROW(OFFSET(#REF!,0,0,513,1))-1/2)/19)</definedName>
    <definedName name="ydata9" localSheetId="10">1+INT((ROW(OFFSET('Pruebas t y z (2 muestras)'!$B$1,0,0,792,1))-1/2)/24)</definedName>
    <definedName name="ydata9" localSheetId="9">1+INT((ROW(OFFSET('Pruebas t y z (2 muestras)1'!$B$1,0,0,792,1))-1/2)/24)</definedName>
    <definedName name="ydata9">1+INT((ROW(OFFSET(#REF!,0,0,513,1))-1/2)/19)</definedName>
  </definedNames>
  <calcPr calcId="152511"/>
</workbook>
</file>

<file path=xl/calcChain.xml><?xml version="1.0" encoding="utf-8"?>
<calcChain xmlns="http://schemas.openxmlformats.org/spreadsheetml/2006/main">
  <c r="E39" i="13" l="1"/>
  <c r="E42" i="13"/>
  <c r="E43" i="13"/>
  <c r="B51" i="13"/>
  <c r="F42" i="13" l="1"/>
  <c r="C44" i="13" l="1"/>
  <c r="C42" i="13"/>
  <c r="S41" i="13"/>
  <c r="M41" i="13"/>
  <c r="L41" i="13"/>
  <c r="Q41" i="13"/>
  <c r="C41" i="13"/>
  <c r="C40" i="13"/>
  <c r="C39" i="13"/>
  <c r="C38" i="13"/>
  <c r="C37" i="13"/>
  <c r="C36" i="13"/>
  <c r="C34" i="13"/>
  <c r="C33" i="13"/>
  <c r="C32" i="13"/>
  <c r="U31" i="13"/>
  <c r="C31" i="13"/>
  <c r="C30" i="13"/>
  <c r="C29" i="13"/>
  <c r="C27" i="13"/>
  <c r="C26" i="13"/>
  <c r="C25" i="13"/>
  <c r="U25" i="13" s="1"/>
  <c r="C24" i="13"/>
  <c r="X24" i="13" s="1"/>
  <c r="T23" i="13"/>
  <c r="C23" i="13"/>
  <c r="C22" i="13"/>
  <c r="C21" i="13"/>
  <c r="U21" i="13" s="1"/>
  <c r="C20" i="13"/>
  <c r="C19" i="13"/>
  <c r="D19" i="13" s="1"/>
  <c r="O19" i="13" s="1"/>
  <c r="C18" i="13"/>
  <c r="D18" i="13" s="1"/>
  <c r="C17" i="13"/>
  <c r="D17" i="13" s="1"/>
  <c r="I17" i="13" s="1"/>
  <c r="C16" i="13"/>
  <c r="D16" i="13" s="1"/>
  <c r="T16" i="13" s="1"/>
  <c r="C15" i="13"/>
  <c r="D15" i="13" s="1"/>
  <c r="C14" i="13"/>
  <c r="D14" i="13" s="1"/>
  <c r="O14" i="13" s="1"/>
  <c r="C13" i="13"/>
  <c r="D13" i="13" s="1"/>
  <c r="C12" i="13"/>
  <c r="D12" i="13" s="1"/>
  <c r="C11" i="13"/>
  <c r="D11" i="13" s="1"/>
  <c r="Q11" i="13" s="1"/>
  <c r="C10" i="13"/>
  <c r="D10" i="13" s="1"/>
  <c r="C9" i="13"/>
  <c r="D9" i="13" s="1"/>
  <c r="C8" i="13"/>
  <c r="D8" i="13" s="1"/>
  <c r="C7" i="13"/>
  <c r="D7" i="13" s="1"/>
  <c r="Q7" i="13" s="1"/>
  <c r="C6" i="13"/>
  <c r="D6" i="13" s="1"/>
  <c r="N6" i="13" s="1"/>
  <c r="C5" i="13"/>
  <c r="D5" i="13" s="1"/>
  <c r="C4" i="13"/>
  <c r="D4" i="13" s="1"/>
  <c r="C3" i="13"/>
  <c r="Q9" i="13" l="1"/>
  <c r="M9" i="13"/>
  <c r="F6" i="13"/>
  <c r="O6" i="13"/>
  <c r="W6" i="13"/>
  <c r="Q17" i="13"/>
  <c r="L14" i="13"/>
  <c r="R17" i="13"/>
  <c r="S14" i="13"/>
  <c r="K6" i="13"/>
  <c r="X14" i="13"/>
  <c r="N23" i="13"/>
  <c r="F14" i="13"/>
  <c r="F17" i="13"/>
  <c r="S25" i="13"/>
  <c r="J14" i="13"/>
  <c r="H17" i="13"/>
  <c r="X7" i="13"/>
  <c r="P17" i="13"/>
  <c r="L33" i="13"/>
  <c r="Q33" i="13"/>
  <c r="M33" i="13"/>
  <c r="E33" i="13"/>
  <c r="U33" i="13"/>
  <c r="S33" i="13"/>
  <c r="M10" i="13"/>
  <c r="S10" i="13"/>
  <c r="L22" i="13"/>
  <c r="X22" i="13"/>
  <c r="J22" i="13"/>
  <c r="W22" i="13"/>
  <c r="H22" i="13"/>
  <c r="U22" i="13"/>
  <c r="G22" i="13"/>
  <c r="T22" i="13"/>
  <c r="E22" i="13"/>
  <c r="M22" i="13"/>
  <c r="R22" i="13"/>
  <c r="O22" i="13"/>
  <c r="Q27" i="13"/>
  <c r="O27" i="13"/>
  <c r="M27" i="13"/>
  <c r="L27" i="13"/>
  <c r="X27" i="13"/>
  <c r="I27" i="13"/>
  <c r="W27" i="13"/>
  <c r="H27" i="13"/>
  <c r="U27" i="13"/>
  <c r="G27" i="13"/>
  <c r="T27" i="13"/>
  <c r="E27" i="13"/>
  <c r="M29" i="13"/>
  <c r="I29" i="13"/>
  <c r="Q29" i="13"/>
  <c r="U29" i="13"/>
  <c r="S29" i="13"/>
  <c r="S12" i="13"/>
  <c r="Q12" i="13"/>
  <c r="J12" i="13"/>
  <c r="I12" i="13"/>
  <c r="X15" i="13"/>
  <c r="N15" i="13"/>
  <c r="W15" i="13"/>
  <c r="L15" i="13"/>
  <c r="J15" i="13"/>
  <c r="T15" i="13"/>
  <c r="I15" i="13"/>
  <c r="R15" i="13"/>
  <c r="H15" i="13"/>
  <c r="O15" i="13"/>
  <c r="E15" i="13"/>
  <c r="U15" i="13"/>
  <c r="Q15" i="13"/>
  <c r="G15" i="13"/>
  <c r="P15" i="13"/>
  <c r="F15" i="13"/>
  <c r="N5" i="13"/>
  <c r="M5" i="13"/>
  <c r="L5" i="13"/>
  <c r="I5" i="13"/>
  <c r="F5" i="13"/>
  <c r="E5" i="13"/>
  <c r="U5" i="13"/>
  <c r="Q5" i="13"/>
  <c r="U9" i="13"/>
  <c r="J19" i="13"/>
  <c r="X21" i="13"/>
  <c r="H31" i="13"/>
  <c r="W31" i="13"/>
  <c r="E9" i="13"/>
  <c r="K16" i="13"/>
  <c r="R19" i="13"/>
  <c r="J21" i="13"/>
  <c r="G23" i="13"/>
  <c r="I31" i="13"/>
  <c r="X31" i="13"/>
  <c r="U41" i="13"/>
  <c r="H7" i="13"/>
  <c r="F9" i="13"/>
  <c r="L16" i="13"/>
  <c r="T19" i="13"/>
  <c r="K21" i="13"/>
  <c r="I23" i="13"/>
  <c r="L31" i="13"/>
  <c r="I21" i="13"/>
  <c r="W23" i="13"/>
  <c r="I7" i="13"/>
  <c r="I9" i="13"/>
  <c r="U19" i="13"/>
  <c r="M21" i="13"/>
  <c r="J23" i="13"/>
  <c r="M31" i="13"/>
  <c r="G6" i="13"/>
  <c r="M7" i="13"/>
  <c r="L9" i="13"/>
  <c r="T14" i="13"/>
  <c r="Q21" i="13"/>
  <c r="L23" i="13"/>
  <c r="O31" i="13"/>
  <c r="I41" i="13"/>
  <c r="R21" i="13"/>
  <c r="Q31" i="13"/>
  <c r="N9" i="13"/>
  <c r="N11" i="13"/>
  <c r="G19" i="13"/>
  <c r="F21" i="13"/>
  <c r="S21" i="13"/>
  <c r="O23" i="13"/>
  <c r="E31" i="13"/>
  <c r="T31" i="13"/>
  <c r="P6" i="13"/>
  <c r="I19" i="13"/>
  <c r="H21" i="13"/>
  <c r="G31" i="13"/>
  <c r="U43" i="13"/>
  <c r="V4" i="13"/>
  <c r="N4" i="13"/>
  <c r="F4" i="13"/>
  <c r="M4" i="13"/>
  <c r="U4" i="13"/>
  <c r="E4" i="13"/>
  <c r="Q4" i="13"/>
  <c r="I4" i="13"/>
  <c r="P4" i="13"/>
  <c r="H4" i="13"/>
  <c r="X4" i="13"/>
  <c r="R4" i="13"/>
  <c r="L4" i="13"/>
  <c r="K4" i="13"/>
  <c r="J4" i="13"/>
  <c r="O4" i="13"/>
  <c r="W4" i="13"/>
  <c r="G4" i="13"/>
  <c r="T4" i="13"/>
  <c r="S4" i="13"/>
  <c r="Q18" i="13"/>
  <c r="I18" i="13"/>
  <c r="P18" i="13"/>
  <c r="G18" i="13"/>
  <c r="X18" i="13"/>
  <c r="O18" i="13"/>
  <c r="F18" i="13"/>
  <c r="T18" i="13"/>
  <c r="K18" i="13"/>
  <c r="R18" i="13"/>
  <c r="H18" i="13"/>
  <c r="S18" i="13"/>
  <c r="J18" i="13"/>
  <c r="U18" i="13"/>
  <c r="N18" i="13"/>
  <c r="M18" i="13"/>
  <c r="L18" i="13"/>
  <c r="E18" i="13"/>
  <c r="W18" i="13"/>
  <c r="N8" i="13"/>
  <c r="F8" i="13"/>
  <c r="U8" i="13"/>
  <c r="M8" i="13"/>
  <c r="E8" i="13"/>
  <c r="Q8" i="13"/>
  <c r="I8" i="13"/>
  <c r="X8" i="13"/>
  <c r="P8" i="13"/>
  <c r="H8" i="13"/>
  <c r="T8" i="13"/>
  <c r="S8" i="13"/>
  <c r="O8" i="13"/>
  <c r="L8" i="13"/>
  <c r="W8" i="13"/>
  <c r="R8" i="13"/>
  <c r="K8" i="13"/>
  <c r="J8" i="13"/>
  <c r="G8" i="13"/>
  <c r="W13" i="13"/>
  <c r="O13" i="13"/>
  <c r="G13" i="13"/>
  <c r="R13" i="13"/>
  <c r="I13" i="13"/>
  <c r="Q13" i="13"/>
  <c r="H13" i="13"/>
  <c r="U13" i="13"/>
  <c r="L13" i="13"/>
  <c r="T13" i="13"/>
  <c r="K13" i="13"/>
  <c r="S11" i="13"/>
  <c r="K11" i="13"/>
  <c r="P11" i="13"/>
  <c r="G11" i="13"/>
  <c r="X11" i="13"/>
  <c r="O11" i="13"/>
  <c r="F11" i="13"/>
  <c r="T11" i="13"/>
  <c r="J11" i="13"/>
  <c r="R11" i="13"/>
  <c r="I11" i="13"/>
  <c r="L24" i="13"/>
  <c r="P7" i="13"/>
  <c r="J10" i="13"/>
  <c r="E11" i="13"/>
  <c r="W11" i="13"/>
  <c r="R12" i="13"/>
  <c r="M13" i="13"/>
  <c r="N24" i="13"/>
  <c r="R43" i="13"/>
  <c r="F43" i="13"/>
  <c r="H43" i="13"/>
  <c r="O43" i="13"/>
  <c r="T43" i="13"/>
  <c r="H6" i="13"/>
  <c r="X6" i="13"/>
  <c r="W9" i="13"/>
  <c r="P9" i="13"/>
  <c r="H9" i="13"/>
  <c r="X9" i="13"/>
  <c r="O9" i="13"/>
  <c r="G9" i="13"/>
  <c r="S9" i="13"/>
  <c r="K9" i="13"/>
  <c r="R9" i="13"/>
  <c r="J9" i="13"/>
  <c r="T9" i="13"/>
  <c r="H11" i="13"/>
  <c r="N13" i="13"/>
  <c r="K14" i="13"/>
  <c r="W17" i="13"/>
  <c r="O17" i="13"/>
  <c r="G17" i="13"/>
  <c r="T17" i="13"/>
  <c r="K17" i="13"/>
  <c r="S17" i="13"/>
  <c r="J17" i="13"/>
  <c r="X17" i="13"/>
  <c r="N17" i="13"/>
  <c r="E17" i="13"/>
  <c r="L17" i="13"/>
  <c r="M17" i="13"/>
  <c r="U17" i="13"/>
  <c r="W37" i="13"/>
  <c r="O37" i="13"/>
  <c r="G37" i="13"/>
  <c r="N37" i="13"/>
  <c r="F37" i="13"/>
  <c r="R37" i="13"/>
  <c r="J37" i="13"/>
  <c r="P37" i="13"/>
  <c r="X37" i="13"/>
  <c r="K37" i="13"/>
  <c r="T37" i="13"/>
  <c r="H37" i="13"/>
  <c r="L37" i="13"/>
  <c r="I37" i="13"/>
  <c r="S37" i="13"/>
  <c r="Q37" i="13"/>
  <c r="M37" i="13"/>
  <c r="Q10" i="13"/>
  <c r="I10" i="13"/>
  <c r="U10" i="13"/>
  <c r="L10" i="13"/>
  <c r="T10" i="13"/>
  <c r="K10" i="13"/>
  <c r="X10" i="13"/>
  <c r="O10" i="13"/>
  <c r="F10" i="13"/>
  <c r="W10" i="13"/>
  <c r="N10" i="13"/>
  <c r="E10" i="13"/>
  <c r="E13" i="13"/>
  <c r="H10" i="13"/>
  <c r="J13" i="13"/>
  <c r="C45" i="13"/>
  <c r="D3" i="13"/>
  <c r="T7" i="13"/>
  <c r="L7" i="13"/>
  <c r="S7" i="13"/>
  <c r="K7" i="13"/>
  <c r="W7" i="13"/>
  <c r="O7" i="13"/>
  <c r="G7" i="13"/>
  <c r="N7" i="13"/>
  <c r="F7" i="13"/>
  <c r="R7" i="13"/>
  <c r="P10" i="13"/>
  <c r="L11" i="13"/>
  <c r="U12" i="13"/>
  <c r="M12" i="13"/>
  <c r="E12" i="13"/>
  <c r="L12" i="13"/>
  <c r="T12" i="13"/>
  <c r="K12" i="13"/>
  <c r="P12" i="13"/>
  <c r="G12" i="13"/>
  <c r="X12" i="13"/>
  <c r="O12" i="13"/>
  <c r="F12" i="13"/>
  <c r="W12" i="13"/>
  <c r="P13" i="13"/>
  <c r="U16" i="13"/>
  <c r="M16" i="13"/>
  <c r="E16" i="13"/>
  <c r="X16" i="13"/>
  <c r="O16" i="13"/>
  <c r="F16" i="13"/>
  <c r="W16" i="13"/>
  <c r="N16" i="13"/>
  <c r="R16" i="13"/>
  <c r="I16" i="13"/>
  <c r="G16" i="13"/>
  <c r="Q16" i="13"/>
  <c r="H16" i="13"/>
  <c r="P16" i="13"/>
  <c r="W25" i="13"/>
  <c r="O25" i="13"/>
  <c r="G25" i="13"/>
  <c r="N25" i="13"/>
  <c r="R25" i="13"/>
  <c r="J25" i="13"/>
  <c r="P25" i="13"/>
  <c r="X25" i="13"/>
  <c r="K25" i="13"/>
  <c r="T25" i="13"/>
  <c r="H25" i="13"/>
  <c r="I25" i="13"/>
  <c r="F25" i="13"/>
  <c r="Q25" i="13"/>
  <c r="L25" i="13"/>
  <c r="M25" i="13"/>
  <c r="X5" i="13"/>
  <c r="P5" i="13"/>
  <c r="H5" i="13"/>
  <c r="W5" i="13"/>
  <c r="G5" i="13"/>
  <c r="O5" i="13"/>
  <c r="S5" i="13"/>
  <c r="K5" i="13"/>
  <c r="R5" i="13"/>
  <c r="J5" i="13"/>
  <c r="T5" i="13"/>
  <c r="E7" i="13"/>
  <c r="U7" i="13"/>
  <c r="R10" i="13"/>
  <c r="M11" i="13"/>
  <c r="H12" i="13"/>
  <c r="S13" i="13"/>
  <c r="J16" i="13"/>
  <c r="E25" i="13"/>
  <c r="X43" i="13"/>
  <c r="C46" i="13"/>
  <c r="X13" i="13"/>
  <c r="R24" i="13"/>
  <c r="J24" i="13"/>
  <c r="W24" i="13"/>
  <c r="O24" i="13"/>
  <c r="G24" i="13"/>
  <c r="U24" i="13"/>
  <c r="M24" i="13"/>
  <c r="E24" i="13"/>
  <c r="Q24" i="13"/>
  <c r="P24" i="13"/>
  <c r="I24" i="13"/>
  <c r="F24" i="13"/>
  <c r="T24" i="13"/>
  <c r="H24" i="13"/>
  <c r="S24" i="13"/>
  <c r="E37" i="13"/>
  <c r="R6" i="13"/>
  <c r="J6" i="13"/>
  <c r="Q6" i="13"/>
  <c r="I6" i="13"/>
  <c r="U6" i="13"/>
  <c r="M6" i="13"/>
  <c r="E6" i="13"/>
  <c r="L6" i="13"/>
  <c r="T6" i="13"/>
  <c r="S6" i="13"/>
  <c r="J7" i="13"/>
  <c r="G10" i="13"/>
  <c r="U11" i="13"/>
  <c r="N12" i="13"/>
  <c r="F13" i="13"/>
  <c r="Q14" i="13"/>
  <c r="I14" i="13"/>
  <c r="W14" i="13"/>
  <c r="N14" i="13"/>
  <c r="E14" i="13"/>
  <c r="M14" i="13"/>
  <c r="R14" i="13"/>
  <c r="H14" i="13"/>
  <c r="P14" i="13"/>
  <c r="G14" i="13"/>
  <c r="U14" i="13"/>
  <c r="S16" i="13"/>
  <c r="K24" i="13"/>
  <c r="U37" i="13"/>
  <c r="C47" i="13"/>
  <c r="E19" i="13"/>
  <c r="T21" i="13"/>
  <c r="L21" i="13"/>
  <c r="W21" i="13"/>
  <c r="O21" i="13"/>
  <c r="G21" i="13"/>
  <c r="N21" i="13"/>
  <c r="X23" i="13"/>
  <c r="P23" i="13"/>
  <c r="H23" i="13"/>
  <c r="U23" i="13"/>
  <c r="M23" i="13"/>
  <c r="E23" i="13"/>
  <c r="S23" i="13"/>
  <c r="K23" i="13"/>
  <c r="Q23" i="13"/>
  <c r="L29" i="13"/>
  <c r="I33" i="13"/>
  <c r="W41" i="13"/>
  <c r="O41" i="13"/>
  <c r="G41" i="13"/>
  <c r="N41" i="13"/>
  <c r="F41" i="13"/>
  <c r="R41" i="13"/>
  <c r="J41" i="13"/>
  <c r="P41" i="13"/>
  <c r="X41" i="13"/>
  <c r="K41" i="13"/>
  <c r="T41" i="13"/>
  <c r="H41" i="13"/>
  <c r="X19" i="13"/>
  <c r="P19" i="13"/>
  <c r="H19" i="13"/>
  <c r="S19" i="13"/>
  <c r="K19" i="13"/>
  <c r="N19" i="13"/>
  <c r="S15" i="13"/>
  <c r="K15" i="13"/>
  <c r="M15" i="13"/>
  <c r="F19" i="13"/>
  <c r="Q19" i="13"/>
  <c r="E21" i="13"/>
  <c r="P21" i="13"/>
  <c r="N22" i="13"/>
  <c r="F22" i="13"/>
  <c r="S22" i="13"/>
  <c r="K22" i="13"/>
  <c r="Q22" i="13"/>
  <c r="I22" i="13"/>
  <c r="P22" i="13"/>
  <c r="F23" i="13"/>
  <c r="R23" i="13"/>
  <c r="E41" i="13"/>
  <c r="L19" i="13"/>
  <c r="W29" i="13"/>
  <c r="O29" i="13"/>
  <c r="G29" i="13"/>
  <c r="N29" i="13"/>
  <c r="F29" i="13"/>
  <c r="R29" i="13"/>
  <c r="J29" i="13"/>
  <c r="P29" i="13"/>
  <c r="X29" i="13"/>
  <c r="K29" i="13"/>
  <c r="T29" i="13"/>
  <c r="H29" i="13"/>
  <c r="M19" i="13"/>
  <c r="W19" i="13"/>
  <c r="E29" i="13"/>
  <c r="W33" i="13"/>
  <c r="O33" i="13"/>
  <c r="G33" i="13"/>
  <c r="N33" i="13"/>
  <c r="F33" i="13"/>
  <c r="R33" i="13"/>
  <c r="J33" i="13"/>
  <c r="P33" i="13"/>
  <c r="X33" i="13"/>
  <c r="K33" i="13"/>
  <c r="T33" i="13"/>
  <c r="H33" i="13"/>
  <c r="C48" i="13"/>
  <c r="S27" i="13"/>
  <c r="K27" i="13"/>
  <c r="R27" i="13"/>
  <c r="J27" i="13"/>
  <c r="N27" i="13"/>
  <c r="F27" i="13"/>
  <c r="P27" i="13"/>
  <c r="S31" i="13"/>
  <c r="K31" i="13"/>
  <c r="R31" i="13"/>
  <c r="J31" i="13"/>
  <c r="N31" i="13"/>
  <c r="F31" i="13"/>
  <c r="P31" i="13"/>
  <c r="P22" i="4"/>
  <c r="O22" i="4"/>
  <c r="G22" i="4"/>
  <c r="H22" i="4"/>
  <c r="G43" i="13" l="1"/>
  <c r="W43" i="13"/>
  <c r="N43" i="13"/>
  <c r="L43" i="13"/>
  <c r="J43" i="13"/>
  <c r="M43" i="13"/>
  <c r="K43" i="13"/>
  <c r="P43" i="13"/>
  <c r="S43" i="13"/>
  <c r="Q43" i="13"/>
  <c r="V19" i="13"/>
  <c r="V25" i="13"/>
  <c r="V37" i="13"/>
  <c r="V27" i="13"/>
  <c r="V22" i="13"/>
  <c r="V15" i="13"/>
  <c r="I43" i="13"/>
  <c r="V21" i="13"/>
  <c r="V17" i="13"/>
  <c r="Q42" i="13"/>
  <c r="I42" i="13"/>
  <c r="X42" i="13"/>
  <c r="P42" i="13"/>
  <c r="H42" i="13"/>
  <c r="T42" i="13"/>
  <c r="L42" i="13"/>
  <c r="S42" i="13"/>
  <c r="N42" i="13"/>
  <c r="W42" i="13"/>
  <c r="K42" i="13"/>
  <c r="R42" i="13"/>
  <c r="O42" i="13"/>
  <c r="U42" i="13"/>
  <c r="M42" i="13"/>
  <c r="J42" i="13"/>
  <c r="G42" i="13"/>
  <c r="V41" i="13"/>
  <c r="U28" i="13"/>
  <c r="M28" i="13"/>
  <c r="E28" i="13"/>
  <c r="T28" i="13"/>
  <c r="L28" i="13"/>
  <c r="X28" i="13"/>
  <c r="P28" i="13"/>
  <c r="H28" i="13"/>
  <c r="K28" i="13"/>
  <c r="S28" i="13"/>
  <c r="G28" i="13"/>
  <c r="Q28" i="13"/>
  <c r="J28" i="13"/>
  <c r="I28" i="13"/>
  <c r="R28" i="13"/>
  <c r="O28" i="13"/>
  <c r="N28" i="13"/>
  <c r="W28" i="13"/>
  <c r="F28" i="13"/>
  <c r="V12" i="13"/>
  <c r="V11" i="13"/>
  <c r="V8" i="13"/>
  <c r="U32" i="13"/>
  <c r="M32" i="13"/>
  <c r="E32" i="13"/>
  <c r="T32" i="13"/>
  <c r="L32" i="13"/>
  <c r="X32" i="13"/>
  <c r="P32" i="13"/>
  <c r="H32" i="13"/>
  <c r="K32" i="13"/>
  <c r="S32" i="13"/>
  <c r="G32" i="13"/>
  <c r="Q32" i="13"/>
  <c r="I32" i="13"/>
  <c r="F32" i="13"/>
  <c r="O32" i="13"/>
  <c r="J32" i="13"/>
  <c r="N32" i="13"/>
  <c r="R32" i="13"/>
  <c r="W32" i="13"/>
  <c r="V14" i="13"/>
  <c r="V10" i="13"/>
  <c r="V13" i="13"/>
  <c r="V18" i="13"/>
  <c r="U36" i="13"/>
  <c r="M36" i="13"/>
  <c r="E36" i="13"/>
  <c r="T36" i="13"/>
  <c r="L36" i="13"/>
  <c r="X36" i="13"/>
  <c r="P36" i="13"/>
  <c r="H36" i="13"/>
  <c r="K36" i="13"/>
  <c r="S36" i="13"/>
  <c r="G36" i="13"/>
  <c r="Q36" i="13"/>
  <c r="O36" i="13"/>
  <c r="N36" i="13"/>
  <c r="W36" i="13"/>
  <c r="R36" i="13"/>
  <c r="J36" i="13"/>
  <c r="I36" i="13"/>
  <c r="F36" i="13"/>
  <c r="Q26" i="13"/>
  <c r="I26" i="13"/>
  <c r="X26" i="13"/>
  <c r="P26" i="13"/>
  <c r="H26" i="13"/>
  <c r="T26" i="13"/>
  <c r="L26" i="13"/>
  <c r="S26" i="13"/>
  <c r="F26" i="13"/>
  <c r="N26" i="13"/>
  <c r="W26" i="13"/>
  <c r="K26" i="13"/>
  <c r="G26" i="13"/>
  <c r="E26" i="13"/>
  <c r="O26" i="13"/>
  <c r="M26" i="13"/>
  <c r="J26" i="13"/>
  <c r="R26" i="13"/>
  <c r="U26" i="13"/>
  <c r="V31" i="13"/>
  <c r="V29" i="13"/>
  <c r="U44" i="13"/>
  <c r="M44" i="13"/>
  <c r="E44" i="13"/>
  <c r="T44" i="13"/>
  <c r="L44" i="13"/>
  <c r="X44" i="13"/>
  <c r="P44" i="13"/>
  <c r="H44" i="13"/>
  <c r="K44" i="13"/>
  <c r="S44" i="13"/>
  <c r="G44" i="13"/>
  <c r="Q44" i="13"/>
  <c r="J44" i="13"/>
  <c r="I44" i="13"/>
  <c r="R44" i="13"/>
  <c r="N44" i="13"/>
  <c r="O44" i="13"/>
  <c r="F44" i="13"/>
  <c r="W44" i="13"/>
  <c r="V33" i="13"/>
  <c r="V16" i="13"/>
  <c r="V7" i="13"/>
  <c r="Q34" i="13"/>
  <c r="I34" i="13"/>
  <c r="X34" i="13"/>
  <c r="P34" i="13"/>
  <c r="H34" i="13"/>
  <c r="T34" i="13"/>
  <c r="L34" i="13"/>
  <c r="S34" i="13"/>
  <c r="F34" i="13"/>
  <c r="N34" i="13"/>
  <c r="W34" i="13"/>
  <c r="K34" i="13"/>
  <c r="U34" i="13"/>
  <c r="J34" i="13"/>
  <c r="E34" i="13"/>
  <c r="G34" i="13"/>
  <c r="R34" i="13"/>
  <c r="O34" i="13"/>
  <c r="M34" i="13"/>
  <c r="S39" i="13"/>
  <c r="K39" i="13"/>
  <c r="R39" i="13"/>
  <c r="J39" i="13"/>
  <c r="N39" i="13"/>
  <c r="F39" i="13"/>
  <c r="U39" i="13"/>
  <c r="H39" i="13"/>
  <c r="P39" i="13"/>
  <c r="M39" i="13"/>
  <c r="G39" i="13"/>
  <c r="X39" i="13"/>
  <c r="O39" i="13"/>
  <c r="L39" i="13"/>
  <c r="I39" i="13"/>
  <c r="W39" i="13"/>
  <c r="T39" i="13"/>
  <c r="Q39" i="13"/>
  <c r="U40" i="13"/>
  <c r="M40" i="13"/>
  <c r="E40" i="13"/>
  <c r="T40" i="13"/>
  <c r="L40" i="13"/>
  <c r="X40" i="13"/>
  <c r="P40" i="13"/>
  <c r="H40" i="13"/>
  <c r="K40" i="13"/>
  <c r="S40" i="13"/>
  <c r="G40" i="13"/>
  <c r="Q40" i="13"/>
  <c r="W40" i="13"/>
  <c r="J40" i="13"/>
  <c r="F40" i="13"/>
  <c r="I40" i="13"/>
  <c r="R40" i="13"/>
  <c r="O40" i="13"/>
  <c r="N40" i="13"/>
  <c r="V23" i="13"/>
  <c r="V9" i="13"/>
  <c r="Q30" i="13"/>
  <c r="I30" i="13"/>
  <c r="X30" i="13"/>
  <c r="P30" i="13"/>
  <c r="H30" i="13"/>
  <c r="T30" i="13"/>
  <c r="L30" i="13"/>
  <c r="S30" i="13"/>
  <c r="F30" i="13"/>
  <c r="N30" i="13"/>
  <c r="W30" i="13"/>
  <c r="K30" i="13"/>
  <c r="E30" i="13"/>
  <c r="M30" i="13"/>
  <c r="J30" i="13"/>
  <c r="G30" i="13"/>
  <c r="U30" i="13"/>
  <c r="O30" i="13"/>
  <c r="R30" i="13"/>
  <c r="Q38" i="13"/>
  <c r="I38" i="13"/>
  <c r="X38" i="13"/>
  <c r="P38" i="13"/>
  <c r="H38" i="13"/>
  <c r="T38" i="13"/>
  <c r="L38" i="13"/>
  <c r="S38" i="13"/>
  <c r="F38" i="13"/>
  <c r="N38" i="13"/>
  <c r="W38" i="13"/>
  <c r="K38" i="13"/>
  <c r="J38" i="13"/>
  <c r="G38" i="13"/>
  <c r="R38" i="13"/>
  <c r="M38" i="13"/>
  <c r="O38" i="13"/>
  <c r="U38" i="13"/>
  <c r="E38" i="13"/>
  <c r="S35" i="13"/>
  <c r="K35" i="13"/>
  <c r="R35" i="13"/>
  <c r="J35" i="13"/>
  <c r="N35" i="13"/>
  <c r="F35" i="13"/>
  <c r="U35" i="13"/>
  <c r="H35" i="13"/>
  <c r="P35" i="13"/>
  <c r="M35" i="13"/>
  <c r="T35" i="13"/>
  <c r="Q35" i="13"/>
  <c r="G35" i="13"/>
  <c r="X35" i="13"/>
  <c r="E35" i="13"/>
  <c r="W35" i="13"/>
  <c r="O35" i="13"/>
  <c r="L35" i="13"/>
  <c r="I35" i="13"/>
  <c r="D48" i="13"/>
  <c r="R20" i="13"/>
  <c r="J20" i="13"/>
  <c r="U20" i="13"/>
  <c r="M20" i="13"/>
  <c r="E20" i="13"/>
  <c r="W20" i="13"/>
  <c r="L20" i="13"/>
  <c r="D47" i="13"/>
  <c r="K20" i="13"/>
  <c r="P20" i="13"/>
  <c r="F20" i="13"/>
  <c r="N20" i="13"/>
  <c r="O20" i="13"/>
  <c r="X20" i="13"/>
  <c r="S20" i="13"/>
  <c r="Q20" i="13"/>
  <c r="H20" i="13"/>
  <c r="G20" i="13"/>
  <c r="T20" i="13"/>
  <c r="I20" i="13"/>
  <c r="V6" i="13"/>
  <c r="V24" i="13"/>
  <c r="V5" i="13"/>
  <c r="D46" i="13"/>
  <c r="T3" i="13"/>
  <c r="L3" i="13"/>
  <c r="W3" i="13"/>
  <c r="O3" i="13"/>
  <c r="G3" i="13"/>
  <c r="N3" i="13"/>
  <c r="V3" i="13"/>
  <c r="F3" i="13"/>
  <c r="X3" i="13"/>
  <c r="J3" i="13"/>
  <c r="I3" i="13"/>
  <c r="R3" i="13"/>
  <c r="E3" i="13"/>
  <c r="Q3" i="13"/>
  <c r="H3" i="13"/>
  <c r="P3" i="13"/>
  <c r="D45" i="13"/>
  <c r="B53" i="13" s="1"/>
  <c r="M3" i="13"/>
  <c r="K3" i="13"/>
  <c r="U3" i="13"/>
  <c r="S3" i="13"/>
  <c r="D59" i="10"/>
  <c r="B56" i="10"/>
  <c r="M43" i="10"/>
  <c r="L43" i="10"/>
  <c r="M42" i="10"/>
  <c r="L42" i="10"/>
  <c r="M41" i="10"/>
  <c r="L41" i="10"/>
  <c r="M40" i="10"/>
  <c r="L40" i="10"/>
  <c r="C59" i="7"/>
  <c r="C58" i="7"/>
  <c r="C57" i="7"/>
  <c r="C56" i="7"/>
  <c r="C55" i="7"/>
  <c r="C54" i="7"/>
  <c r="C53" i="7"/>
  <c r="C52" i="7"/>
  <c r="C51" i="7"/>
  <c r="K50" i="7"/>
  <c r="C50" i="7"/>
  <c r="C49" i="7"/>
  <c r="C48" i="7"/>
  <c r="C47" i="7"/>
  <c r="C46" i="7"/>
  <c r="C45" i="7"/>
  <c r="S44" i="7"/>
  <c r="C44" i="7"/>
  <c r="C43" i="7"/>
  <c r="C42" i="7"/>
  <c r="C41" i="7"/>
  <c r="C40" i="7"/>
  <c r="T39" i="7"/>
  <c r="C39" i="7"/>
  <c r="X38" i="7"/>
  <c r="W38" i="7"/>
  <c r="V38" i="7"/>
  <c r="AF38" i="7" s="1"/>
  <c r="U38" i="7"/>
  <c r="T38" i="7"/>
  <c r="S38" i="7"/>
  <c r="R38" i="7"/>
  <c r="Q38" i="7"/>
  <c r="P38" i="7"/>
  <c r="O38" i="7"/>
  <c r="N38" i="7"/>
  <c r="M38" i="7"/>
  <c r="L38" i="7"/>
  <c r="K38" i="7"/>
  <c r="J38" i="7"/>
  <c r="I38" i="7"/>
  <c r="AB38" i="7" s="1"/>
  <c r="H38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U20" i="7"/>
  <c r="C20" i="7"/>
  <c r="C19" i="7"/>
  <c r="C18" i="7"/>
  <c r="M17" i="7"/>
  <c r="C17" i="7"/>
  <c r="C16" i="7"/>
  <c r="J15" i="7"/>
  <c r="C15" i="7"/>
  <c r="V14" i="7"/>
  <c r="C14" i="7"/>
  <c r="C13" i="7"/>
  <c r="C12" i="7"/>
  <c r="V11" i="7"/>
  <c r="C11" i="7"/>
  <c r="C10" i="7"/>
  <c r="C9" i="7"/>
  <c r="C8" i="7"/>
  <c r="C7" i="7"/>
  <c r="C6" i="7"/>
  <c r="O5" i="7"/>
  <c r="C5" i="7"/>
  <c r="C4" i="7"/>
  <c r="C3" i="7"/>
  <c r="C2" i="7"/>
  <c r="W36" i="4"/>
  <c r="P36" i="4"/>
  <c r="O36" i="4"/>
  <c r="N36" i="4"/>
  <c r="M36" i="4"/>
  <c r="I36" i="4"/>
  <c r="H36" i="4"/>
  <c r="E36" i="4"/>
  <c r="N35" i="4"/>
  <c r="K35" i="4"/>
  <c r="J35" i="4"/>
  <c r="F35" i="4"/>
  <c r="Q34" i="4"/>
  <c r="O34" i="4"/>
  <c r="G34" i="4"/>
  <c r="T33" i="4"/>
  <c r="N33" i="4"/>
  <c r="M33" i="4"/>
  <c r="H33" i="4"/>
  <c r="G33" i="4"/>
  <c r="F33" i="4"/>
  <c r="D33" i="4"/>
  <c r="D32" i="4"/>
  <c r="R31" i="4"/>
  <c r="S29" i="4"/>
  <c r="R29" i="4"/>
  <c r="I29" i="4"/>
  <c r="D29" i="4"/>
  <c r="C29" i="4"/>
  <c r="I28" i="4"/>
  <c r="U27" i="4"/>
  <c r="S27" i="4"/>
  <c r="R27" i="4"/>
  <c r="D27" i="4"/>
  <c r="Q26" i="4"/>
  <c r="O26" i="4"/>
  <c r="K26" i="4"/>
  <c r="M25" i="4"/>
  <c r="H25" i="4"/>
  <c r="G25" i="4"/>
  <c r="Q24" i="4"/>
  <c r="I24" i="4"/>
  <c r="D24" i="4"/>
  <c r="AH20" i="4"/>
  <c r="AG20" i="4"/>
  <c r="AF20" i="4"/>
  <c r="Y20" i="4"/>
  <c r="X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AH19" i="4"/>
  <c r="AG19" i="4"/>
  <c r="AF19" i="4"/>
  <c r="Y19" i="4"/>
  <c r="X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AG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AH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AI16" i="4"/>
  <c r="AH16" i="4"/>
  <c r="AG16" i="4"/>
  <c r="AF16" i="4"/>
  <c r="AE16" i="4"/>
  <c r="AD16" i="4"/>
  <c r="AB16" i="4"/>
  <c r="Y16" i="4"/>
  <c r="X16" i="4"/>
  <c r="W16" i="4"/>
  <c r="V16" i="4"/>
  <c r="U16" i="4"/>
  <c r="T16" i="4"/>
  <c r="AI15" i="4"/>
  <c r="AH15" i="4"/>
  <c r="AG15" i="4"/>
  <c r="AF15" i="4"/>
  <c r="AE15" i="4"/>
  <c r="AD15" i="4"/>
  <c r="AB15" i="4"/>
  <c r="AA15" i="4"/>
  <c r="Y15" i="4"/>
  <c r="X15" i="4"/>
  <c r="W15" i="4"/>
  <c r="V15" i="4"/>
  <c r="V36" i="4" s="1"/>
  <c r="U15" i="4"/>
  <c r="T15" i="4"/>
  <c r="AI14" i="4"/>
  <c r="AH14" i="4"/>
  <c r="AG14" i="4"/>
  <c r="AF14" i="4"/>
  <c r="AE14" i="4"/>
  <c r="AD14" i="4"/>
  <c r="AB14" i="4"/>
  <c r="AA14" i="4"/>
  <c r="Y14" i="4"/>
  <c r="X14" i="4"/>
  <c r="W14" i="4"/>
  <c r="V14" i="4"/>
  <c r="U14" i="4"/>
  <c r="U35" i="4" s="1"/>
  <c r="T14" i="4"/>
  <c r="AI13" i="4"/>
  <c r="AH13" i="4"/>
  <c r="AG13" i="4"/>
  <c r="AF13" i="4"/>
  <c r="AE13" i="4"/>
  <c r="AD13" i="4"/>
  <c r="AC13" i="4"/>
  <c r="AB13" i="4"/>
  <c r="Y13" i="4"/>
  <c r="X13" i="4"/>
  <c r="W13" i="4"/>
  <c r="W34" i="4" s="1"/>
  <c r="V13" i="4"/>
  <c r="U13" i="4"/>
  <c r="T13" i="4"/>
  <c r="P34" i="4" s="1"/>
  <c r="AI12" i="4"/>
  <c r="AI19" i="4" s="1"/>
  <c r="AH12" i="4"/>
  <c r="AG12" i="4"/>
  <c r="AF12" i="4"/>
  <c r="AE12" i="4"/>
  <c r="AD12" i="4"/>
  <c r="AB12" i="4"/>
  <c r="Y12" i="4"/>
  <c r="X12" i="4"/>
  <c r="W12" i="4"/>
  <c r="W33" i="4" s="1"/>
  <c r="V12" i="4"/>
  <c r="U12" i="4"/>
  <c r="T12" i="4"/>
  <c r="L33" i="4" s="1"/>
  <c r="AI11" i="4"/>
  <c r="AH11" i="4"/>
  <c r="AG11" i="4"/>
  <c r="AF11" i="4"/>
  <c r="AE11" i="4"/>
  <c r="AD11" i="4"/>
  <c r="AC11" i="4"/>
  <c r="AB11" i="4"/>
  <c r="Y11" i="4"/>
  <c r="X11" i="4"/>
  <c r="W11" i="4"/>
  <c r="V11" i="4"/>
  <c r="U11" i="4"/>
  <c r="T11" i="4"/>
  <c r="M32" i="4" s="1"/>
  <c r="AI10" i="4"/>
  <c r="AH10" i="4"/>
  <c r="AG10" i="4"/>
  <c r="AF10" i="4"/>
  <c r="AE10" i="4"/>
  <c r="AD10" i="4"/>
  <c r="AB10" i="4"/>
  <c r="Y10" i="4"/>
  <c r="X10" i="4"/>
  <c r="W10" i="4"/>
  <c r="W31" i="4" s="1"/>
  <c r="V10" i="4"/>
  <c r="U10" i="4"/>
  <c r="T10" i="4"/>
  <c r="AI9" i="4"/>
  <c r="AH9" i="4"/>
  <c r="AG9" i="4"/>
  <c r="AF9" i="4"/>
  <c r="AE9" i="4"/>
  <c r="AD9" i="4"/>
  <c r="AB9" i="4"/>
  <c r="Z9" i="4"/>
  <c r="Y9" i="4"/>
  <c r="X9" i="4"/>
  <c r="W9" i="4"/>
  <c r="V9" i="4"/>
  <c r="U9" i="4"/>
  <c r="T9" i="4"/>
  <c r="L30" i="4" s="1"/>
  <c r="AI8" i="4"/>
  <c r="AH8" i="4"/>
  <c r="AG8" i="4"/>
  <c r="AF8" i="4"/>
  <c r="AE8" i="4"/>
  <c r="AD8" i="4"/>
  <c r="AB8" i="4"/>
  <c r="Z8" i="4"/>
  <c r="Y8" i="4"/>
  <c r="X8" i="4"/>
  <c r="W8" i="4"/>
  <c r="W29" i="4" s="1"/>
  <c r="V8" i="4"/>
  <c r="U8" i="4"/>
  <c r="T8" i="4"/>
  <c r="AI7" i="4"/>
  <c r="AH7" i="4"/>
  <c r="AG7" i="4"/>
  <c r="AF7" i="4"/>
  <c r="AE7" i="4"/>
  <c r="AD7" i="4"/>
  <c r="AC7" i="4"/>
  <c r="AB7" i="4"/>
  <c r="Z7" i="4"/>
  <c r="Y7" i="4"/>
  <c r="X7" i="4"/>
  <c r="W7" i="4"/>
  <c r="W28" i="4" s="1"/>
  <c r="V7" i="4"/>
  <c r="U7" i="4"/>
  <c r="T7" i="4"/>
  <c r="AI6" i="4"/>
  <c r="AH6" i="4"/>
  <c r="AG6" i="4"/>
  <c r="AF6" i="4"/>
  <c r="AE6" i="4"/>
  <c r="AD6" i="4"/>
  <c r="AB6" i="4"/>
  <c r="Y6" i="4"/>
  <c r="X6" i="4"/>
  <c r="W6" i="4"/>
  <c r="W27" i="4" s="1"/>
  <c r="V6" i="4"/>
  <c r="AC6" i="4" s="1"/>
  <c r="U6" i="4"/>
  <c r="Z6" i="4" s="1"/>
  <c r="T6" i="4"/>
  <c r="C27" i="4" s="1"/>
  <c r="AI5" i="4"/>
  <c r="AH5" i="4"/>
  <c r="AG5" i="4"/>
  <c r="AF5" i="4"/>
  <c r="AE5" i="4"/>
  <c r="AD5" i="4"/>
  <c r="AB5" i="4"/>
  <c r="Z5" i="4"/>
  <c r="Y5" i="4"/>
  <c r="X5" i="4"/>
  <c r="W5" i="4"/>
  <c r="W26" i="4" s="1"/>
  <c r="V5" i="4"/>
  <c r="U5" i="4"/>
  <c r="U26" i="4" s="1"/>
  <c r="T5" i="4"/>
  <c r="AI4" i="4"/>
  <c r="AH4" i="4"/>
  <c r="AG4" i="4"/>
  <c r="AF4" i="4"/>
  <c r="AE4" i="4"/>
  <c r="AD4" i="4"/>
  <c r="AB4" i="4"/>
  <c r="Y4" i="4"/>
  <c r="X4" i="4"/>
  <c r="W4" i="4"/>
  <c r="W25" i="4" s="1"/>
  <c r="V4" i="4"/>
  <c r="U4" i="4"/>
  <c r="T4" i="4"/>
  <c r="T25" i="4" s="1"/>
  <c r="AI3" i="4"/>
  <c r="AH3" i="4"/>
  <c r="AG3" i="4"/>
  <c r="AF3" i="4"/>
  <c r="AE3" i="4"/>
  <c r="AD3" i="4"/>
  <c r="AC3" i="4"/>
  <c r="AB3" i="4"/>
  <c r="Y3" i="4"/>
  <c r="X3" i="4"/>
  <c r="W3" i="4"/>
  <c r="V3" i="4"/>
  <c r="U3" i="4"/>
  <c r="T3" i="4"/>
  <c r="AI2" i="4"/>
  <c r="AI18" i="4" s="1"/>
  <c r="AH2" i="4"/>
  <c r="AG2" i="4"/>
  <c r="AG17" i="4" s="1"/>
  <c r="AF2" i="4"/>
  <c r="AF18" i="4" s="1"/>
  <c r="AE2" i="4"/>
  <c r="AD2" i="4"/>
  <c r="AB2" i="4"/>
  <c r="Y2" i="4"/>
  <c r="X2" i="4"/>
  <c r="X18" i="4" s="1"/>
  <c r="W2" i="4"/>
  <c r="V2" i="4"/>
  <c r="U2" i="4"/>
  <c r="T2" i="4"/>
  <c r="J23" i="4" s="1"/>
  <c r="B51" i="3"/>
  <c r="D3" i="3" s="1"/>
  <c r="U3" i="3" s="1"/>
  <c r="C44" i="3"/>
  <c r="D44" i="3" s="1"/>
  <c r="C43" i="3"/>
  <c r="C42" i="3"/>
  <c r="C41" i="3"/>
  <c r="C40" i="3"/>
  <c r="D40" i="3" s="1"/>
  <c r="C39" i="3"/>
  <c r="C38" i="3"/>
  <c r="D38" i="3" s="1"/>
  <c r="C37" i="3"/>
  <c r="C36" i="3"/>
  <c r="C35" i="3"/>
  <c r="D35" i="3" s="1"/>
  <c r="E35" i="3" s="1"/>
  <c r="C34" i="3"/>
  <c r="D34" i="3" s="1"/>
  <c r="N34" i="3" s="1"/>
  <c r="C33" i="3"/>
  <c r="D33" i="3" s="1"/>
  <c r="C32" i="3"/>
  <c r="D32" i="3" s="1"/>
  <c r="R32" i="3" s="1"/>
  <c r="C31" i="3"/>
  <c r="C30" i="3"/>
  <c r="C29" i="3"/>
  <c r="C28" i="3"/>
  <c r="C27" i="3"/>
  <c r="D27" i="3" s="1"/>
  <c r="W27" i="3" s="1"/>
  <c r="C26" i="3"/>
  <c r="D26" i="3" s="1"/>
  <c r="G26" i="3" s="1"/>
  <c r="C25" i="3"/>
  <c r="D25" i="3" s="1"/>
  <c r="W25" i="3" s="1"/>
  <c r="C24" i="3"/>
  <c r="D23" i="3"/>
  <c r="T23" i="3" s="1"/>
  <c r="C23" i="3"/>
  <c r="C22" i="3"/>
  <c r="C21" i="3"/>
  <c r="C20" i="3"/>
  <c r="C19" i="3"/>
  <c r="D19" i="3" s="1"/>
  <c r="C18" i="3"/>
  <c r="D18" i="3" s="1"/>
  <c r="U18" i="3" s="1"/>
  <c r="C17" i="3"/>
  <c r="C16" i="3"/>
  <c r="D16" i="3" s="1"/>
  <c r="T16" i="3" s="1"/>
  <c r="C15" i="3"/>
  <c r="D15" i="3" s="1"/>
  <c r="C14" i="3"/>
  <c r="D14" i="3" s="1"/>
  <c r="M14" i="3" s="1"/>
  <c r="C13" i="3"/>
  <c r="C12" i="3"/>
  <c r="D12" i="3" s="1"/>
  <c r="T12" i="3" s="1"/>
  <c r="C11" i="3"/>
  <c r="D11" i="3" s="1"/>
  <c r="M11" i="3" s="1"/>
  <c r="C10" i="3"/>
  <c r="C9" i="3"/>
  <c r="D9" i="3" s="1"/>
  <c r="S9" i="3" s="1"/>
  <c r="C8" i="3"/>
  <c r="C7" i="3"/>
  <c r="D7" i="3" s="1"/>
  <c r="C6" i="3"/>
  <c r="D6" i="3" s="1"/>
  <c r="C5" i="3"/>
  <c r="D5" i="3" s="1"/>
  <c r="L5" i="3" s="1"/>
  <c r="C4" i="3"/>
  <c r="D4" i="3" s="1"/>
  <c r="C3" i="3"/>
  <c r="B51" i="2"/>
  <c r="C44" i="2"/>
  <c r="C43" i="2"/>
  <c r="D42" i="2"/>
  <c r="C42" i="2"/>
  <c r="C41" i="2"/>
  <c r="D41" i="2" s="1"/>
  <c r="C40" i="2"/>
  <c r="C39" i="2"/>
  <c r="D39" i="2" s="1"/>
  <c r="C38" i="2"/>
  <c r="D38" i="2" s="1"/>
  <c r="D37" i="2"/>
  <c r="C37" i="2"/>
  <c r="C36" i="2"/>
  <c r="C35" i="2"/>
  <c r="D35" i="2" s="1"/>
  <c r="C34" i="2"/>
  <c r="D34" i="2" s="1"/>
  <c r="C33" i="2"/>
  <c r="D33" i="2" s="1"/>
  <c r="C32" i="2"/>
  <c r="C31" i="2"/>
  <c r="D31" i="2" s="1"/>
  <c r="C30" i="2"/>
  <c r="D30" i="2" s="1"/>
  <c r="D29" i="2"/>
  <c r="C29" i="2"/>
  <c r="C28" i="2"/>
  <c r="C27" i="2"/>
  <c r="D27" i="2" s="1"/>
  <c r="C26" i="2"/>
  <c r="D26" i="2" s="1"/>
  <c r="C25" i="2"/>
  <c r="D25" i="2" s="1"/>
  <c r="C24" i="2"/>
  <c r="D23" i="2"/>
  <c r="C23" i="2"/>
  <c r="C22" i="2"/>
  <c r="D22" i="2" s="1"/>
  <c r="C21" i="2"/>
  <c r="D21" i="2" s="1"/>
  <c r="C20" i="2"/>
  <c r="D19" i="2"/>
  <c r="C19" i="2"/>
  <c r="D18" i="2"/>
  <c r="C18" i="2"/>
  <c r="C17" i="2"/>
  <c r="D17" i="2" s="1"/>
  <c r="C16" i="2"/>
  <c r="C15" i="2"/>
  <c r="D15" i="2" s="1"/>
  <c r="D14" i="2"/>
  <c r="C14" i="2"/>
  <c r="D13" i="2"/>
  <c r="C13" i="2"/>
  <c r="C12" i="2"/>
  <c r="C11" i="2"/>
  <c r="D11" i="2" s="1"/>
  <c r="C10" i="2"/>
  <c r="D10" i="2" s="1"/>
  <c r="D9" i="2"/>
  <c r="C9" i="2"/>
  <c r="C8" i="2"/>
  <c r="D7" i="2"/>
  <c r="C7" i="2"/>
  <c r="C6" i="2"/>
  <c r="D6" i="2" s="1"/>
  <c r="C5" i="2"/>
  <c r="D5" i="2" s="1"/>
  <c r="C4" i="2"/>
  <c r="C3" i="2"/>
  <c r="C68" i="1"/>
  <c r="H67" i="1" s="1"/>
  <c r="H68" i="1" s="1"/>
  <c r="H66" i="1"/>
  <c r="G66" i="1"/>
  <c r="E66" i="1"/>
  <c r="AF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D63" i="1"/>
  <c r="C63" i="1"/>
  <c r="AF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D62" i="1"/>
  <c r="C62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D61" i="1"/>
  <c r="C61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D60" i="1"/>
  <c r="C60" i="1"/>
  <c r="C67" i="1" s="1"/>
  <c r="AP59" i="1"/>
  <c r="AO59" i="1"/>
  <c r="AN59" i="1"/>
  <c r="AM59" i="1"/>
  <c r="AJ59" i="1"/>
  <c r="AI59" i="1"/>
  <c r="AG59" i="1"/>
  <c r="AE59" i="1"/>
  <c r="AD59" i="1"/>
  <c r="AC59" i="1"/>
  <c r="AH59" i="1" s="1"/>
  <c r="AB59" i="1"/>
  <c r="AQ58" i="1"/>
  <c r="AP58" i="1"/>
  <c r="AO58" i="1"/>
  <c r="AN58" i="1"/>
  <c r="AM58" i="1"/>
  <c r="AL58" i="1"/>
  <c r="AK58" i="1"/>
  <c r="AJ58" i="1"/>
  <c r="AI58" i="1"/>
  <c r="AG58" i="1"/>
  <c r="AE58" i="1"/>
  <c r="AD58" i="1"/>
  <c r="AC58" i="1"/>
  <c r="AH58" i="1" s="1"/>
  <c r="AB58" i="1"/>
  <c r="AR58" i="1" s="1"/>
  <c r="AR57" i="1"/>
  <c r="AQ57" i="1"/>
  <c r="AP57" i="1"/>
  <c r="AO57" i="1"/>
  <c r="AN57" i="1"/>
  <c r="AM57" i="1"/>
  <c r="AJ57" i="1"/>
  <c r="AH57" i="1"/>
  <c r="AG57" i="1"/>
  <c r="AE57" i="1"/>
  <c r="AD57" i="1"/>
  <c r="AK57" i="1" s="1"/>
  <c r="AC57" i="1"/>
  <c r="AB57" i="1"/>
  <c r="AR56" i="1"/>
  <c r="AQ56" i="1"/>
  <c r="AO56" i="1"/>
  <c r="AN56" i="1"/>
  <c r="AM56" i="1"/>
  <c r="AL56" i="1"/>
  <c r="AJ56" i="1"/>
  <c r="AI56" i="1"/>
  <c r="AH56" i="1"/>
  <c r="AG56" i="1"/>
  <c r="AE56" i="1"/>
  <c r="AD56" i="1"/>
  <c r="AC56" i="1"/>
  <c r="AB56" i="1"/>
  <c r="AR55" i="1"/>
  <c r="AQ55" i="1"/>
  <c r="AP55" i="1"/>
  <c r="AO55" i="1"/>
  <c r="AN55" i="1"/>
  <c r="AM55" i="1"/>
  <c r="AL55" i="1"/>
  <c r="AJ55" i="1"/>
  <c r="AH55" i="1"/>
  <c r="AG55" i="1"/>
  <c r="AE55" i="1"/>
  <c r="AD55" i="1"/>
  <c r="AI55" i="1" s="1"/>
  <c r="AC55" i="1"/>
  <c r="AB55" i="1"/>
  <c r="AR54" i="1"/>
  <c r="AP54" i="1"/>
  <c r="AO54" i="1"/>
  <c r="AN54" i="1"/>
  <c r="AM54" i="1"/>
  <c r="AJ54" i="1"/>
  <c r="AG54" i="1"/>
  <c r="AE54" i="1"/>
  <c r="AD54" i="1"/>
  <c r="AI54" i="1" s="1"/>
  <c r="AC54" i="1"/>
  <c r="AB54" i="1"/>
  <c r="AQ53" i="1"/>
  <c r="AP53" i="1"/>
  <c r="AO53" i="1"/>
  <c r="AN53" i="1"/>
  <c r="AM53" i="1"/>
  <c r="AL53" i="1"/>
  <c r="AK53" i="1"/>
  <c r="AJ53" i="1"/>
  <c r="AG53" i="1"/>
  <c r="AE53" i="1"/>
  <c r="AD53" i="1"/>
  <c r="AI53" i="1" s="1"/>
  <c r="AC53" i="1"/>
  <c r="AH53" i="1" s="1"/>
  <c r="AB53" i="1"/>
  <c r="AR52" i="1"/>
  <c r="AO52" i="1"/>
  <c r="AN52" i="1"/>
  <c r="AM52" i="1"/>
  <c r="AK52" i="1"/>
  <c r="AJ52" i="1"/>
  <c r="AI52" i="1"/>
  <c r="AH52" i="1"/>
  <c r="AG52" i="1"/>
  <c r="AE52" i="1"/>
  <c r="AD52" i="1"/>
  <c r="AC52" i="1"/>
  <c r="AB52" i="1"/>
  <c r="AQ51" i="1"/>
  <c r="AP51" i="1"/>
  <c r="AO51" i="1"/>
  <c r="AN51" i="1"/>
  <c r="AM51" i="1"/>
  <c r="AL51" i="1"/>
  <c r="AK51" i="1"/>
  <c r="AJ51" i="1"/>
  <c r="AI51" i="1"/>
  <c r="AH51" i="1"/>
  <c r="AG51" i="1"/>
  <c r="AE51" i="1"/>
  <c r="AD51" i="1"/>
  <c r="AC51" i="1"/>
  <c r="AB51" i="1"/>
  <c r="AQ50" i="1"/>
  <c r="AP50" i="1"/>
  <c r="AO50" i="1"/>
  <c r="AN50" i="1"/>
  <c r="AM50" i="1"/>
  <c r="AL50" i="1"/>
  <c r="AK50" i="1"/>
  <c r="AJ50" i="1"/>
  <c r="AI50" i="1"/>
  <c r="AH50" i="1"/>
  <c r="AG50" i="1"/>
  <c r="AE50" i="1"/>
  <c r="AD50" i="1"/>
  <c r="AC50" i="1"/>
  <c r="AB50" i="1"/>
  <c r="AQ49" i="1"/>
  <c r="AP49" i="1"/>
  <c r="AO49" i="1"/>
  <c r="AN49" i="1"/>
  <c r="AM49" i="1"/>
  <c r="AL49" i="1"/>
  <c r="AK49" i="1"/>
  <c r="AJ49" i="1"/>
  <c r="AI49" i="1"/>
  <c r="AH49" i="1"/>
  <c r="AG49" i="1"/>
  <c r="AE49" i="1"/>
  <c r="AD49" i="1"/>
  <c r="AC49" i="1"/>
  <c r="AB49" i="1"/>
  <c r="AQ48" i="1"/>
  <c r="AP48" i="1"/>
  <c r="AO48" i="1"/>
  <c r="AN48" i="1"/>
  <c r="AM48" i="1"/>
  <c r="AL48" i="1"/>
  <c r="AK48" i="1"/>
  <c r="AJ48" i="1"/>
  <c r="AI48" i="1"/>
  <c r="AH48" i="1"/>
  <c r="AG48" i="1"/>
  <c r="AE48" i="1"/>
  <c r="AD48" i="1"/>
  <c r="AC48" i="1"/>
  <c r="AB48" i="1"/>
  <c r="AQ47" i="1"/>
  <c r="AP47" i="1"/>
  <c r="AO47" i="1"/>
  <c r="AN47" i="1"/>
  <c r="AM47" i="1"/>
  <c r="AL47" i="1"/>
  <c r="AK47" i="1"/>
  <c r="AJ47" i="1"/>
  <c r="AI47" i="1"/>
  <c r="AH47" i="1"/>
  <c r="AG47" i="1"/>
  <c r="AE47" i="1"/>
  <c r="AD47" i="1"/>
  <c r="AC47" i="1"/>
  <c r="AB47" i="1"/>
  <c r="AQ46" i="1"/>
  <c r="AP46" i="1"/>
  <c r="AO46" i="1"/>
  <c r="AN46" i="1"/>
  <c r="AM46" i="1"/>
  <c r="AL46" i="1"/>
  <c r="AK46" i="1"/>
  <c r="AJ46" i="1"/>
  <c r="AI46" i="1"/>
  <c r="AH46" i="1"/>
  <c r="AG46" i="1"/>
  <c r="AE46" i="1"/>
  <c r="AD46" i="1"/>
  <c r="AC46" i="1"/>
  <c r="AB46" i="1"/>
  <c r="AQ45" i="1"/>
  <c r="AP45" i="1"/>
  <c r="AO45" i="1"/>
  <c r="AN45" i="1"/>
  <c r="AM45" i="1"/>
  <c r="AL45" i="1"/>
  <c r="AK45" i="1"/>
  <c r="AJ45" i="1"/>
  <c r="AI45" i="1"/>
  <c r="AH45" i="1"/>
  <c r="AG45" i="1"/>
  <c r="AE45" i="1"/>
  <c r="AD45" i="1"/>
  <c r="AC45" i="1"/>
  <c r="AB45" i="1"/>
  <c r="AP44" i="1"/>
  <c r="AO44" i="1"/>
  <c r="AN44" i="1"/>
  <c r="AM44" i="1"/>
  <c r="AJ44" i="1"/>
  <c r="AI44" i="1"/>
  <c r="AG44" i="1"/>
  <c r="AE44" i="1"/>
  <c r="AD44" i="1"/>
  <c r="AC44" i="1"/>
  <c r="AB44" i="1"/>
  <c r="AR44" i="1" s="1"/>
  <c r="AQ43" i="1"/>
  <c r="AP43" i="1"/>
  <c r="AO43" i="1"/>
  <c r="AN43" i="1"/>
  <c r="AM43" i="1"/>
  <c r="AL43" i="1"/>
  <c r="AJ43" i="1"/>
  <c r="AI43" i="1"/>
  <c r="AG43" i="1"/>
  <c r="AE43" i="1"/>
  <c r="AD43" i="1"/>
  <c r="AD62" i="1" s="1"/>
  <c r="AC43" i="1"/>
  <c r="AB43" i="1"/>
  <c r="AR43" i="1" s="1"/>
  <c r="AP42" i="1"/>
  <c r="AO42" i="1"/>
  <c r="AN42" i="1"/>
  <c r="AL42" i="1"/>
  <c r="AL63" i="1" s="1"/>
  <c r="AJ42" i="1"/>
  <c r="AG42" i="1"/>
  <c r="AE42" i="1"/>
  <c r="AD42" i="1"/>
  <c r="AC42" i="1"/>
  <c r="AB42" i="1"/>
  <c r="AQ41" i="1"/>
  <c r="AP41" i="1"/>
  <c r="AO41" i="1"/>
  <c r="AN41" i="1"/>
  <c r="AL41" i="1"/>
  <c r="AJ41" i="1"/>
  <c r="AI41" i="1"/>
  <c r="AG41" i="1"/>
  <c r="AE41" i="1"/>
  <c r="AD41" i="1"/>
  <c r="AC41" i="1"/>
  <c r="AH41" i="1" s="1"/>
  <c r="AB41" i="1"/>
  <c r="AR40" i="1"/>
  <c r="AE40" i="1"/>
  <c r="AB40" i="1"/>
  <c r="AP39" i="1"/>
  <c r="AO39" i="1"/>
  <c r="AN39" i="1"/>
  <c r="AM39" i="1"/>
  <c r="AK39" i="1"/>
  <c r="AJ39" i="1"/>
  <c r="AG39" i="1"/>
  <c r="AE39" i="1"/>
  <c r="AD39" i="1"/>
  <c r="AC39" i="1"/>
  <c r="AB39" i="1"/>
  <c r="AR38" i="1"/>
  <c r="AE38" i="1"/>
  <c r="AP37" i="1"/>
  <c r="AO37" i="1"/>
  <c r="AN37" i="1"/>
  <c r="AM37" i="1"/>
  <c r="AM62" i="1" s="1"/>
  <c r="AJ37" i="1"/>
  <c r="AI37" i="1"/>
  <c r="AG37" i="1"/>
  <c r="AE37" i="1"/>
  <c r="AD37" i="1"/>
  <c r="AC37" i="1"/>
  <c r="AB37" i="1"/>
  <c r="AQ36" i="1"/>
  <c r="AP36" i="1"/>
  <c r="AO36" i="1"/>
  <c r="AM36" i="1"/>
  <c r="AL36" i="1"/>
  <c r="AK36" i="1"/>
  <c r="AJ36" i="1"/>
  <c r="AI36" i="1"/>
  <c r="AH36" i="1"/>
  <c r="AG36" i="1"/>
  <c r="AE36" i="1"/>
  <c r="AD36" i="1"/>
  <c r="AC36" i="1"/>
  <c r="AB36" i="1"/>
  <c r="AR35" i="1"/>
  <c r="AP35" i="1"/>
  <c r="AO35" i="1"/>
  <c r="AN35" i="1"/>
  <c r="AM35" i="1"/>
  <c r="AK35" i="1"/>
  <c r="AJ35" i="1"/>
  <c r="AI35" i="1"/>
  <c r="AH35" i="1"/>
  <c r="AG35" i="1"/>
  <c r="AE35" i="1"/>
  <c r="AD35" i="1"/>
  <c r="AC35" i="1"/>
  <c r="AB35" i="1"/>
  <c r="AQ34" i="1"/>
  <c r="AP34" i="1"/>
  <c r="AO34" i="1"/>
  <c r="AN34" i="1"/>
  <c r="AM34" i="1"/>
  <c r="AL34" i="1"/>
  <c r="AK34" i="1"/>
  <c r="AJ34" i="1"/>
  <c r="AI34" i="1"/>
  <c r="AH34" i="1"/>
  <c r="AG34" i="1"/>
  <c r="AE34" i="1"/>
  <c r="AD34" i="1"/>
  <c r="AC34" i="1"/>
  <c r="AB34" i="1"/>
  <c r="AQ33" i="1"/>
  <c r="AP33" i="1"/>
  <c r="AO33" i="1"/>
  <c r="AN33" i="1"/>
  <c r="AM33" i="1"/>
  <c r="AL33" i="1"/>
  <c r="AK33" i="1"/>
  <c r="AJ33" i="1"/>
  <c r="AI33" i="1"/>
  <c r="AH33" i="1"/>
  <c r="AG33" i="1"/>
  <c r="AE33" i="1"/>
  <c r="AD33" i="1"/>
  <c r="AC33" i="1"/>
  <c r="AB33" i="1"/>
  <c r="AQ32" i="1"/>
  <c r="AP32" i="1"/>
  <c r="AO32" i="1"/>
  <c r="AN32" i="1"/>
  <c r="AM32" i="1"/>
  <c r="AL32" i="1"/>
  <c r="AK32" i="1"/>
  <c r="AJ32" i="1"/>
  <c r="AI32" i="1"/>
  <c r="AH32" i="1"/>
  <c r="AG32" i="1"/>
  <c r="AE32" i="1"/>
  <c r="AD32" i="1"/>
  <c r="AC32" i="1"/>
  <c r="AB32" i="1"/>
  <c r="AQ31" i="1"/>
  <c r="AP31" i="1"/>
  <c r="AO31" i="1"/>
  <c r="AN31" i="1"/>
  <c r="AM31" i="1"/>
  <c r="AL31" i="1"/>
  <c r="AK31" i="1"/>
  <c r="AJ31" i="1"/>
  <c r="AI31" i="1"/>
  <c r="AH31" i="1"/>
  <c r="AG31" i="1"/>
  <c r="AE31" i="1"/>
  <c r="AD31" i="1"/>
  <c r="AC31" i="1"/>
  <c r="AB31" i="1"/>
  <c r="AQ30" i="1"/>
  <c r="AP30" i="1"/>
  <c r="AO30" i="1"/>
  <c r="AO62" i="1" s="1"/>
  <c r="AN30" i="1"/>
  <c r="AM30" i="1"/>
  <c r="AL30" i="1"/>
  <c r="AK30" i="1"/>
  <c r="AJ30" i="1"/>
  <c r="AI30" i="1"/>
  <c r="AH30" i="1"/>
  <c r="AG30" i="1"/>
  <c r="AE30" i="1"/>
  <c r="AD30" i="1"/>
  <c r="AC30" i="1"/>
  <c r="W23" i="3" s="1"/>
  <c r="AB30" i="1"/>
  <c r="AQ29" i="1"/>
  <c r="AP29" i="1"/>
  <c r="AO29" i="1"/>
  <c r="AN29" i="1"/>
  <c r="AM29" i="1"/>
  <c r="AL29" i="1"/>
  <c r="AK29" i="1"/>
  <c r="AJ29" i="1"/>
  <c r="AI29" i="1"/>
  <c r="AH29" i="1"/>
  <c r="AG29" i="1"/>
  <c r="AE29" i="1"/>
  <c r="AD29" i="1"/>
  <c r="AC29" i="1"/>
  <c r="AB29" i="1"/>
  <c r="AQ28" i="1"/>
  <c r="AP28" i="1"/>
  <c r="AO28" i="1"/>
  <c r="AN28" i="1"/>
  <c r="AM28" i="1"/>
  <c r="AL28" i="1"/>
  <c r="AK28" i="1"/>
  <c r="AJ28" i="1"/>
  <c r="AI28" i="1"/>
  <c r="AH28" i="1"/>
  <c r="AG28" i="1"/>
  <c r="AE28" i="1"/>
  <c r="AD28" i="1"/>
  <c r="AC28" i="1"/>
  <c r="AB28" i="1"/>
  <c r="AQ27" i="1"/>
  <c r="AP27" i="1"/>
  <c r="AP62" i="1" s="1"/>
  <c r="AO27" i="1"/>
  <c r="AN27" i="1"/>
  <c r="AM27" i="1"/>
  <c r="AL27" i="1"/>
  <c r="AK27" i="1"/>
  <c r="AJ27" i="1"/>
  <c r="AI27" i="1"/>
  <c r="AH27" i="1"/>
  <c r="AG27" i="1"/>
  <c r="AE27" i="1"/>
  <c r="AD27" i="1"/>
  <c r="AC27" i="1"/>
  <c r="AB27" i="1"/>
  <c r="AP26" i="1"/>
  <c r="AO26" i="1"/>
  <c r="AN26" i="1"/>
  <c r="AM26" i="1"/>
  <c r="AJ26" i="1"/>
  <c r="AI26" i="1"/>
  <c r="AG26" i="1"/>
  <c r="AF26" i="1"/>
  <c r="AE26" i="1"/>
  <c r="AD26" i="1"/>
  <c r="AC26" i="1"/>
  <c r="AB26" i="1"/>
  <c r="AR26" i="1" s="1"/>
  <c r="AR25" i="1"/>
  <c r="AP25" i="1"/>
  <c r="AO25" i="1"/>
  <c r="AN25" i="1"/>
  <c r="AM25" i="1"/>
  <c r="AJ25" i="1"/>
  <c r="AH25" i="1"/>
  <c r="AG25" i="1"/>
  <c r="AF25" i="1"/>
  <c r="AE25" i="1"/>
  <c r="AD25" i="1"/>
  <c r="AC25" i="1"/>
  <c r="AB25" i="1"/>
  <c r="AR24" i="1"/>
  <c r="AP24" i="1"/>
  <c r="AO24" i="1"/>
  <c r="AN24" i="1"/>
  <c r="AM24" i="1"/>
  <c r="AK24" i="1"/>
  <c r="AJ24" i="1"/>
  <c r="AG24" i="1"/>
  <c r="AF24" i="1"/>
  <c r="AE24" i="1"/>
  <c r="AD24" i="1"/>
  <c r="AI24" i="1" s="1"/>
  <c r="AC24" i="1"/>
  <c r="AB24" i="1"/>
  <c r="AQ23" i="1"/>
  <c r="AP23" i="1"/>
  <c r="AO23" i="1"/>
  <c r="AN23" i="1"/>
  <c r="AM23" i="1"/>
  <c r="AL23" i="1"/>
  <c r="AJ23" i="1"/>
  <c r="AH23" i="1"/>
  <c r="AG23" i="1"/>
  <c r="AF23" i="1"/>
  <c r="AE23" i="1"/>
  <c r="AD23" i="1"/>
  <c r="AC23" i="1"/>
  <c r="AK23" i="1" s="1"/>
  <c r="AB23" i="1"/>
  <c r="AQ22" i="1"/>
  <c r="AP22" i="1"/>
  <c r="AO22" i="1"/>
  <c r="AN22" i="1"/>
  <c r="AM22" i="1"/>
  <c r="AL22" i="1"/>
  <c r="AJ22" i="1"/>
  <c r="AI22" i="1"/>
  <c r="AG22" i="1"/>
  <c r="AF22" i="1"/>
  <c r="AE22" i="1"/>
  <c r="AD22" i="1"/>
  <c r="AC22" i="1"/>
  <c r="AK22" i="1" s="1"/>
  <c r="AB22" i="1"/>
  <c r="AR21" i="1"/>
  <c r="AQ21" i="1"/>
  <c r="AP21" i="1"/>
  <c r="AO21" i="1"/>
  <c r="AN21" i="1"/>
  <c r="AM21" i="1"/>
  <c r="AL21" i="1"/>
  <c r="AJ21" i="1"/>
  <c r="AH21" i="1"/>
  <c r="AG21" i="1"/>
  <c r="AF21" i="1"/>
  <c r="AE21" i="1"/>
  <c r="AD21" i="1"/>
  <c r="AI21" i="1" s="1"/>
  <c r="AC21" i="1"/>
  <c r="AB21" i="1"/>
  <c r="AQ20" i="1"/>
  <c r="AP20" i="1"/>
  <c r="AO20" i="1"/>
  <c r="AN20" i="1"/>
  <c r="AM20" i="1"/>
  <c r="AL20" i="1"/>
  <c r="AJ20" i="1"/>
  <c r="AI20" i="1"/>
  <c r="AH20" i="1"/>
  <c r="AG20" i="1"/>
  <c r="AF20" i="1"/>
  <c r="AE20" i="1"/>
  <c r="AD20" i="1"/>
  <c r="AC20" i="1"/>
  <c r="AB20" i="1"/>
  <c r="AR19" i="1"/>
  <c r="AQ19" i="1"/>
  <c r="AP19" i="1"/>
  <c r="AO19" i="1"/>
  <c r="AN19" i="1"/>
  <c r="AM19" i="1"/>
  <c r="AL19" i="1"/>
  <c r="AJ19" i="1"/>
  <c r="AI19" i="1"/>
  <c r="AH19" i="1"/>
  <c r="AG19" i="1"/>
  <c r="AF19" i="1"/>
  <c r="AE19" i="1"/>
  <c r="AD19" i="1"/>
  <c r="AC19" i="1"/>
  <c r="AB19" i="1"/>
  <c r="AR18" i="1"/>
  <c r="AQ18" i="1"/>
  <c r="AP18" i="1"/>
  <c r="AO18" i="1"/>
  <c r="AN18" i="1"/>
  <c r="AM18" i="1"/>
  <c r="AL18" i="1"/>
  <c r="AJ18" i="1"/>
  <c r="AI18" i="1"/>
  <c r="AG18" i="1"/>
  <c r="AF18" i="1"/>
  <c r="AE18" i="1"/>
  <c r="AD18" i="1"/>
  <c r="AB18" i="1"/>
  <c r="AQ17" i="1"/>
  <c r="AP17" i="1"/>
  <c r="AO17" i="1"/>
  <c r="AN17" i="1"/>
  <c r="AM17" i="1"/>
  <c r="AL17" i="1"/>
  <c r="AJ17" i="1"/>
  <c r="AI17" i="1"/>
  <c r="AH17" i="1"/>
  <c r="AG17" i="1"/>
  <c r="AF17" i="1"/>
  <c r="AE17" i="1"/>
  <c r="AD17" i="1"/>
  <c r="AC17" i="1"/>
  <c r="AB17" i="1"/>
  <c r="AQ16" i="1"/>
  <c r="AP16" i="1"/>
  <c r="AO16" i="1"/>
  <c r="AN16" i="1"/>
  <c r="AM16" i="1"/>
  <c r="AL16" i="1"/>
  <c r="AJ16" i="1"/>
  <c r="AH16" i="1"/>
  <c r="AG16" i="1"/>
  <c r="AF16" i="1"/>
  <c r="AE16" i="1"/>
  <c r="AD16" i="1"/>
  <c r="X9" i="3" s="1"/>
  <c r="AC16" i="1"/>
  <c r="AB16" i="1"/>
  <c r="AR16" i="1" s="1"/>
  <c r="AR15" i="1"/>
  <c r="AP15" i="1"/>
  <c r="AO15" i="1"/>
  <c r="AN15" i="1"/>
  <c r="AM15" i="1"/>
  <c r="AJ15" i="1"/>
  <c r="AI15" i="1"/>
  <c r="AG15" i="1"/>
  <c r="AF15" i="1"/>
  <c r="AE15" i="1"/>
  <c r="AD15" i="1"/>
  <c r="AC15" i="1"/>
  <c r="AK15" i="1" s="1"/>
  <c r="AB15" i="1"/>
  <c r="AR14" i="1"/>
  <c r="AQ14" i="1"/>
  <c r="AP14" i="1"/>
  <c r="AO14" i="1"/>
  <c r="AN14" i="1"/>
  <c r="AM14" i="1"/>
  <c r="AL14" i="1"/>
  <c r="AJ14" i="1"/>
  <c r="AI14" i="1"/>
  <c r="AH14" i="1"/>
  <c r="AG14" i="1"/>
  <c r="AF14" i="1"/>
  <c r="AE14" i="1"/>
  <c r="AD14" i="1"/>
  <c r="AC14" i="1"/>
  <c r="AB14" i="1"/>
  <c r="AR13" i="1"/>
  <c r="AQ13" i="1"/>
  <c r="AP13" i="1"/>
  <c r="AO13" i="1"/>
  <c r="AN13" i="1"/>
  <c r="AM13" i="1"/>
  <c r="AL13" i="1"/>
  <c r="AK13" i="1"/>
  <c r="AJ13" i="1"/>
  <c r="AI13" i="1"/>
  <c r="AG13" i="1"/>
  <c r="AF13" i="1"/>
  <c r="AE13" i="1"/>
  <c r="AD13" i="1"/>
  <c r="AC13" i="1"/>
  <c r="AB13" i="1"/>
  <c r="AR12" i="1"/>
  <c r="AQ12" i="1"/>
  <c r="AP12" i="1"/>
  <c r="AO12" i="1"/>
  <c r="AN12" i="1"/>
  <c r="AN61" i="1" s="1"/>
  <c r="AM12" i="1"/>
  <c r="AL12" i="1"/>
  <c r="AJ12" i="1"/>
  <c r="AG12" i="1"/>
  <c r="AF12" i="1"/>
  <c r="AE12" i="1"/>
  <c r="AD12" i="1"/>
  <c r="AC12" i="1"/>
  <c r="AB12" i="1"/>
  <c r="AQ11" i="1"/>
  <c r="AP11" i="1"/>
  <c r="AO11" i="1"/>
  <c r="AN11" i="1"/>
  <c r="AM11" i="1"/>
  <c r="AL11" i="1"/>
  <c r="AJ11" i="1"/>
  <c r="AG11" i="1"/>
  <c r="AF11" i="1"/>
  <c r="AE11" i="1"/>
  <c r="AD11" i="1"/>
  <c r="AC11" i="1"/>
  <c r="AB11" i="1"/>
  <c r="AQ10" i="1"/>
  <c r="AP10" i="1"/>
  <c r="AO10" i="1"/>
  <c r="AN10" i="1"/>
  <c r="AM10" i="1"/>
  <c r="AL10" i="1"/>
  <c r="AJ10" i="1"/>
  <c r="AH10" i="1"/>
  <c r="AG10" i="1"/>
  <c r="AF10" i="1"/>
  <c r="AE10" i="1"/>
  <c r="AD10" i="1"/>
  <c r="AC10" i="1"/>
  <c r="AB10" i="1"/>
  <c r="AB60" i="1" s="1"/>
  <c r="AP9" i="1"/>
  <c r="AP60" i="1" s="1"/>
  <c r="AO9" i="1"/>
  <c r="AN9" i="1"/>
  <c r="AM9" i="1"/>
  <c r="AK9" i="1"/>
  <c r="AJ9" i="1"/>
  <c r="AI9" i="1"/>
  <c r="AG9" i="1"/>
  <c r="AF9" i="1"/>
  <c r="AE9" i="1"/>
  <c r="AD9" i="1"/>
  <c r="AC9" i="1"/>
  <c r="AH9" i="1" s="1"/>
  <c r="AB9" i="1"/>
  <c r="AR9" i="1" s="1"/>
  <c r="AQ8" i="1"/>
  <c r="AP8" i="1"/>
  <c r="AP61" i="1" s="1"/>
  <c r="AO8" i="1"/>
  <c r="AN8" i="1"/>
  <c r="AM8" i="1"/>
  <c r="AL8" i="1"/>
  <c r="AK8" i="1"/>
  <c r="AJ8" i="1"/>
  <c r="AH8" i="1"/>
  <c r="AG8" i="1"/>
  <c r="AF8" i="1"/>
  <c r="AE8" i="1"/>
  <c r="AD8" i="1"/>
  <c r="AI8" i="1" s="1"/>
  <c r="AC8" i="1"/>
  <c r="AB8" i="1"/>
  <c r="AR8" i="1" s="1"/>
  <c r="AP7" i="1"/>
  <c r="AO7" i="1"/>
  <c r="AN7" i="1"/>
  <c r="AM7" i="1"/>
  <c r="AJ7" i="1"/>
  <c r="AG7" i="1"/>
  <c r="AF7" i="1"/>
  <c r="AE7" i="1"/>
  <c r="AD7" i="1"/>
  <c r="AI7" i="1" s="1"/>
  <c r="AC7" i="1"/>
  <c r="AH7" i="1" s="1"/>
  <c r="AB7" i="1"/>
  <c r="AQ6" i="1"/>
  <c r="AP6" i="1"/>
  <c r="AO6" i="1"/>
  <c r="AN6" i="1"/>
  <c r="AM6" i="1"/>
  <c r="AL6" i="1"/>
  <c r="AJ6" i="1"/>
  <c r="AH6" i="1"/>
  <c r="AG6" i="1"/>
  <c r="AF6" i="1"/>
  <c r="AE6" i="1"/>
  <c r="AD6" i="1"/>
  <c r="AI6" i="1" s="1"/>
  <c r="AC6" i="1"/>
  <c r="AK6" i="1" s="1"/>
  <c r="AB6" i="1"/>
  <c r="AR5" i="1"/>
  <c r="AQ5" i="1"/>
  <c r="AP5" i="1"/>
  <c r="AO5" i="1"/>
  <c r="AN5" i="1"/>
  <c r="AM5" i="1"/>
  <c r="AL5" i="1"/>
  <c r="AJ5" i="1"/>
  <c r="AG5" i="1"/>
  <c r="AF5" i="1"/>
  <c r="AE5" i="1"/>
  <c r="AE61" i="1" s="1"/>
  <c r="AD5" i="1"/>
  <c r="AK5" i="1" s="1"/>
  <c r="AC5" i="1"/>
  <c r="AH5" i="1" s="1"/>
  <c r="AB5" i="1"/>
  <c r="AR4" i="1"/>
  <c r="AP4" i="1"/>
  <c r="AO4" i="1"/>
  <c r="AN4" i="1"/>
  <c r="AM4" i="1"/>
  <c r="AL4" i="1"/>
  <c r="AG4" i="1"/>
  <c r="AF4" i="1"/>
  <c r="AE4" i="1"/>
  <c r="AD4" i="1"/>
  <c r="AI4" i="1" s="1"/>
  <c r="AC4" i="1"/>
  <c r="AK4" i="1" s="1"/>
  <c r="AB4" i="1"/>
  <c r="AR3" i="1"/>
  <c r="AQ3" i="1"/>
  <c r="AP3" i="1"/>
  <c r="AO3" i="1"/>
  <c r="AN3" i="1"/>
  <c r="AN60" i="1" s="1"/>
  <c r="AM3" i="1"/>
  <c r="AL3" i="1"/>
  <c r="AL60" i="1" s="1"/>
  <c r="AJ3" i="1"/>
  <c r="AG3" i="1"/>
  <c r="AG61" i="1" s="1"/>
  <c r="AF3" i="1"/>
  <c r="AE3" i="1"/>
  <c r="AD3" i="1"/>
  <c r="AI3" i="1" s="1"/>
  <c r="AC3" i="1"/>
  <c r="AB3" i="1"/>
  <c r="L3" i="7" s="1"/>
  <c r="B55" i="13" l="1"/>
  <c r="E47" i="13"/>
  <c r="F47" i="13"/>
  <c r="F55" i="13" s="1"/>
  <c r="V43" i="13"/>
  <c r="V26" i="13"/>
  <c r="I46" i="13"/>
  <c r="I54" i="13" s="1"/>
  <c r="I45" i="13"/>
  <c r="I53" i="13" s="1"/>
  <c r="F48" i="13"/>
  <c r="F56" i="13" s="1"/>
  <c r="V42" i="13"/>
  <c r="V32" i="13"/>
  <c r="H46" i="13"/>
  <c r="H54" i="13" s="1"/>
  <c r="H45" i="13"/>
  <c r="H53" i="13" s="1"/>
  <c r="S47" i="13"/>
  <c r="S55" i="13" s="1"/>
  <c r="S48" i="13"/>
  <c r="S56" i="13" s="1"/>
  <c r="V28" i="13"/>
  <c r="U46" i="13"/>
  <c r="U54" i="13" s="1"/>
  <c r="U45" i="13"/>
  <c r="U53" i="13" s="1"/>
  <c r="R45" i="13"/>
  <c r="R53" i="13" s="1"/>
  <c r="R46" i="13"/>
  <c r="R54" i="13" s="1"/>
  <c r="O45" i="13"/>
  <c r="O53" i="13" s="1"/>
  <c r="O46" i="13"/>
  <c r="O54" i="13" s="1"/>
  <c r="I47" i="13"/>
  <c r="I55" i="13" s="1"/>
  <c r="I48" i="13"/>
  <c r="I56" i="13" s="1"/>
  <c r="N47" i="13"/>
  <c r="N55" i="13" s="1"/>
  <c r="N48" i="13"/>
  <c r="N56" i="13" s="1"/>
  <c r="M48" i="13"/>
  <c r="M56" i="13" s="1"/>
  <c r="M47" i="13"/>
  <c r="M55" i="13" s="1"/>
  <c r="V34" i="13"/>
  <c r="V44" i="13"/>
  <c r="K45" i="13"/>
  <c r="K53" i="13" s="1"/>
  <c r="K46" i="13"/>
  <c r="K54" i="13" s="1"/>
  <c r="U48" i="13"/>
  <c r="U56" i="13" s="1"/>
  <c r="U47" i="13"/>
  <c r="U55" i="13" s="1"/>
  <c r="L46" i="13"/>
  <c r="L54" i="13" s="1"/>
  <c r="L45" i="13"/>
  <c r="L53" i="13" s="1"/>
  <c r="P48" i="13"/>
  <c r="P56" i="13" s="1"/>
  <c r="P47" i="13"/>
  <c r="P55" i="13" s="1"/>
  <c r="Q49" i="13"/>
  <c r="I49" i="13"/>
  <c r="B54" i="13"/>
  <c r="X49" i="13"/>
  <c r="P49" i="13"/>
  <c r="P51" i="13" s="1"/>
  <c r="H49" i="13"/>
  <c r="T49" i="13"/>
  <c r="L49" i="13"/>
  <c r="S49" i="13"/>
  <c r="F49" i="13"/>
  <c r="O49" i="13"/>
  <c r="N49" i="13"/>
  <c r="W49" i="13"/>
  <c r="K49" i="13"/>
  <c r="G49" i="13"/>
  <c r="E49" i="13"/>
  <c r="R49" i="13"/>
  <c r="M49" i="13"/>
  <c r="J49" i="13"/>
  <c r="V49" i="13"/>
  <c r="U49" i="13"/>
  <c r="T46" i="13"/>
  <c r="T54" i="13" s="1"/>
  <c r="T45" i="13"/>
  <c r="T53" i="13" s="1"/>
  <c r="K47" i="13"/>
  <c r="K55" i="13" s="1"/>
  <c r="K48" i="13"/>
  <c r="K56" i="13" s="1"/>
  <c r="V30" i="13"/>
  <c r="Q47" i="13"/>
  <c r="Q55" i="13" s="1"/>
  <c r="Q48" i="13"/>
  <c r="Q56" i="13" s="1"/>
  <c r="V35" i="13"/>
  <c r="Q46" i="13"/>
  <c r="Q54" i="13" s="1"/>
  <c r="Q45" i="13"/>
  <c r="Q53" i="13" s="1"/>
  <c r="N45" i="13"/>
  <c r="N53" i="13" s="1"/>
  <c r="N46" i="13"/>
  <c r="N54" i="13" s="1"/>
  <c r="X48" i="13"/>
  <c r="X47" i="13"/>
  <c r="W47" i="13"/>
  <c r="W48" i="13"/>
  <c r="W45" i="13"/>
  <c r="W46" i="13"/>
  <c r="T48" i="13"/>
  <c r="T56" i="13" s="1"/>
  <c r="T47" i="13"/>
  <c r="T55" i="13" s="1"/>
  <c r="M46" i="13"/>
  <c r="M54" i="13" s="1"/>
  <c r="M45" i="13"/>
  <c r="M53" i="13" s="1"/>
  <c r="J45" i="13"/>
  <c r="J53" i="13" s="1"/>
  <c r="J46" i="13"/>
  <c r="J54" i="13" s="1"/>
  <c r="G47" i="13"/>
  <c r="G55" i="13" s="1"/>
  <c r="G48" i="13"/>
  <c r="G56" i="13" s="1"/>
  <c r="J47" i="13"/>
  <c r="J55" i="13" s="1"/>
  <c r="J48" i="13"/>
  <c r="J56" i="13" s="1"/>
  <c r="V40" i="13"/>
  <c r="X46" i="13"/>
  <c r="X45" i="13"/>
  <c r="H48" i="13"/>
  <c r="H56" i="13" s="1"/>
  <c r="H47" i="13"/>
  <c r="H55" i="13" s="1"/>
  <c r="R47" i="13"/>
  <c r="R55" i="13" s="1"/>
  <c r="R48" i="13"/>
  <c r="R56" i="13" s="1"/>
  <c r="V20" i="13"/>
  <c r="V39" i="13"/>
  <c r="P46" i="13"/>
  <c r="P54" i="13" s="1"/>
  <c r="P45" i="13"/>
  <c r="P53" i="13" s="1"/>
  <c r="F45" i="13"/>
  <c r="F53" i="13" s="1"/>
  <c r="F46" i="13"/>
  <c r="F54" i="13" s="1"/>
  <c r="V38" i="13"/>
  <c r="V45" i="13"/>
  <c r="V53" i="13" s="1"/>
  <c r="V46" i="13"/>
  <c r="V54" i="13" s="1"/>
  <c r="L48" i="13"/>
  <c r="L56" i="13" s="1"/>
  <c r="L47" i="13"/>
  <c r="L55" i="13" s="1"/>
  <c r="S46" i="13"/>
  <c r="S54" i="13" s="1"/>
  <c r="S45" i="13"/>
  <c r="S53" i="13" s="1"/>
  <c r="E46" i="13"/>
  <c r="E54" i="13" s="1"/>
  <c r="E45" i="13"/>
  <c r="E53" i="13" s="1"/>
  <c r="G45" i="13"/>
  <c r="G53" i="13" s="1"/>
  <c r="G46" i="13"/>
  <c r="G54" i="13" s="1"/>
  <c r="O47" i="13"/>
  <c r="O55" i="13" s="1"/>
  <c r="O48" i="13"/>
  <c r="O56" i="13" s="1"/>
  <c r="E48" i="13"/>
  <c r="E56" i="13" s="1"/>
  <c r="V36" i="13"/>
  <c r="P32" i="3"/>
  <c r="W12" i="3"/>
  <c r="H12" i="3"/>
  <c r="C47" i="3"/>
  <c r="J27" i="3"/>
  <c r="X12" i="3"/>
  <c r="D8" i="3"/>
  <c r="W8" i="3" s="1"/>
  <c r="K12" i="3"/>
  <c r="D17" i="3"/>
  <c r="D21" i="3"/>
  <c r="G21" i="3" s="1"/>
  <c r="M27" i="3"/>
  <c r="D30" i="3"/>
  <c r="Q34" i="3"/>
  <c r="X30" i="3"/>
  <c r="W29" i="3"/>
  <c r="G12" i="3"/>
  <c r="X27" i="3"/>
  <c r="N27" i="3"/>
  <c r="E25" i="3"/>
  <c r="T9" i="3"/>
  <c r="Q12" i="3"/>
  <c r="D22" i="3"/>
  <c r="J23" i="3"/>
  <c r="D28" i="3"/>
  <c r="T28" i="3" s="1"/>
  <c r="D36" i="3"/>
  <c r="E36" i="3" s="1"/>
  <c r="D41" i="3"/>
  <c r="W41" i="3" s="1"/>
  <c r="W36" i="3"/>
  <c r="X22" i="3"/>
  <c r="X32" i="3"/>
  <c r="P12" i="3"/>
  <c r="D10" i="3"/>
  <c r="T10" i="3" s="1"/>
  <c r="D13" i="3"/>
  <c r="D24" i="3"/>
  <c r="E24" i="3" s="1"/>
  <c r="D29" i="3"/>
  <c r="Q29" i="3" s="1"/>
  <c r="D37" i="3"/>
  <c r="W37" i="3" s="1"/>
  <c r="D42" i="3"/>
  <c r="H38" i="3"/>
  <c r="W38" i="3"/>
  <c r="F38" i="3"/>
  <c r="Q38" i="3"/>
  <c r="O38" i="3"/>
  <c r="N38" i="3"/>
  <c r="M38" i="3"/>
  <c r="E38" i="3"/>
  <c r="T4" i="3"/>
  <c r="K4" i="3"/>
  <c r="G4" i="3"/>
  <c r="P4" i="3"/>
  <c r="L4" i="3"/>
  <c r="O15" i="3"/>
  <c r="F15" i="3"/>
  <c r="X15" i="3"/>
  <c r="Q15" i="3"/>
  <c r="R6" i="3"/>
  <c r="F6" i="3"/>
  <c r="O6" i="3"/>
  <c r="X6" i="3"/>
  <c r="U19" i="3"/>
  <c r="O19" i="3"/>
  <c r="F19" i="3"/>
  <c r="J19" i="3"/>
  <c r="H19" i="3"/>
  <c r="G19" i="3"/>
  <c r="T19" i="3"/>
  <c r="Q19" i="3"/>
  <c r="P19" i="3"/>
  <c r="W33" i="3"/>
  <c r="E33" i="3"/>
  <c r="O44" i="3"/>
  <c r="E44" i="3"/>
  <c r="L44" i="3"/>
  <c r="G44" i="3"/>
  <c r="T7" i="3"/>
  <c r="R7" i="3"/>
  <c r="J7" i="3"/>
  <c r="H7" i="3"/>
  <c r="M7" i="3"/>
  <c r="I7" i="3"/>
  <c r="U40" i="3"/>
  <c r="X40" i="3"/>
  <c r="Q40" i="3"/>
  <c r="P40" i="3"/>
  <c r="O40" i="3"/>
  <c r="S40" i="3"/>
  <c r="J40" i="3"/>
  <c r="E40" i="3"/>
  <c r="H40" i="3"/>
  <c r="G40" i="3"/>
  <c r="E28" i="3"/>
  <c r="L28" i="3"/>
  <c r="W28" i="3"/>
  <c r="K28" i="3"/>
  <c r="O41" i="3"/>
  <c r="M41" i="3"/>
  <c r="E41" i="3"/>
  <c r="X8" i="3"/>
  <c r="K10" i="3"/>
  <c r="H10" i="3"/>
  <c r="G10" i="3"/>
  <c r="X7" i="3"/>
  <c r="X28" i="3"/>
  <c r="X43" i="3"/>
  <c r="O3" i="3"/>
  <c r="S16" i="3"/>
  <c r="P3" i="3"/>
  <c r="H23" i="3"/>
  <c r="M30" i="3"/>
  <c r="T34" i="3"/>
  <c r="E32" i="3"/>
  <c r="W40" i="3"/>
  <c r="X41" i="3"/>
  <c r="Q3" i="3"/>
  <c r="I12" i="3"/>
  <c r="E17" i="3"/>
  <c r="M22" i="3"/>
  <c r="I23" i="3"/>
  <c r="F27" i="3"/>
  <c r="Q30" i="3"/>
  <c r="W34" i="3"/>
  <c r="E23" i="3"/>
  <c r="V4" i="3"/>
  <c r="W19" i="3"/>
  <c r="T3" i="3"/>
  <c r="F3" i="3"/>
  <c r="I16" i="3"/>
  <c r="D20" i="3"/>
  <c r="Q23" i="3"/>
  <c r="X23" i="3"/>
  <c r="G3" i="3"/>
  <c r="J16" i="3"/>
  <c r="I34" i="3"/>
  <c r="D43" i="3"/>
  <c r="W3" i="3"/>
  <c r="W44" i="3"/>
  <c r="H3" i="3"/>
  <c r="J9" i="3"/>
  <c r="R12" i="3"/>
  <c r="K16" i="3"/>
  <c r="X17" i="3"/>
  <c r="P27" i="3"/>
  <c r="G30" i="3"/>
  <c r="G32" i="3"/>
  <c r="K34" i="3"/>
  <c r="M36" i="3"/>
  <c r="E27" i="3"/>
  <c r="X19" i="3"/>
  <c r="X38" i="3"/>
  <c r="G36" i="3"/>
  <c r="W7" i="3"/>
  <c r="X34" i="3"/>
  <c r="W43" i="3"/>
  <c r="X44" i="3"/>
  <c r="J3" i="3"/>
  <c r="L12" i="3"/>
  <c r="N16" i="3"/>
  <c r="H30" i="3"/>
  <c r="H32" i="3"/>
  <c r="L34" i="3"/>
  <c r="E34" i="3"/>
  <c r="E26" i="3"/>
  <c r="AC61" i="1"/>
  <c r="AH3" i="1"/>
  <c r="R30" i="7"/>
  <c r="J30" i="7"/>
  <c r="P30" i="7"/>
  <c r="X30" i="7"/>
  <c r="O30" i="7"/>
  <c r="W30" i="7"/>
  <c r="N30" i="7"/>
  <c r="V30" i="7"/>
  <c r="M30" i="7"/>
  <c r="U30" i="7"/>
  <c r="T30" i="7"/>
  <c r="S30" i="7"/>
  <c r="Q30" i="7"/>
  <c r="L30" i="7"/>
  <c r="I30" i="7"/>
  <c r="K30" i="7"/>
  <c r="H30" i="7"/>
  <c r="AR30" i="1"/>
  <c r="AL62" i="1"/>
  <c r="V29" i="7"/>
  <c r="N29" i="7"/>
  <c r="Q29" i="7"/>
  <c r="H29" i="7"/>
  <c r="P29" i="7"/>
  <c r="X29" i="7"/>
  <c r="O29" i="7"/>
  <c r="W29" i="7"/>
  <c r="M29" i="7"/>
  <c r="AA29" i="7" s="1"/>
  <c r="R29" i="7"/>
  <c r="L29" i="7"/>
  <c r="K29" i="7"/>
  <c r="J29" i="7"/>
  <c r="S29" i="7"/>
  <c r="U29" i="7"/>
  <c r="T29" i="7"/>
  <c r="I29" i="7"/>
  <c r="AB29" i="7" s="1"/>
  <c r="AR29" i="1"/>
  <c r="AH37" i="1"/>
  <c r="Q48" i="7"/>
  <c r="I48" i="7"/>
  <c r="X48" i="7"/>
  <c r="P48" i="7"/>
  <c r="H48" i="7"/>
  <c r="V48" i="7"/>
  <c r="N48" i="7"/>
  <c r="T48" i="7"/>
  <c r="L48" i="7"/>
  <c r="W48" i="7"/>
  <c r="U48" i="7"/>
  <c r="S48" i="7"/>
  <c r="R48" i="7"/>
  <c r="O48" i="7"/>
  <c r="M48" i="7"/>
  <c r="K48" i="7"/>
  <c r="J48" i="7"/>
  <c r="AR48" i="1"/>
  <c r="O13" i="3"/>
  <c r="G13" i="3"/>
  <c r="T13" i="3"/>
  <c r="K13" i="3"/>
  <c r="S13" i="3"/>
  <c r="J13" i="3"/>
  <c r="R13" i="3"/>
  <c r="I13" i="3"/>
  <c r="P13" i="3"/>
  <c r="F13" i="3"/>
  <c r="H13" i="3"/>
  <c r="E13" i="3"/>
  <c r="Q13" i="3"/>
  <c r="N13" i="3"/>
  <c r="J21" i="3"/>
  <c r="G25" i="3"/>
  <c r="O37" i="4"/>
  <c r="G37" i="4"/>
  <c r="N37" i="4"/>
  <c r="F37" i="4"/>
  <c r="M37" i="4"/>
  <c r="E37" i="4"/>
  <c r="J37" i="4"/>
  <c r="T37" i="4"/>
  <c r="H37" i="4"/>
  <c r="H40" i="4" s="1"/>
  <c r="S37" i="4"/>
  <c r="D37" i="4"/>
  <c r="R37" i="4"/>
  <c r="C37" i="4"/>
  <c r="P37" i="4"/>
  <c r="L37" i="4"/>
  <c r="K37" i="4"/>
  <c r="I37" i="4"/>
  <c r="Q37" i="4"/>
  <c r="AE60" i="1"/>
  <c r="X4" i="3"/>
  <c r="AI11" i="1"/>
  <c r="V19" i="7"/>
  <c r="N19" i="7"/>
  <c r="Q19" i="7"/>
  <c r="H19" i="7"/>
  <c r="P19" i="7"/>
  <c r="X19" i="7"/>
  <c r="O19" i="7"/>
  <c r="W19" i="7"/>
  <c r="J19" i="7"/>
  <c r="S19" i="7"/>
  <c r="R19" i="7"/>
  <c r="M19" i="7"/>
  <c r="AA19" i="7" s="1"/>
  <c r="K19" i="7"/>
  <c r="I19" i="7"/>
  <c r="T19" i="7"/>
  <c r="L19" i="7"/>
  <c r="U19" i="7"/>
  <c r="V21" i="7"/>
  <c r="N21" i="7"/>
  <c r="Q21" i="7"/>
  <c r="H21" i="7"/>
  <c r="P21" i="7"/>
  <c r="X21" i="7"/>
  <c r="O21" i="7"/>
  <c r="W21" i="7"/>
  <c r="M21" i="7"/>
  <c r="S21" i="7"/>
  <c r="T21" i="7"/>
  <c r="R21" i="7"/>
  <c r="L21" i="7"/>
  <c r="J21" i="7"/>
  <c r="U21" i="7"/>
  <c r="K21" i="7"/>
  <c r="I21" i="7"/>
  <c r="AB21" i="7" s="1"/>
  <c r="R28" i="7"/>
  <c r="J28" i="7"/>
  <c r="Q28" i="7"/>
  <c r="H28" i="7"/>
  <c r="P28" i="7"/>
  <c r="X28" i="7"/>
  <c r="O28" i="7"/>
  <c r="W28" i="7"/>
  <c r="N28" i="7"/>
  <c r="K28" i="7"/>
  <c r="I28" i="7"/>
  <c r="AB28" i="7" s="1"/>
  <c r="V28" i="7"/>
  <c r="U28" i="7"/>
  <c r="L28" i="7"/>
  <c r="M28" i="7"/>
  <c r="S28" i="7"/>
  <c r="T28" i="7"/>
  <c r="AR28" i="1"/>
  <c r="AH42" i="1"/>
  <c r="U47" i="7"/>
  <c r="M47" i="7"/>
  <c r="T47" i="7"/>
  <c r="L47" i="7"/>
  <c r="R47" i="7"/>
  <c r="J47" i="7"/>
  <c r="X47" i="7"/>
  <c r="P47" i="7"/>
  <c r="H47" i="7"/>
  <c r="S47" i="7"/>
  <c r="Q47" i="7"/>
  <c r="O47" i="7"/>
  <c r="N47" i="7"/>
  <c r="K47" i="7"/>
  <c r="V47" i="7"/>
  <c r="I47" i="7"/>
  <c r="W47" i="7"/>
  <c r="AR47" i="1"/>
  <c r="V53" i="7"/>
  <c r="N53" i="7"/>
  <c r="U53" i="7"/>
  <c r="M53" i="7"/>
  <c r="S53" i="7"/>
  <c r="K53" i="7"/>
  <c r="Q53" i="7"/>
  <c r="I53" i="7"/>
  <c r="X53" i="7"/>
  <c r="H53" i="7"/>
  <c r="J53" i="7"/>
  <c r="W53" i="7"/>
  <c r="T53" i="7"/>
  <c r="L53" i="7"/>
  <c r="R53" i="7"/>
  <c r="P53" i="7"/>
  <c r="AR53" i="1"/>
  <c r="AC60" i="1"/>
  <c r="AB61" i="1"/>
  <c r="AM63" i="1"/>
  <c r="C45" i="2"/>
  <c r="C46" i="2"/>
  <c r="D3" i="2"/>
  <c r="C48" i="2"/>
  <c r="S11" i="3"/>
  <c r="K11" i="3"/>
  <c r="R11" i="3"/>
  <c r="I11" i="3"/>
  <c r="Q11" i="3"/>
  <c r="H11" i="3"/>
  <c r="P11" i="3"/>
  <c r="G11" i="3"/>
  <c r="W11" i="3"/>
  <c r="N11" i="3"/>
  <c r="E11" i="3"/>
  <c r="U11" i="3"/>
  <c r="T11" i="3"/>
  <c r="O11" i="3"/>
  <c r="L11" i="3"/>
  <c r="J11" i="3"/>
  <c r="L13" i="3"/>
  <c r="R25" i="3"/>
  <c r="U23" i="4"/>
  <c r="U18" i="4"/>
  <c r="U17" i="4"/>
  <c r="Z2" i="4"/>
  <c r="AC2" i="4"/>
  <c r="AF61" i="1"/>
  <c r="AF60" i="1"/>
  <c r="AO61" i="1"/>
  <c r="AO60" i="1"/>
  <c r="X3" i="3"/>
  <c r="AI10" i="1"/>
  <c r="AH15" i="1"/>
  <c r="AI16" i="1"/>
  <c r="W13" i="3"/>
  <c r="AK20" i="1"/>
  <c r="T27" i="7"/>
  <c r="L27" i="7"/>
  <c r="S27" i="7"/>
  <c r="K27" i="7"/>
  <c r="R27" i="7"/>
  <c r="J27" i="7"/>
  <c r="Q27" i="7"/>
  <c r="I27" i="7"/>
  <c r="W27" i="7"/>
  <c r="V27" i="7"/>
  <c r="U27" i="7"/>
  <c r="P27" i="7"/>
  <c r="M27" i="7"/>
  <c r="H27" i="7"/>
  <c r="O27" i="7"/>
  <c r="X27" i="7"/>
  <c r="N27" i="7"/>
  <c r="AR27" i="1"/>
  <c r="V35" i="7"/>
  <c r="N35" i="7"/>
  <c r="W35" i="7"/>
  <c r="M35" i="7"/>
  <c r="U35" i="7"/>
  <c r="L35" i="7"/>
  <c r="T35" i="7"/>
  <c r="K35" i="7"/>
  <c r="S35" i="7"/>
  <c r="J35" i="7"/>
  <c r="H35" i="7"/>
  <c r="X35" i="7"/>
  <c r="R35" i="7"/>
  <c r="I35" i="7"/>
  <c r="AB35" i="7" s="1"/>
  <c r="Q35" i="7"/>
  <c r="P35" i="7"/>
  <c r="O35" i="7"/>
  <c r="AK41" i="1"/>
  <c r="X35" i="3"/>
  <c r="AI42" i="1"/>
  <c r="AK44" i="1"/>
  <c r="X46" i="7"/>
  <c r="P46" i="7"/>
  <c r="H46" i="7"/>
  <c r="W46" i="7"/>
  <c r="O46" i="7"/>
  <c r="U46" i="7"/>
  <c r="M46" i="7"/>
  <c r="S46" i="7"/>
  <c r="K46" i="7"/>
  <c r="N46" i="7"/>
  <c r="I46" i="7"/>
  <c r="AB46" i="7" s="1"/>
  <c r="V46" i="7"/>
  <c r="T46" i="7"/>
  <c r="J46" i="7"/>
  <c r="Q46" i="7"/>
  <c r="R46" i="7"/>
  <c r="L46" i="7"/>
  <c r="AR46" i="1"/>
  <c r="AK59" i="1"/>
  <c r="AD60" i="1"/>
  <c r="AD61" i="1"/>
  <c r="AB62" i="1"/>
  <c r="AP63" i="1"/>
  <c r="F11" i="3"/>
  <c r="M13" i="3"/>
  <c r="N36" i="3"/>
  <c r="F36" i="3"/>
  <c r="S36" i="3"/>
  <c r="R36" i="3"/>
  <c r="I36" i="3"/>
  <c r="Q36" i="3"/>
  <c r="H36" i="3"/>
  <c r="O36" i="3"/>
  <c r="U36" i="3"/>
  <c r="T36" i="3"/>
  <c r="P36" i="3"/>
  <c r="L36" i="3"/>
  <c r="K36" i="3"/>
  <c r="J36" i="3"/>
  <c r="V26" i="4"/>
  <c r="AA5" i="4"/>
  <c r="V30" i="4"/>
  <c r="AA9" i="4"/>
  <c r="AC9" i="4"/>
  <c r="P25" i="3"/>
  <c r="H25" i="3"/>
  <c r="S25" i="3"/>
  <c r="J25" i="3"/>
  <c r="L25" i="3"/>
  <c r="U25" i="3"/>
  <c r="K25" i="3"/>
  <c r="T25" i="3"/>
  <c r="I25" i="3"/>
  <c r="Q25" i="3"/>
  <c r="F25" i="3"/>
  <c r="O25" i="3"/>
  <c r="N25" i="3"/>
  <c r="M25" i="3"/>
  <c r="Q10" i="7"/>
  <c r="I10" i="7"/>
  <c r="U10" i="7"/>
  <c r="L10" i="7"/>
  <c r="T10" i="7"/>
  <c r="K10" i="7"/>
  <c r="S10" i="7"/>
  <c r="J10" i="7"/>
  <c r="W10" i="7"/>
  <c r="N10" i="7"/>
  <c r="M10" i="7"/>
  <c r="AA10" i="7" s="1"/>
  <c r="H10" i="7"/>
  <c r="V10" i="7"/>
  <c r="X10" i="7"/>
  <c r="R10" i="7"/>
  <c r="P10" i="7"/>
  <c r="V3" i="3"/>
  <c r="O10" i="7"/>
  <c r="AI5" i="1"/>
  <c r="AI61" i="1" s="1"/>
  <c r="AI25" i="1"/>
  <c r="X18" i="3"/>
  <c r="T45" i="7"/>
  <c r="L45" i="7"/>
  <c r="S45" i="7"/>
  <c r="K45" i="7"/>
  <c r="Q45" i="7"/>
  <c r="I45" i="7"/>
  <c r="AB45" i="7" s="1"/>
  <c r="W45" i="7"/>
  <c r="O45" i="7"/>
  <c r="M45" i="7"/>
  <c r="U45" i="7"/>
  <c r="R45" i="7"/>
  <c r="P45" i="7"/>
  <c r="N45" i="7"/>
  <c r="V45" i="7"/>
  <c r="J45" i="7"/>
  <c r="H45" i="7"/>
  <c r="X45" i="7"/>
  <c r="AR45" i="1"/>
  <c r="AI57" i="1"/>
  <c r="V59" i="7"/>
  <c r="N59" i="7"/>
  <c r="U59" i="7"/>
  <c r="M59" i="7"/>
  <c r="S59" i="7"/>
  <c r="K59" i="7"/>
  <c r="Q59" i="7"/>
  <c r="I59" i="7"/>
  <c r="AB59" i="7" s="1"/>
  <c r="J59" i="7"/>
  <c r="P59" i="7"/>
  <c r="O59" i="7"/>
  <c r="L59" i="7"/>
  <c r="H59" i="7"/>
  <c r="X59" i="7"/>
  <c r="W59" i="7"/>
  <c r="T59" i="7"/>
  <c r="AR59" i="1"/>
  <c r="AG60" i="1"/>
  <c r="E67" i="1"/>
  <c r="U13" i="3"/>
  <c r="AK17" i="1"/>
  <c r="V33" i="7"/>
  <c r="N33" i="7"/>
  <c r="X33" i="7"/>
  <c r="O33" i="7"/>
  <c r="W33" i="7"/>
  <c r="M33" i="7"/>
  <c r="AA33" i="7" s="1"/>
  <c r="U33" i="7"/>
  <c r="L33" i="7"/>
  <c r="T33" i="7"/>
  <c r="K33" i="7"/>
  <c r="I33" i="7"/>
  <c r="H33" i="7"/>
  <c r="S33" i="7"/>
  <c r="Q33" i="7"/>
  <c r="P33" i="7"/>
  <c r="J33" i="7"/>
  <c r="R33" i="7"/>
  <c r="AR33" i="1"/>
  <c r="R52" i="7"/>
  <c r="J52" i="7"/>
  <c r="Q52" i="7"/>
  <c r="I52" i="7"/>
  <c r="AB52" i="7" s="1"/>
  <c r="W52" i="7"/>
  <c r="O52" i="7"/>
  <c r="U52" i="7"/>
  <c r="M52" i="7"/>
  <c r="T52" i="7"/>
  <c r="S52" i="7"/>
  <c r="P52" i="7"/>
  <c r="N52" i="7"/>
  <c r="L52" i="7"/>
  <c r="H52" i="7"/>
  <c r="X52" i="7"/>
  <c r="V52" i="7"/>
  <c r="K52" i="7"/>
  <c r="R58" i="7"/>
  <c r="J58" i="7"/>
  <c r="Q58" i="7"/>
  <c r="I58" i="7"/>
  <c r="W58" i="7"/>
  <c r="O58" i="7"/>
  <c r="U58" i="7"/>
  <c r="M58" i="7"/>
  <c r="V58" i="7"/>
  <c r="H58" i="7"/>
  <c r="X58" i="7"/>
  <c r="T58" i="7"/>
  <c r="S58" i="7"/>
  <c r="P58" i="7"/>
  <c r="N58" i="7"/>
  <c r="L58" i="7"/>
  <c r="K58" i="7"/>
  <c r="AC63" i="1"/>
  <c r="I67" i="1"/>
  <c r="C47" i="2"/>
  <c r="H5" i="3"/>
  <c r="Q18" i="3"/>
  <c r="I18" i="3"/>
  <c r="S18" i="3"/>
  <c r="J18" i="3"/>
  <c r="R18" i="3"/>
  <c r="H18" i="3"/>
  <c r="P18" i="3"/>
  <c r="G18" i="3"/>
  <c r="N18" i="3"/>
  <c r="E18" i="3"/>
  <c r="O18" i="3"/>
  <c r="M18" i="3"/>
  <c r="L18" i="3"/>
  <c r="F18" i="3"/>
  <c r="N24" i="3"/>
  <c r="U24" i="3"/>
  <c r="T24" i="3"/>
  <c r="J24" i="3"/>
  <c r="R24" i="3"/>
  <c r="H24" i="3"/>
  <c r="O24" i="3"/>
  <c r="F24" i="3"/>
  <c r="R59" i="7"/>
  <c r="X5" i="3"/>
  <c r="AI12" i="1"/>
  <c r="AJ63" i="1"/>
  <c r="AJ62" i="1"/>
  <c r="O21" i="3"/>
  <c r="F21" i="3"/>
  <c r="N21" i="3"/>
  <c r="M21" i="3"/>
  <c r="R21" i="3"/>
  <c r="I21" i="3"/>
  <c r="H21" i="3"/>
  <c r="AM60" i="1"/>
  <c r="W4" i="3"/>
  <c r="AH11" i="1"/>
  <c r="AI62" i="1"/>
  <c r="AI63" i="1"/>
  <c r="X8" i="7"/>
  <c r="P8" i="7"/>
  <c r="H8" i="7"/>
  <c r="U8" i="7"/>
  <c r="L8" i="7"/>
  <c r="T8" i="7"/>
  <c r="K8" i="7"/>
  <c r="S8" i="7"/>
  <c r="J8" i="7"/>
  <c r="R8" i="7"/>
  <c r="V8" i="7"/>
  <c r="Q8" i="7"/>
  <c r="O8" i="7"/>
  <c r="M8" i="7"/>
  <c r="W8" i="7"/>
  <c r="N8" i="7"/>
  <c r="I8" i="7"/>
  <c r="R18" i="7"/>
  <c r="J18" i="7"/>
  <c r="Q18" i="7"/>
  <c r="H18" i="7"/>
  <c r="P18" i="7"/>
  <c r="X18" i="7"/>
  <c r="O18" i="7"/>
  <c r="W18" i="7"/>
  <c r="K18" i="7"/>
  <c r="N18" i="7"/>
  <c r="M18" i="7"/>
  <c r="L18" i="7"/>
  <c r="V18" i="7"/>
  <c r="U18" i="7"/>
  <c r="T18" i="7"/>
  <c r="I18" i="7"/>
  <c r="X13" i="3"/>
  <c r="R34" i="7"/>
  <c r="J34" i="7"/>
  <c r="W34" i="7"/>
  <c r="N34" i="7"/>
  <c r="V34" i="7"/>
  <c r="M34" i="7"/>
  <c r="AA34" i="7" s="1"/>
  <c r="U34" i="7"/>
  <c r="L34" i="7"/>
  <c r="T34" i="7"/>
  <c r="K34" i="7"/>
  <c r="Q34" i="7"/>
  <c r="P34" i="7"/>
  <c r="O34" i="7"/>
  <c r="I34" i="7"/>
  <c r="AB34" i="7" s="1"/>
  <c r="X34" i="7"/>
  <c r="H34" i="7"/>
  <c r="S34" i="7"/>
  <c r="AR34" i="1"/>
  <c r="AC62" i="1"/>
  <c r="AB63" i="1"/>
  <c r="U20" i="3"/>
  <c r="M20" i="3"/>
  <c r="S20" i="3"/>
  <c r="J20" i="3"/>
  <c r="R20" i="3"/>
  <c r="I20" i="3"/>
  <c r="Q20" i="3"/>
  <c r="H20" i="3"/>
  <c r="O20" i="3"/>
  <c r="F20" i="3"/>
  <c r="T20" i="3"/>
  <c r="P20" i="3"/>
  <c r="L20" i="3"/>
  <c r="K20" i="3"/>
  <c r="R26" i="3"/>
  <c r="J26" i="3"/>
  <c r="O26" i="3"/>
  <c r="F26" i="3"/>
  <c r="U26" i="3"/>
  <c r="K26" i="3"/>
  <c r="T26" i="3"/>
  <c r="I26" i="3"/>
  <c r="S26" i="3"/>
  <c r="H26" i="3"/>
  <c r="P26" i="3"/>
  <c r="N26" i="3"/>
  <c r="M26" i="3"/>
  <c r="L26" i="3"/>
  <c r="W26" i="3"/>
  <c r="AQ61" i="1"/>
  <c r="AQ60" i="1"/>
  <c r="U13" i="7"/>
  <c r="M13" i="7"/>
  <c r="S13" i="7"/>
  <c r="J13" i="7"/>
  <c r="R13" i="7"/>
  <c r="I13" i="7"/>
  <c r="AB13" i="7" s="1"/>
  <c r="Q13" i="7"/>
  <c r="H13" i="7"/>
  <c r="L13" i="7"/>
  <c r="N13" i="7"/>
  <c r="K13" i="7"/>
  <c r="X13" i="7"/>
  <c r="V13" i="7"/>
  <c r="T13" i="7"/>
  <c r="P13" i="7"/>
  <c r="W13" i="7"/>
  <c r="O13" i="7"/>
  <c r="AJ61" i="1"/>
  <c r="AJ60" i="1"/>
  <c r="W6" i="7"/>
  <c r="O6" i="7"/>
  <c r="U6" i="7"/>
  <c r="L6" i="7"/>
  <c r="T6" i="7"/>
  <c r="K6" i="7"/>
  <c r="S6" i="7"/>
  <c r="J6" i="7"/>
  <c r="P6" i="7"/>
  <c r="H6" i="7"/>
  <c r="X6" i="7"/>
  <c r="V6" i="7"/>
  <c r="Q6" i="7"/>
  <c r="I6" i="7"/>
  <c r="N6" i="7"/>
  <c r="M6" i="7"/>
  <c r="R6" i="7"/>
  <c r="Q12" i="7"/>
  <c r="I12" i="7"/>
  <c r="AB12" i="7" s="1"/>
  <c r="T12" i="7"/>
  <c r="K12" i="7"/>
  <c r="S12" i="7"/>
  <c r="J12" i="7"/>
  <c r="R12" i="7"/>
  <c r="H12" i="7"/>
  <c r="X12" i="7"/>
  <c r="L12" i="7"/>
  <c r="W12" i="7"/>
  <c r="V12" i="7"/>
  <c r="U12" i="7"/>
  <c r="O12" i="7"/>
  <c r="P12" i="7"/>
  <c r="N12" i="7"/>
  <c r="M12" i="7"/>
  <c r="AA12" i="7" s="1"/>
  <c r="AH13" i="1"/>
  <c r="W6" i="3"/>
  <c r="W17" i="3"/>
  <c r="AH24" i="1"/>
  <c r="AE63" i="1"/>
  <c r="V39" i="7"/>
  <c r="N39" i="7"/>
  <c r="R39" i="7"/>
  <c r="I39" i="7"/>
  <c r="AB39" i="7" s="1"/>
  <c r="Q39" i="7"/>
  <c r="H39" i="7"/>
  <c r="P39" i="7"/>
  <c r="X39" i="7"/>
  <c r="O39" i="7"/>
  <c r="S39" i="7"/>
  <c r="M39" i="7"/>
  <c r="L39" i="7"/>
  <c r="K39" i="7"/>
  <c r="J39" i="7"/>
  <c r="W39" i="7"/>
  <c r="U39" i="7"/>
  <c r="AR39" i="1"/>
  <c r="X36" i="3"/>
  <c r="AK43" i="1"/>
  <c r="V51" i="7"/>
  <c r="N51" i="7"/>
  <c r="U51" i="7"/>
  <c r="M51" i="7"/>
  <c r="S51" i="7"/>
  <c r="K51" i="7"/>
  <c r="Q51" i="7"/>
  <c r="I51" i="7"/>
  <c r="AB51" i="7" s="1"/>
  <c r="R51" i="7"/>
  <c r="L51" i="7"/>
  <c r="J51" i="7"/>
  <c r="H51" i="7"/>
  <c r="X51" i="7"/>
  <c r="W51" i="7"/>
  <c r="T51" i="7"/>
  <c r="P51" i="7"/>
  <c r="O51" i="7"/>
  <c r="AR51" i="1"/>
  <c r="AL61" i="1"/>
  <c r="AD63" i="1"/>
  <c r="C46" i="3"/>
  <c r="T8" i="3"/>
  <c r="O8" i="3"/>
  <c r="X11" i="3"/>
  <c r="Q14" i="3"/>
  <c r="I14" i="3"/>
  <c r="P14" i="3"/>
  <c r="G14" i="3"/>
  <c r="O14" i="3"/>
  <c r="F14" i="3"/>
  <c r="N14" i="3"/>
  <c r="E14" i="3"/>
  <c r="U14" i="3"/>
  <c r="L14" i="3"/>
  <c r="T14" i="3"/>
  <c r="S14" i="3"/>
  <c r="R14" i="3"/>
  <c r="K14" i="3"/>
  <c r="J14" i="3"/>
  <c r="K18" i="3"/>
  <c r="N20" i="3"/>
  <c r="I24" i="3"/>
  <c r="Q26" i="3"/>
  <c r="X33" i="3"/>
  <c r="P33" i="3"/>
  <c r="H33" i="3"/>
  <c r="T33" i="3"/>
  <c r="S33" i="3"/>
  <c r="J33" i="3"/>
  <c r="Q33" i="3"/>
  <c r="G33" i="3"/>
  <c r="N33" i="3"/>
  <c r="M33" i="3"/>
  <c r="L33" i="3"/>
  <c r="I33" i="3"/>
  <c r="U33" i="3"/>
  <c r="R33" i="3"/>
  <c r="O33" i="3"/>
  <c r="F33" i="3"/>
  <c r="O53" i="7"/>
  <c r="V37" i="7"/>
  <c r="N37" i="7"/>
  <c r="U37" i="7"/>
  <c r="L37" i="7"/>
  <c r="T37" i="7"/>
  <c r="K37" i="7"/>
  <c r="S37" i="7"/>
  <c r="J37" i="7"/>
  <c r="R37" i="7"/>
  <c r="I37" i="7"/>
  <c r="X37" i="7"/>
  <c r="W37" i="7"/>
  <c r="Q37" i="7"/>
  <c r="P37" i="7"/>
  <c r="O37" i="7"/>
  <c r="M37" i="7"/>
  <c r="AA37" i="7" s="1"/>
  <c r="H37" i="7"/>
  <c r="AR37" i="1"/>
  <c r="U49" i="7"/>
  <c r="M49" i="7"/>
  <c r="T49" i="7"/>
  <c r="L49" i="7"/>
  <c r="R49" i="7"/>
  <c r="J49" i="7"/>
  <c r="X49" i="7"/>
  <c r="P49" i="7"/>
  <c r="H49" i="7"/>
  <c r="K49" i="7"/>
  <c r="O49" i="7"/>
  <c r="N49" i="7"/>
  <c r="I49" i="7"/>
  <c r="AB49" i="7" s="1"/>
  <c r="V49" i="7"/>
  <c r="S49" i="7"/>
  <c r="Q49" i="7"/>
  <c r="W49" i="7"/>
  <c r="AR49" i="1"/>
  <c r="AK54" i="1"/>
  <c r="AH54" i="1"/>
  <c r="X16" i="3"/>
  <c r="AI23" i="1"/>
  <c r="AQ62" i="1"/>
  <c r="AQ63" i="1"/>
  <c r="R36" i="7"/>
  <c r="J36" i="7"/>
  <c r="V36" i="7"/>
  <c r="M36" i="7"/>
  <c r="U36" i="7"/>
  <c r="L36" i="7"/>
  <c r="T36" i="7"/>
  <c r="K36" i="7"/>
  <c r="S36" i="7"/>
  <c r="I36" i="7"/>
  <c r="P36" i="7"/>
  <c r="O36" i="7"/>
  <c r="N36" i="7"/>
  <c r="H36" i="7"/>
  <c r="Q36" i="7"/>
  <c r="X36" i="7"/>
  <c r="X42" i="7"/>
  <c r="P42" i="7"/>
  <c r="H42" i="7"/>
  <c r="W42" i="7"/>
  <c r="O42" i="7"/>
  <c r="S42" i="7"/>
  <c r="I42" i="7"/>
  <c r="M42" i="7"/>
  <c r="L42" i="7"/>
  <c r="V42" i="7"/>
  <c r="K42" i="7"/>
  <c r="U42" i="7"/>
  <c r="J42" i="7"/>
  <c r="R42" i="7"/>
  <c r="Q42" i="7"/>
  <c r="N42" i="7"/>
  <c r="T42" i="7"/>
  <c r="AR42" i="1"/>
  <c r="R16" i="7"/>
  <c r="J16" i="7"/>
  <c r="S16" i="7"/>
  <c r="I16" i="7"/>
  <c r="AB16" i="7" s="1"/>
  <c r="Q16" i="7"/>
  <c r="H16" i="7"/>
  <c r="P16" i="7"/>
  <c r="X16" i="7"/>
  <c r="L16" i="7"/>
  <c r="W16" i="7"/>
  <c r="V16" i="7"/>
  <c r="U16" i="7"/>
  <c r="O16" i="7"/>
  <c r="K16" i="7"/>
  <c r="M16" i="7"/>
  <c r="T16" i="7"/>
  <c r="N16" i="7"/>
  <c r="T41" i="7"/>
  <c r="L41" i="7"/>
  <c r="S41" i="7"/>
  <c r="K41" i="7"/>
  <c r="P41" i="7"/>
  <c r="R41" i="7"/>
  <c r="Q41" i="7"/>
  <c r="O41" i="7"/>
  <c r="N41" i="7"/>
  <c r="W41" i="7"/>
  <c r="V41" i="7"/>
  <c r="U41" i="7"/>
  <c r="M41" i="7"/>
  <c r="X41" i="7"/>
  <c r="J41" i="7"/>
  <c r="I41" i="7"/>
  <c r="AB41" i="7" s="1"/>
  <c r="AR41" i="1"/>
  <c r="O5" i="3"/>
  <c r="G5" i="3"/>
  <c r="P5" i="3"/>
  <c r="F5" i="3"/>
  <c r="N5" i="3"/>
  <c r="E5" i="3"/>
  <c r="M5" i="3"/>
  <c r="T5" i="3"/>
  <c r="K5" i="3"/>
  <c r="S5" i="3"/>
  <c r="R5" i="3"/>
  <c r="Q5" i="3"/>
  <c r="J5" i="3"/>
  <c r="I5" i="3"/>
  <c r="AH4" i="1"/>
  <c r="AK12" i="1"/>
  <c r="Q14" i="7"/>
  <c r="I14" i="7"/>
  <c r="S14" i="7"/>
  <c r="J14" i="7"/>
  <c r="R14" i="7"/>
  <c r="H14" i="7"/>
  <c r="P14" i="7"/>
  <c r="X14" i="7"/>
  <c r="L14" i="7"/>
  <c r="O14" i="7"/>
  <c r="N14" i="7"/>
  <c r="M14" i="7"/>
  <c r="W14" i="7"/>
  <c r="U14" i="7"/>
  <c r="T14" i="7"/>
  <c r="K14" i="7"/>
  <c r="S5" i="7"/>
  <c r="K5" i="7"/>
  <c r="W5" i="7"/>
  <c r="N5" i="7"/>
  <c r="V5" i="7"/>
  <c r="M5" i="7"/>
  <c r="AA5" i="7" s="1"/>
  <c r="U5" i="7"/>
  <c r="L5" i="7"/>
  <c r="P5" i="7"/>
  <c r="T5" i="7"/>
  <c r="R5" i="7"/>
  <c r="Q5" i="7"/>
  <c r="J5" i="7"/>
  <c r="H5" i="7"/>
  <c r="X5" i="7"/>
  <c r="I5" i="7"/>
  <c r="AR6" i="1"/>
  <c r="AR61" i="1" s="1"/>
  <c r="AN63" i="1"/>
  <c r="R32" i="7"/>
  <c r="J32" i="7"/>
  <c r="X32" i="7"/>
  <c r="O32" i="7"/>
  <c r="W32" i="7"/>
  <c r="N32" i="7"/>
  <c r="V32" i="7"/>
  <c r="M32" i="7"/>
  <c r="U32" i="7"/>
  <c r="L32" i="7"/>
  <c r="S32" i="7"/>
  <c r="Q32" i="7"/>
  <c r="P32" i="7"/>
  <c r="K32" i="7"/>
  <c r="H32" i="7"/>
  <c r="T32" i="7"/>
  <c r="I32" i="7"/>
  <c r="AB32" i="7" s="1"/>
  <c r="AR32" i="1"/>
  <c r="V57" i="7"/>
  <c r="N57" i="7"/>
  <c r="U57" i="7"/>
  <c r="M57" i="7"/>
  <c r="S57" i="7"/>
  <c r="K57" i="7"/>
  <c r="Q57" i="7"/>
  <c r="I57" i="7"/>
  <c r="T57" i="7"/>
  <c r="W57" i="7"/>
  <c r="R57" i="7"/>
  <c r="P57" i="7"/>
  <c r="O57" i="7"/>
  <c r="X57" i="7"/>
  <c r="L57" i="7"/>
  <c r="J57" i="7"/>
  <c r="H57" i="7"/>
  <c r="S3" i="7"/>
  <c r="K3" i="7"/>
  <c r="P3" i="7"/>
  <c r="X3" i="7"/>
  <c r="O3" i="7"/>
  <c r="W3" i="7"/>
  <c r="N3" i="7"/>
  <c r="M3" i="7"/>
  <c r="J3" i="7"/>
  <c r="I3" i="7"/>
  <c r="V3" i="7"/>
  <c r="H3" i="7"/>
  <c r="T3" i="7"/>
  <c r="U3" i="7"/>
  <c r="Q3" i="7"/>
  <c r="R3" i="7"/>
  <c r="AK3" i="1"/>
  <c r="W4" i="7"/>
  <c r="O4" i="7"/>
  <c r="X4" i="7"/>
  <c r="N4" i="7"/>
  <c r="V4" i="7"/>
  <c r="M4" i="7"/>
  <c r="U4" i="7"/>
  <c r="L4" i="7"/>
  <c r="L61" i="7" s="1"/>
  <c r="P4" i="7"/>
  <c r="Q4" i="7"/>
  <c r="K4" i="7"/>
  <c r="J4" i="7"/>
  <c r="H4" i="7"/>
  <c r="S4" i="7"/>
  <c r="T4" i="7"/>
  <c r="R4" i="7"/>
  <c r="I4" i="7"/>
  <c r="S7" i="7"/>
  <c r="K7" i="7"/>
  <c r="U7" i="7"/>
  <c r="L7" i="7"/>
  <c r="T7" i="7"/>
  <c r="J7" i="7"/>
  <c r="R7" i="7"/>
  <c r="I7" i="7"/>
  <c r="P7" i="7"/>
  <c r="N7" i="7"/>
  <c r="M7" i="7"/>
  <c r="H7" i="7"/>
  <c r="W7" i="7"/>
  <c r="O7" i="7"/>
  <c r="X7" i="7"/>
  <c r="Q7" i="7"/>
  <c r="V7" i="7"/>
  <c r="AR7" i="1"/>
  <c r="AK7" i="1"/>
  <c r="AR10" i="1"/>
  <c r="AK11" i="1"/>
  <c r="W5" i="3"/>
  <c r="AH12" i="1"/>
  <c r="AG63" i="1"/>
  <c r="AG62" i="1"/>
  <c r="AO63" i="1"/>
  <c r="V31" i="7"/>
  <c r="N31" i="7"/>
  <c r="P31" i="7"/>
  <c r="X31" i="7"/>
  <c r="O31" i="7"/>
  <c r="W31" i="7"/>
  <c r="M31" i="7"/>
  <c r="U31" i="7"/>
  <c r="L31" i="7"/>
  <c r="J31" i="7"/>
  <c r="I31" i="7"/>
  <c r="H31" i="7"/>
  <c r="T31" i="7"/>
  <c r="R31" i="7"/>
  <c r="Q31" i="7"/>
  <c r="S31" i="7"/>
  <c r="K31" i="7"/>
  <c r="AR31" i="1"/>
  <c r="AR36" i="1"/>
  <c r="AK37" i="1"/>
  <c r="AK63" i="1" s="1"/>
  <c r="W32" i="3"/>
  <c r="AH39" i="1"/>
  <c r="AK42" i="1"/>
  <c r="R50" i="7"/>
  <c r="J50" i="7"/>
  <c r="Q50" i="7"/>
  <c r="I50" i="7"/>
  <c r="AB50" i="7" s="1"/>
  <c r="W50" i="7"/>
  <c r="O50" i="7"/>
  <c r="U50" i="7"/>
  <c r="M50" i="7"/>
  <c r="N50" i="7"/>
  <c r="V50" i="7"/>
  <c r="T50" i="7"/>
  <c r="S50" i="7"/>
  <c r="P50" i="7"/>
  <c r="X50" i="7"/>
  <c r="L50" i="7"/>
  <c r="H50" i="7"/>
  <c r="AR50" i="1"/>
  <c r="R54" i="7"/>
  <c r="J54" i="7"/>
  <c r="Q54" i="7"/>
  <c r="I54" i="7"/>
  <c r="W54" i="7"/>
  <c r="O54" i="7"/>
  <c r="U54" i="7"/>
  <c r="M54" i="7"/>
  <c r="K54" i="7"/>
  <c r="P54" i="7"/>
  <c r="N54" i="7"/>
  <c r="L54" i="7"/>
  <c r="H54" i="7"/>
  <c r="S54" i="7"/>
  <c r="X54" i="7"/>
  <c r="T54" i="7"/>
  <c r="V54" i="7"/>
  <c r="AM61" i="1"/>
  <c r="U5" i="3"/>
  <c r="H14" i="3"/>
  <c r="T18" i="3"/>
  <c r="W20" i="3"/>
  <c r="S24" i="3"/>
  <c r="K33" i="3"/>
  <c r="V17" i="4"/>
  <c r="S18" i="7"/>
  <c r="W36" i="7"/>
  <c r="H41" i="7"/>
  <c r="Q6" i="3"/>
  <c r="I6" i="3"/>
  <c r="U6" i="3"/>
  <c r="L6" i="3"/>
  <c r="T6" i="3"/>
  <c r="K6" i="3"/>
  <c r="S6" i="3"/>
  <c r="J6" i="3"/>
  <c r="P6" i="3"/>
  <c r="G6" i="3"/>
  <c r="O9" i="3"/>
  <c r="G9" i="3"/>
  <c r="R9" i="3"/>
  <c r="I9" i="3"/>
  <c r="Q9" i="3"/>
  <c r="H9" i="3"/>
  <c r="P9" i="3"/>
  <c r="F9" i="3"/>
  <c r="M9" i="3"/>
  <c r="U9" i="3"/>
  <c r="S15" i="3"/>
  <c r="K15" i="3"/>
  <c r="U15" i="3"/>
  <c r="L15" i="3"/>
  <c r="T15" i="3"/>
  <c r="J15" i="3"/>
  <c r="R15" i="3"/>
  <c r="I15" i="3"/>
  <c r="P15" i="3"/>
  <c r="G15" i="3"/>
  <c r="W18" i="4"/>
  <c r="W17" i="4"/>
  <c r="W23" i="4"/>
  <c r="Z12" i="4"/>
  <c r="U20" i="4"/>
  <c r="U19" i="4"/>
  <c r="AC12" i="4"/>
  <c r="U33" i="4"/>
  <c r="V37" i="4"/>
  <c r="AA16" i="4"/>
  <c r="AK14" i="1"/>
  <c r="U15" i="7"/>
  <c r="M15" i="7"/>
  <c r="R15" i="7"/>
  <c r="I15" i="7"/>
  <c r="Q15" i="7"/>
  <c r="H15" i="7"/>
  <c r="P15" i="7"/>
  <c r="X15" i="7"/>
  <c r="K15" i="7"/>
  <c r="T15" i="7"/>
  <c r="S15" i="7"/>
  <c r="O15" i="7"/>
  <c r="L15" i="7"/>
  <c r="W15" i="7"/>
  <c r="N15" i="7"/>
  <c r="W9" i="3"/>
  <c r="AK16" i="1"/>
  <c r="V17" i="7"/>
  <c r="N17" i="7"/>
  <c r="R17" i="7"/>
  <c r="I17" i="7"/>
  <c r="Q17" i="7"/>
  <c r="H17" i="7"/>
  <c r="P17" i="7"/>
  <c r="AA17" i="7" s="1"/>
  <c r="X17" i="7"/>
  <c r="K17" i="7"/>
  <c r="L17" i="7"/>
  <c r="J17" i="7"/>
  <c r="W17" i="7"/>
  <c r="T17" i="7"/>
  <c r="U17" i="7"/>
  <c r="S17" i="7"/>
  <c r="O17" i="7"/>
  <c r="AR17" i="1"/>
  <c r="AK19" i="1"/>
  <c r="R20" i="7"/>
  <c r="J20" i="7"/>
  <c r="Q20" i="7"/>
  <c r="H20" i="7"/>
  <c r="P20" i="7"/>
  <c r="X20" i="7"/>
  <c r="O20" i="7"/>
  <c r="W20" i="7"/>
  <c r="N20" i="7"/>
  <c r="L20" i="7"/>
  <c r="I20" i="7"/>
  <c r="V20" i="7"/>
  <c r="T20" i="7"/>
  <c r="M20" i="7"/>
  <c r="K20" i="7"/>
  <c r="S20" i="7"/>
  <c r="AR20" i="1"/>
  <c r="AH22" i="1"/>
  <c r="AH26" i="1"/>
  <c r="AH43" i="1"/>
  <c r="AH62" i="1" s="1"/>
  <c r="AH44" i="1"/>
  <c r="AE62" i="1"/>
  <c r="AN62" i="1"/>
  <c r="N4" i="3"/>
  <c r="E6" i="3"/>
  <c r="Q7" i="3"/>
  <c r="E9" i="3"/>
  <c r="E15" i="3"/>
  <c r="W15" i="3"/>
  <c r="R16" i="3"/>
  <c r="J17" i="3"/>
  <c r="Q22" i="3"/>
  <c r="I22" i="3"/>
  <c r="U22" i="3"/>
  <c r="L22" i="3"/>
  <c r="T22" i="3"/>
  <c r="K22" i="3"/>
  <c r="S22" i="3"/>
  <c r="J22" i="3"/>
  <c r="P22" i="3"/>
  <c r="G22" i="3"/>
  <c r="M23" i="3"/>
  <c r="T27" i="3"/>
  <c r="L27" i="3"/>
  <c r="U27" i="3"/>
  <c r="K27" i="3"/>
  <c r="S27" i="3"/>
  <c r="I27" i="3"/>
  <c r="R27" i="3"/>
  <c r="H27" i="3"/>
  <c r="Q27" i="3"/>
  <c r="G27" i="3"/>
  <c r="O27" i="3"/>
  <c r="J32" i="3"/>
  <c r="O43" i="3"/>
  <c r="T43" i="3"/>
  <c r="L43" i="3"/>
  <c r="K43" i="3"/>
  <c r="U43" i="3"/>
  <c r="J43" i="3"/>
  <c r="S43" i="3"/>
  <c r="I43" i="3"/>
  <c r="Q43" i="3"/>
  <c r="G43" i="3"/>
  <c r="R43" i="3"/>
  <c r="N43" i="3"/>
  <c r="AC4" i="4"/>
  <c r="Z4" i="4"/>
  <c r="U25" i="4"/>
  <c r="V15" i="7"/>
  <c r="W14" i="3"/>
  <c r="AK21" i="1"/>
  <c r="R22" i="7"/>
  <c r="J22" i="7"/>
  <c r="P22" i="7"/>
  <c r="X22" i="7"/>
  <c r="O22" i="7"/>
  <c r="W22" i="7"/>
  <c r="N22" i="7"/>
  <c r="V22" i="7"/>
  <c r="M22" i="7"/>
  <c r="H22" i="7"/>
  <c r="K22" i="7"/>
  <c r="I22" i="7"/>
  <c r="AB22" i="7" s="1"/>
  <c r="T22" i="7"/>
  <c r="U22" i="7"/>
  <c r="S22" i="7"/>
  <c r="L22" i="7"/>
  <c r="Q22" i="7"/>
  <c r="AR22" i="1"/>
  <c r="W26" i="7"/>
  <c r="O26" i="7"/>
  <c r="V26" i="7"/>
  <c r="N26" i="7"/>
  <c r="U26" i="7"/>
  <c r="M26" i="7"/>
  <c r="AA26" i="7" s="1"/>
  <c r="T26" i="7"/>
  <c r="L26" i="7"/>
  <c r="R26" i="7"/>
  <c r="Q26" i="7"/>
  <c r="P26" i="7"/>
  <c r="K26" i="7"/>
  <c r="I26" i="7"/>
  <c r="AB26" i="7" s="1"/>
  <c r="X26" i="7"/>
  <c r="S26" i="7"/>
  <c r="J26" i="7"/>
  <c r="H26" i="7"/>
  <c r="W24" i="3"/>
  <c r="AK56" i="1"/>
  <c r="H6" i="3"/>
  <c r="K9" i="3"/>
  <c r="H15" i="3"/>
  <c r="P17" i="3"/>
  <c r="R23" i="3"/>
  <c r="N28" i="3"/>
  <c r="F28" i="3"/>
  <c r="Q28" i="3"/>
  <c r="H28" i="3"/>
  <c r="R28" i="3"/>
  <c r="P28" i="3"/>
  <c r="M28" i="3"/>
  <c r="P29" i="3"/>
  <c r="H29" i="3"/>
  <c r="O29" i="3"/>
  <c r="L29" i="3"/>
  <c r="R30" i="3"/>
  <c r="I30" i="3"/>
  <c r="F30" i="3"/>
  <c r="O30" i="3"/>
  <c r="N30" i="3"/>
  <c r="L30" i="3"/>
  <c r="Q32" i="3"/>
  <c r="X14" i="3"/>
  <c r="W23" i="7"/>
  <c r="V23" i="7"/>
  <c r="N23" i="7"/>
  <c r="P23" i="7"/>
  <c r="O23" i="7"/>
  <c r="X23" i="7"/>
  <c r="M23" i="7"/>
  <c r="U23" i="7"/>
  <c r="L23" i="7"/>
  <c r="K23" i="7"/>
  <c r="T23" i="7"/>
  <c r="S23" i="7"/>
  <c r="R23" i="7"/>
  <c r="J23" i="7"/>
  <c r="Q23" i="7"/>
  <c r="I23" i="7"/>
  <c r="H23" i="7"/>
  <c r="AR23" i="1"/>
  <c r="R25" i="7"/>
  <c r="J25" i="7"/>
  <c r="Q25" i="7"/>
  <c r="I25" i="7"/>
  <c r="X25" i="7"/>
  <c r="P25" i="7"/>
  <c r="H25" i="7"/>
  <c r="W25" i="7"/>
  <c r="O25" i="7"/>
  <c r="N25" i="7"/>
  <c r="M25" i="7"/>
  <c r="L25" i="7"/>
  <c r="K25" i="7"/>
  <c r="V25" i="7"/>
  <c r="U25" i="7"/>
  <c r="S25" i="7"/>
  <c r="T25" i="7"/>
  <c r="AK26" i="1"/>
  <c r="X20" i="3"/>
  <c r="X21" i="3"/>
  <c r="X25" i="3"/>
  <c r="X26" i="3"/>
  <c r="X40" i="7"/>
  <c r="P40" i="7"/>
  <c r="H40" i="7"/>
  <c r="W40" i="7"/>
  <c r="O40" i="7"/>
  <c r="V40" i="7"/>
  <c r="L40" i="7"/>
  <c r="U40" i="7"/>
  <c r="J40" i="7"/>
  <c r="T40" i="7"/>
  <c r="I40" i="7"/>
  <c r="AB40" i="7" s="1"/>
  <c r="S40" i="7"/>
  <c r="R40" i="7"/>
  <c r="K40" i="7"/>
  <c r="Q40" i="7"/>
  <c r="N40" i="7"/>
  <c r="M40" i="7"/>
  <c r="T43" i="7"/>
  <c r="L43" i="7"/>
  <c r="S43" i="7"/>
  <c r="K43" i="7"/>
  <c r="W43" i="7"/>
  <c r="M43" i="7"/>
  <c r="V43" i="7"/>
  <c r="I43" i="7"/>
  <c r="AB43" i="7" s="1"/>
  <c r="U43" i="7"/>
  <c r="H43" i="7"/>
  <c r="R43" i="7"/>
  <c r="Q43" i="7"/>
  <c r="N43" i="7"/>
  <c r="J43" i="7"/>
  <c r="X43" i="7"/>
  <c r="P43" i="7"/>
  <c r="X44" i="7"/>
  <c r="P44" i="7"/>
  <c r="H44" i="7"/>
  <c r="W44" i="7"/>
  <c r="O44" i="7"/>
  <c r="N44" i="7"/>
  <c r="R44" i="7"/>
  <c r="Q44" i="7"/>
  <c r="M44" i="7"/>
  <c r="AA44" i="7" s="1"/>
  <c r="L44" i="7"/>
  <c r="I44" i="7"/>
  <c r="AB44" i="7" s="1"/>
  <c r="V44" i="7"/>
  <c r="U44" i="7"/>
  <c r="K44" i="7"/>
  <c r="T44" i="7"/>
  <c r="J44" i="7"/>
  <c r="AK55" i="1"/>
  <c r="D44" i="2"/>
  <c r="M6" i="3"/>
  <c r="S7" i="3"/>
  <c r="K7" i="3"/>
  <c r="P7" i="3"/>
  <c r="G7" i="3"/>
  <c r="O7" i="3"/>
  <c r="F7" i="3"/>
  <c r="N7" i="3"/>
  <c r="E7" i="3"/>
  <c r="U7" i="3"/>
  <c r="L7" i="3"/>
  <c r="L9" i="3"/>
  <c r="M15" i="3"/>
  <c r="U16" i="3"/>
  <c r="M16" i="3"/>
  <c r="E16" i="3"/>
  <c r="Q16" i="3"/>
  <c r="H16" i="3"/>
  <c r="P16" i="3"/>
  <c r="G16" i="3"/>
  <c r="O16" i="3"/>
  <c r="F16" i="3"/>
  <c r="L16" i="3"/>
  <c r="W16" i="3"/>
  <c r="J28" i="3"/>
  <c r="M37" i="3"/>
  <c r="T37" i="3"/>
  <c r="P41" i="3"/>
  <c r="H41" i="3"/>
  <c r="S41" i="3"/>
  <c r="J41" i="3"/>
  <c r="I41" i="3"/>
  <c r="G41" i="3"/>
  <c r="N41" i="3"/>
  <c r="L41" i="3"/>
  <c r="K41" i="3"/>
  <c r="F41" i="3"/>
  <c r="T9" i="7"/>
  <c r="L9" i="7"/>
  <c r="U9" i="7"/>
  <c r="K9" i="7"/>
  <c r="S9" i="7"/>
  <c r="J9" i="7"/>
  <c r="R9" i="7"/>
  <c r="I9" i="7"/>
  <c r="V9" i="7"/>
  <c r="H9" i="7"/>
  <c r="X9" i="7"/>
  <c r="W9" i="7"/>
  <c r="P9" i="7"/>
  <c r="Q9" i="7"/>
  <c r="O9" i="7"/>
  <c r="N9" i="7"/>
  <c r="M9" i="7"/>
  <c r="AK10" i="1"/>
  <c r="U11" i="7"/>
  <c r="M11" i="7"/>
  <c r="T11" i="7"/>
  <c r="K11" i="7"/>
  <c r="S11" i="7"/>
  <c r="J11" i="7"/>
  <c r="R11" i="7"/>
  <c r="I11" i="7"/>
  <c r="X11" i="7"/>
  <c r="H11" i="7"/>
  <c r="Q11" i="7"/>
  <c r="P11" i="7"/>
  <c r="O11" i="7"/>
  <c r="L11" i="7"/>
  <c r="W11" i="7"/>
  <c r="N11" i="7"/>
  <c r="AR11" i="1"/>
  <c r="U24" i="7"/>
  <c r="M24" i="7"/>
  <c r="AA24" i="7" s="1"/>
  <c r="T24" i="7"/>
  <c r="L24" i="7"/>
  <c r="S24" i="7"/>
  <c r="K24" i="7"/>
  <c r="R24" i="7"/>
  <c r="J24" i="7"/>
  <c r="N24" i="7"/>
  <c r="I24" i="7"/>
  <c r="AB24" i="7" s="1"/>
  <c r="X24" i="7"/>
  <c r="H24" i="7"/>
  <c r="W24" i="7"/>
  <c r="V24" i="7"/>
  <c r="Q24" i="7"/>
  <c r="P24" i="7"/>
  <c r="O24" i="7"/>
  <c r="W18" i="3"/>
  <c r="AK25" i="1"/>
  <c r="C66" i="1"/>
  <c r="G67" i="1" s="1"/>
  <c r="U4" i="3"/>
  <c r="M4" i="3"/>
  <c r="E4" i="3"/>
  <c r="S4" i="3"/>
  <c r="J4" i="3"/>
  <c r="R4" i="3"/>
  <c r="I4" i="3"/>
  <c r="Q4" i="3"/>
  <c r="H4" i="3"/>
  <c r="O4" i="3"/>
  <c r="F4" i="3"/>
  <c r="N6" i="3"/>
  <c r="N9" i="3"/>
  <c r="N15" i="3"/>
  <c r="O17" i="3"/>
  <c r="G17" i="3"/>
  <c r="M17" i="3"/>
  <c r="U17" i="3"/>
  <c r="L17" i="3"/>
  <c r="T17" i="3"/>
  <c r="K17" i="3"/>
  <c r="R17" i="3"/>
  <c r="I17" i="3"/>
  <c r="S17" i="3"/>
  <c r="C48" i="3"/>
  <c r="S23" i="3"/>
  <c r="K23" i="3"/>
  <c r="P23" i="3"/>
  <c r="G23" i="3"/>
  <c r="O23" i="3"/>
  <c r="F23" i="3"/>
  <c r="N23" i="3"/>
  <c r="U23" i="3"/>
  <c r="L23" i="3"/>
  <c r="N32" i="3"/>
  <c r="F32" i="3"/>
  <c r="T32" i="3"/>
  <c r="K32" i="3"/>
  <c r="O32" i="3"/>
  <c r="M32" i="3"/>
  <c r="L32" i="3"/>
  <c r="S32" i="3"/>
  <c r="I32" i="3"/>
  <c r="U32" i="3"/>
  <c r="Q44" i="3"/>
  <c r="I44" i="3"/>
  <c r="N44" i="3"/>
  <c r="F44" i="3"/>
  <c r="U44" i="3"/>
  <c r="K44" i="3"/>
  <c r="T44" i="3"/>
  <c r="J44" i="3"/>
  <c r="S44" i="3"/>
  <c r="H44" i="3"/>
  <c r="P44" i="3"/>
  <c r="R44" i="3"/>
  <c r="M44" i="3"/>
  <c r="R30" i="4"/>
  <c r="J30" i="4"/>
  <c r="Q30" i="4"/>
  <c r="I30" i="4"/>
  <c r="P30" i="4"/>
  <c r="H30" i="4"/>
  <c r="O30" i="4"/>
  <c r="D30" i="4"/>
  <c r="G30" i="4"/>
  <c r="F30" i="4"/>
  <c r="T30" i="4"/>
  <c r="E30" i="4"/>
  <c r="N30" i="4"/>
  <c r="K30" i="4"/>
  <c r="C30" i="4"/>
  <c r="S30" i="4"/>
  <c r="M30" i="4"/>
  <c r="U31" i="4"/>
  <c r="Z10" i="4"/>
  <c r="AC10" i="4"/>
  <c r="AC16" i="4"/>
  <c r="T17" i="4"/>
  <c r="O43" i="7"/>
  <c r="V55" i="7"/>
  <c r="N55" i="7"/>
  <c r="U55" i="7"/>
  <c r="M55" i="7"/>
  <c r="S55" i="7"/>
  <c r="K55" i="7"/>
  <c r="Q55" i="7"/>
  <c r="I55" i="7"/>
  <c r="O55" i="7"/>
  <c r="X55" i="7"/>
  <c r="W55" i="7"/>
  <c r="T55" i="7"/>
  <c r="R55" i="7"/>
  <c r="P55" i="7"/>
  <c r="L55" i="7"/>
  <c r="J55" i="7"/>
  <c r="H55" i="7"/>
  <c r="R56" i="7"/>
  <c r="J56" i="7"/>
  <c r="Q56" i="7"/>
  <c r="I56" i="7"/>
  <c r="W56" i="7"/>
  <c r="O56" i="7"/>
  <c r="U56" i="7"/>
  <c r="M56" i="7"/>
  <c r="P56" i="7"/>
  <c r="L56" i="7"/>
  <c r="K56" i="7"/>
  <c r="H56" i="7"/>
  <c r="X56" i="7"/>
  <c r="T56" i="7"/>
  <c r="S56" i="7"/>
  <c r="N56" i="7"/>
  <c r="D4" i="2"/>
  <c r="D8" i="2"/>
  <c r="D12" i="2"/>
  <c r="D16" i="2"/>
  <c r="D20" i="2"/>
  <c r="D24" i="2"/>
  <c r="D28" i="2"/>
  <c r="D32" i="2"/>
  <c r="D36" i="2"/>
  <c r="D40" i="2"/>
  <c r="I3" i="3"/>
  <c r="R3" i="3"/>
  <c r="J10" i="3"/>
  <c r="S10" i="3"/>
  <c r="J12" i="3"/>
  <c r="S12" i="3"/>
  <c r="I19" i="3"/>
  <c r="R19" i="3"/>
  <c r="R38" i="3"/>
  <c r="J38" i="3"/>
  <c r="U38" i="3"/>
  <c r="L38" i="3"/>
  <c r="T38" i="3"/>
  <c r="K38" i="3"/>
  <c r="S38" i="3"/>
  <c r="I38" i="3"/>
  <c r="P38" i="3"/>
  <c r="G38" i="3"/>
  <c r="T28" i="4"/>
  <c r="L28" i="4"/>
  <c r="D28" i="4"/>
  <c r="S28" i="4"/>
  <c r="K28" i="4"/>
  <c r="C28" i="4"/>
  <c r="R28" i="4"/>
  <c r="J28" i="4"/>
  <c r="G28" i="4"/>
  <c r="F28" i="4"/>
  <c r="Q28" i="4"/>
  <c r="E28" i="4"/>
  <c r="P28" i="4"/>
  <c r="N28" i="4"/>
  <c r="O28" i="4"/>
  <c r="M28" i="4"/>
  <c r="H28" i="4"/>
  <c r="U29" i="4"/>
  <c r="AC8" i="4"/>
  <c r="W30" i="4"/>
  <c r="AE19" i="4"/>
  <c r="AE20" i="4"/>
  <c r="D43" i="2"/>
  <c r="L3" i="3"/>
  <c r="L10" i="3"/>
  <c r="L19" i="3"/>
  <c r="R34" i="3"/>
  <c r="J34" i="3"/>
  <c r="P34" i="3"/>
  <c r="G34" i="3"/>
  <c r="O34" i="3"/>
  <c r="F34" i="3"/>
  <c r="M34" i="3"/>
  <c r="S34" i="3"/>
  <c r="K42" i="3"/>
  <c r="AB17" i="4"/>
  <c r="P24" i="4"/>
  <c r="H24" i="4"/>
  <c r="O24" i="4"/>
  <c r="G24" i="4"/>
  <c r="N24" i="4"/>
  <c r="F24" i="4"/>
  <c r="L24" i="4"/>
  <c r="K24" i="4"/>
  <c r="J24" i="4"/>
  <c r="J38" i="4" s="1"/>
  <c r="S24" i="4"/>
  <c r="E24" i="4"/>
  <c r="T24" i="4"/>
  <c r="R24" i="4"/>
  <c r="M24" i="4"/>
  <c r="AA4" i="4"/>
  <c r="V25" i="4"/>
  <c r="P32" i="4"/>
  <c r="H32" i="4"/>
  <c r="O32" i="4"/>
  <c r="G32" i="4"/>
  <c r="N32" i="4"/>
  <c r="F32" i="4"/>
  <c r="L32" i="4"/>
  <c r="J32" i="4"/>
  <c r="I32" i="4"/>
  <c r="T32" i="4"/>
  <c r="E32" i="4"/>
  <c r="R32" i="4"/>
  <c r="C32" i="4"/>
  <c r="S32" i="4"/>
  <c r="Q32" i="4"/>
  <c r="K32" i="4"/>
  <c r="V20" i="4"/>
  <c r="V19" i="4"/>
  <c r="V33" i="4"/>
  <c r="AA12" i="4"/>
  <c r="AI20" i="4"/>
  <c r="V56" i="7"/>
  <c r="S3" i="3"/>
  <c r="K3" i="3"/>
  <c r="M3" i="3"/>
  <c r="Q10" i="3"/>
  <c r="I10" i="3"/>
  <c r="M10" i="3"/>
  <c r="U12" i="3"/>
  <c r="M12" i="3"/>
  <c r="E12" i="3"/>
  <c r="N12" i="3"/>
  <c r="S19" i="3"/>
  <c r="K19" i="3"/>
  <c r="M19" i="3"/>
  <c r="U24" i="4"/>
  <c r="Z3" i="4"/>
  <c r="Z11" i="4"/>
  <c r="U32" i="4"/>
  <c r="W19" i="4"/>
  <c r="W20" i="4"/>
  <c r="AB18" i="4"/>
  <c r="E3" i="3"/>
  <c r="N3" i="3"/>
  <c r="E10" i="3"/>
  <c r="F12" i="3"/>
  <c r="O12" i="3"/>
  <c r="E19" i="3"/>
  <c r="N19" i="3"/>
  <c r="H34" i="3"/>
  <c r="U34" i="3"/>
  <c r="H42" i="3"/>
  <c r="M23" i="4"/>
  <c r="E23" i="4"/>
  <c r="T23" i="4"/>
  <c r="L23" i="4"/>
  <c r="D23" i="4"/>
  <c r="S23" i="4"/>
  <c r="K23" i="4"/>
  <c r="C23" i="4"/>
  <c r="H23" i="4"/>
  <c r="R23" i="4"/>
  <c r="G23" i="4"/>
  <c r="Q23" i="4"/>
  <c r="F23" i="4"/>
  <c r="T18" i="4"/>
  <c r="O23" i="4"/>
  <c r="P23" i="4"/>
  <c r="N23" i="4"/>
  <c r="I23" i="4"/>
  <c r="AD18" i="4"/>
  <c r="AD17" i="4"/>
  <c r="V24" i="4"/>
  <c r="AA3" i="4"/>
  <c r="M31" i="4"/>
  <c r="E31" i="4"/>
  <c r="T31" i="4"/>
  <c r="L31" i="4"/>
  <c r="D31" i="4"/>
  <c r="S31" i="4"/>
  <c r="K31" i="4"/>
  <c r="C31" i="4"/>
  <c r="H31" i="4"/>
  <c r="P31" i="4"/>
  <c r="O31" i="4"/>
  <c r="N31" i="4"/>
  <c r="I31" i="4"/>
  <c r="Q31" i="4"/>
  <c r="J31" i="4"/>
  <c r="G31" i="4"/>
  <c r="V32" i="4"/>
  <c r="AA11" i="4"/>
  <c r="Z14" i="4"/>
  <c r="AC14" i="4"/>
  <c r="C24" i="4"/>
  <c r="F31" i="4"/>
  <c r="C45" i="3"/>
  <c r="I40" i="3"/>
  <c r="R40" i="3"/>
  <c r="V18" i="4"/>
  <c r="V23" i="4"/>
  <c r="AA2" i="4"/>
  <c r="AE18" i="4"/>
  <c r="AE17" i="4"/>
  <c r="W24" i="4"/>
  <c r="O29" i="4"/>
  <c r="G29" i="4"/>
  <c r="N29" i="4"/>
  <c r="F29" i="4"/>
  <c r="M29" i="4"/>
  <c r="E29" i="4"/>
  <c r="K29" i="4"/>
  <c r="P29" i="4"/>
  <c r="L29" i="4"/>
  <c r="J29" i="4"/>
  <c r="T29" i="4"/>
  <c r="H29" i="4"/>
  <c r="U30" i="4"/>
  <c r="V31" i="4"/>
  <c r="AA10" i="4"/>
  <c r="W32" i="4"/>
  <c r="Q35" i="4"/>
  <c r="I35" i="4"/>
  <c r="P35" i="4"/>
  <c r="H35" i="4"/>
  <c r="O35" i="4"/>
  <c r="G35" i="4"/>
  <c r="G41" i="4" s="1"/>
  <c r="M35" i="4"/>
  <c r="M41" i="4" s="1"/>
  <c r="T35" i="4"/>
  <c r="T40" i="4" s="1"/>
  <c r="E35" i="4"/>
  <c r="S35" i="4"/>
  <c r="D35" i="4"/>
  <c r="R35" i="4"/>
  <c r="C35" i="4"/>
  <c r="L35" i="4"/>
  <c r="Z15" i="4"/>
  <c r="AC15" i="4"/>
  <c r="T19" i="4"/>
  <c r="Q29" i="4"/>
  <c r="V35" i="4"/>
  <c r="U36" i="4"/>
  <c r="K40" i="3"/>
  <c r="T40" i="3"/>
  <c r="Q27" i="4"/>
  <c r="I27" i="4"/>
  <c r="P27" i="4"/>
  <c r="H27" i="4"/>
  <c r="O27" i="4"/>
  <c r="G27" i="4"/>
  <c r="M27" i="4"/>
  <c r="L27" i="4"/>
  <c r="K27" i="4"/>
  <c r="T27" i="4"/>
  <c r="F27" i="4"/>
  <c r="U28" i="4"/>
  <c r="V29" i="4"/>
  <c r="AA8" i="4"/>
  <c r="N34" i="4"/>
  <c r="N40" i="4" s="1"/>
  <c r="F34" i="4"/>
  <c r="F41" i="4" s="1"/>
  <c r="M34" i="4"/>
  <c r="E34" i="4"/>
  <c r="T34" i="4"/>
  <c r="T41" i="4" s="1"/>
  <c r="L34" i="4"/>
  <c r="L41" i="4" s="1"/>
  <c r="D34" i="4"/>
  <c r="D41" i="4" s="1"/>
  <c r="I34" i="4"/>
  <c r="K34" i="4"/>
  <c r="J34" i="4"/>
  <c r="H34" i="4"/>
  <c r="R34" i="4"/>
  <c r="C34" i="4"/>
  <c r="E27" i="4"/>
  <c r="S34" i="4"/>
  <c r="L40" i="3"/>
  <c r="Y17" i="4"/>
  <c r="Y18" i="4"/>
  <c r="AH18" i="4"/>
  <c r="N26" i="4"/>
  <c r="F26" i="4"/>
  <c r="M26" i="4"/>
  <c r="E26" i="4"/>
  <c r="T26" i="4"/>
  <c r="L26" i="4"/>
  <c r="D26" i="4"/>
  <c r="I26" i="4"/>
  <c r="S26" i="4"/>
  <c r="H26" i="4"/>
  <c r="R26" i="4"/>
  <c r="G26" i="4"/>
  <c r="P26" i="4"/>
  <c r="AC5" i="4"/>
  <c r="V28" i="4"/>
  <c r="AA7" i="4"/>
  <c r="AB20" i="4"/>
  <c r="AB19" i="4"/>
  <c r="C26" i="4"/>
  <c r="J27" i="4"/>
  <c r="N40" i="3"/>
  <c r="F40" i="3"/>
  <c r="M40" i="3"/>
  <c r="S25" i="4"/>
  <c r="K25" i="4"/>
  <c r="C25" i="4"/>
  <c r="R25" i="4"/>
  <c r="J25" i="4"/>
  <c r="Q25" i="4"/>
  <c r="I25" i="4"/>
  <c r="P25" i="4"/>
  <c r="E25" i="4"/>
  <c r="O25" i="4"/>
  <c r="D25" i="4"/>
  <c r="N25" i="4"/>
  <c r="L25" i="4"/>
  <c r="AA6" i="4"/>
  <c r="V27" i="4"/>
  <c r="AD20" i="4"/>
  <c r="AD19" i="4"/>
  <c r="V34" i="4"/>
  <c r="AA13" i="4"/>
  <c r="F25" i="4"/>
  <c r="J26" i="4"/>
  <c r="N27" i="4"/>
  <c r="AA38" i="7"/>
  <c r="AD38" i="7"/>
  <c r="D31" i="3"/>
  <c r="D39" i="3"/>
  <c r="E39" i="3" s="1"/>
  <c r="T36" i="4"/>
  <c r="L36" i="4"/>
  <c r="D36" i="4"/>
  <c r="S36" i="4"/>
  <c r="K36" i="4"/>
  <c r="C36" i="4"/>
  <c r="R36" i="4"/>
  <c r="J36" i="4"/>
  <c r="Q36" i="4"/>
  <c r="F36" i="4"/>
  <c r="Z16" i="4"/>
  <c r="U37" i="4"/>
  <c r="AI17" i="4"/>
  <c r="G36" i="4"/>
  <c r="W37" i="4"/>
  <c r="S33" i="4"/>
  <c r="K33" i="4"/>
  <c r="C33" i="4"/>
  <c r="R33" i="4"/>
  <c r="J33" i="4"/>
  <c r="Q33" i="4"/>
  <c r="I33" i="4"/>
  <c r="T20" i="4"/>
  <c r="P33" i="4"/>
  <c r="E33" i="4"/>
  <c r="Z13" i="4"/>
  <c r="U34" i="4"/>
  <c r="O33" i="4"/>
  <c r="W35" i="4"/>
  <c r="W40" i="4" s="1"/>
  <c r="X17" i="4"/>
  <c r="AF17" i="4"/>
  <c r="AH38" i="7"/>
  <c r="Z38" i="7"/>
  <c r="AE38" i="7" s="1"/>
  <c r="AG38" i="7"/>
  <c r="Y38" i="7"/>
  <c r="E50" i="13" l="1"/>
  <c r="E52" i="13" s="1"/>
  <c r="B56" i="13"/>
  <c r="O51" i="13"/>
  <c r="E55" i="13"/>
  <c r="F50" i="13"/>
  <c r="F52" i="13" s="1"/>
  <c r="V51" i="13"/>
  <c r="N51" i="13"/>
  <c r="W51" i="13"/>
  <c r="L51" i="13"/>
  <c r="G51" i="13"/>
  <c r="T51" i="13"/>
  <c r="K51" i="13"/>
  <c r="H51" i="13"/>
  <c r="M51" i="13"/>
  <c r="F51" i="13"/>
  <c r="I51" i="13"/>
  <c r="V47" i="13"/>
  <c r="V55" i="13" s="1"/>
  <c r="V48" i="13"/>
  <c r="V56" i="13" s="1"/>
  <c r="R51" i="13"/>
  <c r="S51" i="13"/>
  <c r="Q51" i="13"/>
  <c r="X51" i="13"/>
  <c r="J51" i="13"/>
  <c r="U50" i="13"/>
  <c r="U52" i="13" s="1"/>
  <c r="M50" i="13"/>
  <c r="M52" i="13" s="1"/>
  <c r="T50" i="13"/>
  <c r="T52" i="13" s="1"/>
  <c r="L50" i="13"/>
  <c r="L52" i="13" s="1"/>
  <c r="X50" i="13"/>
  <c r="X52" i="13" s="1"/>
  <c r="P50" i="13"/>
  <c r="P52" i="13" s="1"/>
  <c r="H50" i="13"/>
  <c r="H52" i="13" s="1"/>
  <c r="K50" i="13"/>
  <c r="K52" i="13" s="1"/>
  <c r="V50" i="13"/>
  <c r="I50" i="13"/>
  <c r="I52" i="13" s="1"/>
  <c r="S50" i="13"/>
  <c r="S52" i="13" s="1"/>
  <c r="G50" i="13"/>
  <c r="G52" i="13" s="1"/>
  <c r="Q50" i="13"/>
  <c r="Q52" i="13" s="1"/>
  <c r="N50" i="13"/>
  <c r="N52" i="13" s="1"/>
  <c r="J50" i="13"/>
  <c r="J52" i="13" s="1"/>
  <c r="W50" i="13"/>
  <c r="W52" i="13" s="1"/>
  <c r="O50" i="13"/>
  <c r="O52" i="13" s="1"/>
  <c r="R50" i="13"/>
  <c r="R52" i="13" s="1"/>
  <c r="E51" i="13"/>
  <c r="Q42" i="3"/>
  <c r="L42" i="3"/>
  <c r="L8" i="3"/>
  <c r="E42" i="3"/>
  <c r="W42" i="3"/>
  <c r="D45" i="3"/>
  <c r="B53" i="3" s="1"/>
  <c r="E8" i="3"/>
  <c r="E46" i="3" s="1"/>
  <c r="E54" i="3" s="1"/>
  <c r="I42" i="3"/>
  <c r="N42" i="3"/>
  <c r="I37" i="3"/>
  <c r="F37" i="3"/>
  <c r="X39" i="3"/>
  <c r="F29" i="3"/>
  <c r="H8" i="3"/>
  <c r="H46" i="3" s="1"/>
  <c r="H54" i="3" s="1"/>
  <c r="M8" i="3"/>
  <c r="M45" i="3" s="1"/>
  <c r="M53" i="3" s="1"/>
  <c r="L21" i="3"/>
  <c r="P21" i="3"/>
  <c r="S42" i="3"/>
  <c r="F10" i="3"/>
  <c r="U28" i="3"/>
  <c r="T30" i="3"/>
  <c r="V30" i="3" s="1"/>
  <c r="U30" i="3"/>
  <c r="K30" i="3"/>
  <c r="E30" i="3"/>
  <c r="F42" i="3"/>
  <c r="Q41" i="3"/>
  <c r="L37" i="3"/>
  <c r="O37" i="3"/>
  <c r="P30" i="3"/>
  <c r="G28" i="3"/>
  <c r="W21" i="3"/>
  <c r="W48" i="3" s="1"/>
  <c r="Q8" i="3"/>
  <c r="U8" i="3"/>
  <c r="Q21" i="3"/>
  <c r="G24" i="3"/>
  <c r="K24" i="3"/>
  <c r="X10" i="3"/>
  <c r="X46" i="3" s="1"/>
  <c r="O10" i="3"/>
  <c r="O45" i="3" s="1"/>
  <c r="O53" i="3" s="1"/>
  <c r="T41" i="3"/>
  <c r="V41" i="3" s="1"/>
  <c r="P8" i="3"/>
  <c r="P42" i="3"/>
  <c r="S37" i="3"/>
  <c r="U37" i="3"/>
  <c r="G37" i="3"/>
  <c r="J37" i="3"/>
  <c r="V37" i="3" s="1"/>
  <c r="E37" i="3"/>
  <c r="M42" i="3"/>
  <c r="N37" i="3"/>
  <c r="T29" i="3"/>
  <c r="S29" i="3"/>
  <c r="J29" i="3"/>
  <c r="K29" i="3"/>
  <c r="E29" i="3"/>
  <c r="U29" i="3"/>
  <c r="Q37" i="3"/>
  <c r="P10" i="3"/>
  <c r="U10" i="3"/>
  <c r="U21" i="3"/>
  <c r="E21" i="3"/>
  <c r="E48" i="3" s="1"/>
  <c r="E56" i="3" s="1"/>
  <c r="J42" i="3"/>
  <c r="U46" i="3"/>
  <c r="U54" i="3" s="1"/>
  <c r="U41" i="3"/>
  <c r="R41" i="3"/>
  <c r="R37" i="3"/>
  <c r="P37" i="3"/>
  <c r="S30" i="3"/>
  <c r="R29" i="3"/>
  <c r="V29" i="3" s="1"/>
  <c r="I28" i="3"/>
  <c r="F8" i="3"/>
  <c r="G8" i="3"/>
  <c r="G46" i="3" s="1"/>
  <c r="G54" i="3" s="1"/>
  <c r="S8" i="3"/>
  <c r="K21" i="3"/>
  <c r="P24" i="3"/>
  <c r="L24" i="3"/>
  <c r="S21" i="3"/>
  <c r="W30" i="3"/>
  <c r="N29" i="3"/>
  <c r="R10" i="3"/>
  <c r="R45" i="3" s="1"/>
  <c r="R53" i="3" s="1"/>
  <c r="N8" i="3"/>
  <c r="O28" i="3"/>
  <c r="Q17" i="3"/>
  <c r="N17" i="3"/>
  <c r="N45" i="3" s="1"/>
  <c r="N53" i="3" s="1"/>
  <c r="H17" i="3"/>
  <c r="F17" i="3"/>
  <c r="T42" i="3"/>
  <c r="V42" i="3" s="1"/>
  <c r="V7" i="3"/>
  <c r="G42" i="3"/>
  <c r="W39" i="3"/>
  <c r="R8" i="3"/>
  <c r="O42" i="3"/>
  <c r="V32" i="3"/>
  <c r="H37" i="3"/>
  <c r="G29" i="3"/>
  <c r="J8" i="3"/>
  <c r="J46" i="3" s="1"/>
  <c r="J54" i="3" s="1"/>
  <c r="N10" i="3"/>
  <c r="D46" i="3"/>
  <c r="U42" i="3"/>
  <c r="R42" i="3"/>
  <c r="Q46" i="3"/>
  <c r="Q54" i="3" s="1"/>
  <c r="K37" i="3"/>
  <c r="I29" i="3"/>
  <c r="X24" i="3"/>
  <c r="J30" i="3"/>
  <c r="M29" i="3"/>
  <c r="S28" i="3"/>
  <c r="V28" i="3" s="1"/>
  <c r="I8" i="3"/>
  <c r="I46" i="3" s="1"/>
  <c r="I54" i="3" s="1"/>
  <c r="K8" i="3"/>
  <c r="K45" i="3" s="1"/>
  <c r="K53" i="3" s="1"/>
  <c r="W46" i="3"/>
  <c r="T21" i="3"/>
  <c r="V21" i="3" s="1"/>
  <c r="Q24" i="3"/>
  <c r="M24" i="3"/>
  <c r="X37" i="3"/>
  <c r="W10" i="3"/>
  <c r="X42" i="3"/>
  <c r="W22" i="3"/>
  <c r="F22" i="3"/>
  <c r="V22" i="3" s="1"/>
  <c r="H22" i="3"/>
  <c r="E22" i="3"/>
  <c r="O22" i="3"/>
  <c r="R22" i="3"/>
  <c r="N22" i="3"/>
  <c r="X29" i="3"/>
  <c r="X48" i="3" s="1"/>
  <c r="V12" i="3"/>
  <c r="H45" i="3"/>
  <c r="H53" i="3" s="1"/>
  <c r="D48" i="3"/>
  <c r="E31" i="3"/>
  <c r="V15" i="3"/>
  <c r="T45" i="3"/>
  <c r="T53" i="3" s="1"/>
  <c r="V6" i="3"/>
  <c r="V19" i="3"/>
  <c r="P45" i="3"/>
  <c r="P53" i="3" s="1"/>
  <c r="G20" i="3"/>
  <c r="V20" i="3" s="1"/>
  <c r="E20" i="3"/>
  <c r="D47" i="3"/>
  <c r="W45" i="3"/>
  <c r="P43" i="3"/>
  <c r="H43" i="3"/>
  <c r="V43" i="3" s="1"/>
  <c r="E43" i="3"/>
  <c r="M43" i="3"/>
  <c r="F43" i="3"/>
  <c r="V26" i="3"/>
  <c r="V14" i="3"/>
  <c r="E68" i="1"/>
  <c r="F67" i="1"/>
  <c r="L46" i="3"/>
  <c r="L54" i="3" s="1"/>
  <c r="L45" i="3"/>
  <c r="L53" i="3" s="1"/>
  <c r="J60" i="7"/>
  <c r="J61" i="7"/>
  <c r="X62" i="7"/>
  <c r="X63" i="7"/>
  <c r="AA53" i="7"/>
  <c r="Z19" i="7"/>
  <c r="AE19" i="7" s="1"/>
  <c r="AH19" i="7"/>
  <c r="Y19" i="7"/>
  <c r="AG19" i="7"/>
  <c r="AF19" i="7"/>
  <c r="AG48" i="7"/>
  <c r="Y48" i="7"/>
  <c r="AF48" i="7"/>
  <c r="Z48" i="7"/>
  <c r="AH48" i="7"/>
  <c r="L60" i="7"/>
  <c r="O41" i="4"/>
  <c r="O40" i="4"/>
  <c r="S45" i="3"/>
  <c r="S53" i="3" s="1"/>
  <c r="S46" i="3"/>
  <c r="S54" i="3" s="1"/>
  <c r="AA11" i="7"/>
  <c r="AD11" i="7" s="1"/>
  <c r="Z17" i="7"/>
  <c r="AE17" i="7" s="1"/>
  <c r="AH17" i="7"/>
  <c r="Y17" i="7"/>
  <c r="AG17" i="7"/>
  <c r="AF17" i="7"/>
  <c r="AA46" i="7"/>
  <c r="AD46" i="7" s="1"/>
  <c r="O63" i="7"/>
  <c r="O62" i="7"/>
  <c r="AC40" i="7"/>
  <c r="AG23" i="7"/>
  <c r="AF23" i="7"/>
  <c r="Z23" i="7"/>
  <c r="Y23" i="7"/>
  <c r="AH23" i="7"/>
  <c r="V27" i="3"/>
  <c r="AB31" i="7"/>
  <c r="N60" i="7"/>
  <c r="N61" i="7"/>
  <c r="AC14" i="7"/>
  <c r="AA39" i="7"/>
  <c r="AF6" i="7"/>
  <c r="Y6" i="7"/>
  <c r="AH6" i="7"/>
  <c r="AG6" i="7"/>
  <c r="Z6" i="7"/>
  <c r="AE6" i="7" s="1"/>
  <c r="AG33" i="7"/>
  <c r="AF33" i="7"/>
  <c r="Z33" i="7"/>
  <c r="AE33" i="7" s="1"/>
  <c r="Y33" i="7"/>
  <c r="AH33" i="7"/>
  <c r="AB10" i="7"/>
  <c r="AD29" i="7"/>
  <c r="AC29" i="7"/>
  <c r="C40" i="4"/>
  <c r="C41" i="4"/>
  <c r="AA43" i="7"/>
  <c r="AB23" i="7"/>
  <c r="Q49" i="3"/>
  <c r="G49" i="3"/>
  <c r="AB17" i="7"/>
  <c r="AF7" i="7"/>
  <c r="Z7" i="7"/>
  <c r="Y7" i="7"/>
  <c r="AH7" i="7"/>
  <c r="AG4" i="7"/>
  <c r="AF4" i="7"/>
  <c r="AH4" i="7"/>
  <c r="Y4" i="7"/>
  <c r="Z4" i="7"/>
  <c r="AE4" i="7" s="1"/>
  <c r="U61" i="7"/>
  <c r="U60" i="7"/>
  <c r="W61" i="7"/>
  <c r="W60" i="7"/>
  <c r="AC32" i="7"/>
  <c r="AF42" i="7"/>
  <c r="Z42" i="7"/>
  <c r="AC42" i="7" s="1"/>
  <c r="Y42" i="7"/>
  <c r="AH42" i="7"/>
  <c r="AG42" i="7"/>
  <c r="AG12" i="7"/>
  <c r="Y12" i="7"/>
  <c r="AF12" i="7"/>
  <c r="AH12" i="7"/>
  <c r="Z12" i="7"/>
  <c r="AE12" i="7" s="1"/>
  <c r="AH18" i="7"/>
  <c r="Z18" i="7"/>
  <c r="AE18" i="7" s="1"/>
  <c r="Y18" i="7"/>
  <c r="AG18" i="7"/>
  <c r="AF18" i="7"/>
  <c r="W41" i="4"/>
  <c r="T46" i="3"/>
  <c r="T54" i="3" s="1"/>
  <c r="D69" i="10"/>
  <c r="AA58" i="7"/>
  <c r="D71" i="10" s="1"/>
  <c r="AB33" i="7"/>
  <c r="V36" i="3"/>
  <c r="AF35" i="7"/>
  <c r="Z35" i="7"/>
  <c r="Y35" i="7"/>
  <c r="AH35" i="7"/>
  <c r="AG35" i="7"/>
  <c r="M62" i="7"/>
  <c r="M63" i="7"/>
  <c r="AA27" i="7"/>
  <c r="R63" i="7"/>
  <c r="R62" i="7"/>
  <c r="Z17" i="4"/>
  <c r="Z18" i="4"/>
  <c r="O46" i="3"/>
  <c r="O54" i="3" s="1"/>
  <c r="AA28" i="7"/>
  <c r="AD28" i="7" s="1"/>
  <c r="AD19" i="7"/>
  <c r="AB48" i="7"/>
  <c r="AH30" i="7"/>
  <c r="Z30" i="7"/>
  <c r="Y30" i="7"/>
  <c r="AG30" i="7"/>
  <c r="AF30" i="7"/>
  <c r="AA30" i="7"/>
  <c r="AD30" i="7" s="1"/>
  <c r="N38" i="4"/>
  <c r="N39" i="4"/>
  <c r="V41" i="4"/>
  <c r="V40" i="4"/>
  <c r="D47" i="2"/>
  <c r="B55" i="2" s="1"/>
  <c r="V50" i="2" s="1"/>
  <c r="D48" i="2"/>
  <c r="V49" i="3"/>
  <c r="AH54" i="7"/>
  <c r="Z54" i="7"/>
  <c r="AG54" i="7"/>
  <c r="Y54" i="7"/>
  <c r="AF54" i="7"/>
  <c r="S60" i="7"/>
  <c r="S61" i="7"/>
  <c r="AA59" i="7"/>
  <c r="I63" i="7"/>
  <c r="I62" i="7"/>
  <c r="AB27" i="7"/>
  <c r="AC38" i="7"/>
  <c r="C39" i="4"/>
  <c r="C38" i="4"/>
  <c r="AB56" i="7"/>
  <c r="AH11" i="7"/>
  <c r="AG11" i="7"/>
  <c r="AF11" i="7"/>
  <c r="Z11" i="7"/>
  <c r="AE11" i="7" s="1"/>
  <c r="Y11" i="7"/>
  <c r="AD17" i="7"/>
  <c r="Z20" i="4"/>
  <c r="Z19" i="4"/>
  <c r="AG57" i="7"/>
  <c r="Y57" i="7"/>
  <c r="AH57" i="7"/>
  <c r="AF57" i="7"/>
  <c r="Z57" i="7"/>
  <c r="AH58" i="7"/>
  <c r="Z58" i="7"/>
  <c r="AG58" i="7"/>
  <c r="Y58" i="7"/>
  <c r="AF58" i="7"/>
  <c r="AD10" i="7"/>
  <c r="J45" i="3"/>
  <c r="J53" i="3" s="1"/>
  <c r="R40" i="4"/>
  <c r="R41" i="4"/>
  <c r="O38" i="4"/>
  <c r="O39" i="4"/>
  <c r="V38" i="3"/>
  <c r="AA55" i="7"/>
  <c r="AD55" i="7" s="1"/>
  <c r="Z25" i="7"/>
  <c r="AE25" i="7" s="1"/>
  <c r="AH25" i="7"/>
  <c r="Y25" i="7"/>
  <c r="AF25" i="7"/>
  <c r="Z15" i="7"/>
  <c r="AE15" i="7" s="1"/>
  <c r="Y15" i="7"/>
  <c r="AH15" i="7"/>
  <c r="AF15" i="7"/>
  <c r="V24" i="3"/>
  <c r="H62" i="7"/>
  <c r="AH27" i="7"/>
  <c r="Z27" i="7"/>
  <c r="AG27" i="7"/>
  <c r="Y27" i="7"/>
  <c r="AF27" i="7"/>
  <c r="H63" i="7"/>
  <c r="AG53" i="7"/>
  <c r="Y53" i="7"/>
  <c r="Z53" i="7"/>
  <c r="AE53" i="7" s="1"/>
  <c r="AH53" i="7"/>
  <c r="AF53" i="7"/>
  <c r="V13" i="3"/>
  <c r="AK62" i="1"/>
  <c r="AB11" i="7"/>
  <c r="AD23" i="7"/>
  <c r="AC23" i="7"/>
  <c r="E41" i="4"/>
  <c r="E40" i="4"/>
  <c r="D39" i="4"/>
  <c r="D38" i="4"/>
  <c r="AB15" i="7"/>
  <c r="P46" i="3"/>
  <c r="P54" i="3" s="1"/>
  <c r="AA14" i="7"/>
  <c r="AD14" i="7" s="1"/>
  <c r="AB36" i="7"/>
  <c r="AA49" i="7"/>
  <c r="V33" i="3"/>
  <c r="AA6" i="7"/>
  <c r="AD6" i="7" s="1"/>
  <c r="AA18" i="7"/>
  <c r="AD18" i="7" s="1"/>
  <c r="AC8" i="7"/>
  <c r="V18" i="3"/>
  <c r="U45" i="3"/>
  <c r="U53" i="3" s="1"/>
  <c r="AC58" i="7"/>
  <c r="AA52" i="7"/>
  <c r="P62" i="7"/>
  <c r="P63" i="7"/>
  <c r="K63" i="7"/>
  <c r="K62" i="7"/>
  <c r="AB53" i="7"/>
  <c r="AA47" i="7"/>
  <c r="AD21" i="7"/>
  <c r="AH63" i="1"/>
  <c r="M39" i="4"/>
  <c r="M38" i="4"/>
  <c r="AD43" i="7"/>
  <c r="AF5" i="7"/>
  <c r="AH5" i="7"/>
  <c r="AG5" i="7"/>
  <c r="Y5" i="7"/>
  <c r="Z5" i="7"/>
  <c r="AE5" i="7" s="1"/>
  <c r="AH36" i="7"/>
  <c r="Z36" i="7"/>
  <c r="AE36" i="7" s="1"/>
  <c r="AG36" i="7"/>
  <c r="AF36" i="7"/>
  <c r="Y36" i="7"/>
  <c r="AG10" i="7"/>
  <c r="Y10" i="7"/>
  <c r="Z10" i="7"/>
  <c r="AE10" i="7" s="1"/>
  <c r="AH10" i="7"/>
  <c r="AF10" i="7"/>
  <c r="J40" i="4"/>
  <c r="J41" i="4"/>
  <c r="P38" i="4"/>
  <c r="P39" i="4"/>
  <c r="AH56" i="7"/>
  <c r="Z56" i="7"/>
  <c r="AG56" i="7"/>
  <c r="Y56" i="7"/>
  <c r="AF56" i="7"/>
  <c r="V44" i="3"/>
  <c r="F45" i="3"/>
  <c r="F53" i="3" s="1"/>
  <c r="F46" i="3"/>
  <c r="F54" i="3" s="1"/>
  <c r="AD24" i="7"/>
  <c r="AB54" i="7"/>
  <c r="AH31" i="7"/>
  <c r="Y31" i="7"/>
  <c r="AG31" i="7"/>
  <c r="AF31" i="7"/>
  <c r="Z31" i="7"/>
  <c r="M61" i="7"/>
  <c r="AA3" i="7"/>
  <c r="M60" i="7"/>
  <c r="Q63" i="7"/>
  <c r="Q62" i="7"/>
  <c r="AD53" i="7"/>
  <c r="K39" i="4"/>
  <c r="K38" i="4"/>
  <c r="AB20" i="7"/>
  <c r="W39" i="4"/>
  <c r="W38" i="4"/>
  <c r="Q61" i="7"/>
  <c r="Q60" i="7"/>
  <c r="AA35" i="7"/>
  <c r="AD35" i="7" s="1"/>
  <c r="AC18" i="4"/>
  <c r="AC17" i="4"/>
  <c r="AC48" i="7"/>
  <c r="AC30" i="7"/>
  <c r="H41" i="4"/>
  <c r="F39" i="4"/>
  <c r="F38" i="4"/>
  <c r="G40" i="4"/>
  <c r="F40" i="4"/>
  <c r="V23" i="3"/>
  <c r="Q45" i="3"/>
  <c r="Q53" i="3" s="1"/>
  <c r="AD7" i="7"/>
  <c r="T61" i="7"/>
  <c r="T60" i="7"/>
  <c r="P41" i="4"/>
  <c r="P40" i="4"/>
  <c r="AA17" i="4"/>
  <c r="AA18" i="4"/>
  <c r="Q38" i="4"/>
  <c r="Q39" i="4"/>
  <c r="B69" i="10"/>
  <c r="AA56" i="7"/>
  <c r="B71" i="10" s="1"/>
  <c r="AB25" i="7"/>
  <c r="V16" i="3"/>
  <c r="U41" i="4"/>
  <c r="U40" i="4"/>
  <c r="X61" i="7"/>
  <c r="X60" i="7"/>
  <c r="AH32" i="7"/>
  <c r="Z32" i="7"/>
  <c r="AE32" i="7" s="1"/>
  <c r="AG32" i="7"/>
  <c r="AF32" i="7"/>
  <c r="Y32" i="7"/>
  <c r="AA16" i="7"/>
  <c r="AD49" i="7"/>
  <c r="AD37" i="7"/>
  <c r="AD39" i="7"/>
  <c r="AC39" i="7"/>
  <c r="AD52" i="7"/>
  <c r="AF46" i="7"/>
  <c r="Z46" i="7"/>
  <c r="Y46" i="7"/>
  <c r="AH46" i="7"/>
  <c r="U62" i="7"/>
  <c r="U63" i="7"/>
  <c r="AD27" i="7"/>
  <c r="S63" i="7"/>
  <c r="S62" i="7"/>
  <c r="D45" i="2"/>
  <c r="B53" i="2" s="1"/>
  <c r="D46" i="2"/>
  <c r="AH47" i="7"/>
  <c r="Z47" i="7"/>
  <c r="AE47" i="7" s="1"/>
  <c r="AF47" i="7"/>
  <c r="AG47" i="7"/>
  <c r="Y47" i="7"/>
  <c r="AC47" i="7"/>
  <c r="AD47" i="7"/>
  <c r="Z29" i="7"/>
  <c r="AE29" i="7" s="1"/>
  <c r="AH29" i="7"/>
  <c r="Y29" i="7"/>
  <c r="AG29" i="7"/>
  <c r="AF29" i="7"/>
  <c r="AB30" i="7"/>
  <c r="N41" i="4"/>
  <c r="T39" i="3"/>
  <c r="L39" i="3"/>
  <c r="Q39" i="3"/>
  <c r="H39" i="3"/>
  <c r="P39" i="3"/>
  <c r="G39" i="3"/>
  <c r="O39" i="3"/>
  <c r="F39" i="3"/>
  <c r="M39" i="3"/>
  <c r="U39" i="3"/>
  <c r="S39" i="3"/>
  <c r="N39" i="3"/>
  <c r="J39" i="3"/>
  <c r="I39" i="3"/>
  <c r="R39" i="3"/>
  <c r="K39" i="3"/>
  <c r="L40" i="4"/>
  <c r="V39" i="4"/>
  <c r="V38" i="4"/>
  <c r="G39" i="4"/>
  <c r="G38" i="4"/>
  <c r="T39" i="4"/>
  <c r="T38" i="4"/>
  <c r="AD56" i="7"/>
  <c r="AB55" i="7"/>
  <c r="V17" i="3"/>
  <c r="Z24" i="7"/>
  <c r="AE24" i="7" s="1"/>
  <c r="Y24" i="7"/>
  <c r="AH24" i="7"/>
  <c r="AF24" i="7"/>
  <c r="AA9" i="7"/>
  <c r="AF44" i="7"/>
  <c r="Z44" i="7"/>
  <c r="AE44" i="7" s="1"/>
  <c r="AG44" i="7"/>
  <c r="Y44" i="7"/>
  <c r="AH44" i="7"/>
  <c r="AA25" i="7"/>
  <c r="AH22" i="7"/>
  <c r="Z22" i="7"/>
  <c r="Y22" i="7"/>
  <c r="AG22" i="7"/>
  <c r="AF22" i="7"/>
  <c r="AA15" i="7"/>
  <c r="AC20" i="4"/>
  <c r="AC19" i="4"/>
  <c r="Z41" i="7"/>
  <c r="Y41" i="7"/>
  <c r="AH41" i="7"/>
  <c r="AG41" i="7"/>
  <c r="AF41" i="7"/>
  <c r="AC54" i="7"/>
  <c r="AH50" i="7"/>
  <c r="Z50" i="7"/>
  <c r="AG50" i="7"/>
  <c r="Y50" i="7"/>
  <c r="AF50" i="7"/>
  <c r="AA50" i="7"/>
  <c r="AD50" i="7" s="1"/>
  <c r="AA31" i="7"/>
  <c r="V60" i="7"/>
  <c r="V61" i="7"/>
  <c r="P61" i="7"/>
  <c r="P60" i="7"/>
  <c r="AA57" i="7"/>
  <c r="AD57" i="7" s="1"/>
  <c r="AB5" i="7"/>
  <c r="AR60" i="1"/>
  <c r="AB14" i="7"/>
  <c r="AA41" i="7"/>
  <c r="AH16" i="7"/>
  <c r="Z16" i="7"/>
  <c r="Y16" i="7"/>
  <c r="AF16" i="7"/>
  <c r="AG16" i="7"/>
  <c r="AA42" i="7"/>
  <c r="AD42" i="7" s="1"/>
  <c r="AB37" i="7"/>
  <c r="AG51" i="7"/>
  <c r="Y51" i="7"/>
  <c r="AH51" i="7"/>
  <c r="Z51" i="7"/>
  <c r="AF51" i="7"/>
  <c r="AA51" i="7"/>
  <c r="AD51" i="7" s="1"/>
  <c r="AC12" i="7"/>
  <c r="AD12" i="7"/>
  <c r="AB6" i="7"/>
  <c r="AH34" i="7"/>
  <c r="Z34" i="7"/>
  <c r="AE34" i="7" s="1"/>
  <c r="AF34" i="7"/>
  <c r="AG34" i="7"/>
  <c r="Y34" i="7"/>
  <c r="AH52" i="7"/>
  <c r="Z52" i="7"/>
  <c r="AE52" i="7" s="1"/>
  <c r="AG52" i="7"/>
  <c r="Y52" i="7"/>
  <c r="AF52" i="7"/>
  <c r="AA45" i="7"/>
  <c r="AR63" i="1"/>
  <c r="AR62" i="1"/>
  <c r="V62" i="7"/>
  <c r="V63" i="7"/>
  <c r="L62" i="7"/>
  <c r="L63" i="7"/>
  <c r="U39" i="4"/>
  <c r="U38" i="4"/>
  <c r="AB47" i="7"/>
  <c r="AH28" i="7"/>
  <c r="Z28" i="7"/>
  <c r="Y28" i="7"/>
  <c r="AG28" i="7"/>
  <c r="AF28" i="7"/>
  <c r="AB19" i="7"/>
  <c r="AA48" i="7"/>
  <c r="AD48" i="7" s="1"/>
  <c r="AH61" i="1"/>
  <c r="AH60" i="1"/>
  <c r="AI60" i="1"/>
  <c r="Q40" i="4"/>
  <c r="Q41" i="4"/>
  <c r="T31" i="3"/>
  <c r="L31" i="3"/>
  <c r="X31" i="3"/>
  <c r="X47" i="3" s="1"/>
  <c r="O31" i="3"/>
  <c r="F31" i="3"/>
  <c r="P31" i="3"/>
  <c r="N31" i="3"/>
  <c r="W31" i="3"/>
  <c r="M31" i="3"/>
  <c r="M47" i="3" s="1"/>
  <c r="M55" i="3" s="1"/>
  <c r="U31" i="3"/>
  <c r="J31" i="3"/>
  <c r="G31" i="3"/>
  <c r="S31" i="3"/>
  <c r="Q31" i="3"/>
  <c r="K31" i="3"/>
  <c r="R31" i="3"/>
  <c r="I31" i="3"/>
  <c r="H31" i="3"/>
  <c r="V40" i="3"/>
  <c r="H38" i="4"/>
  <c r="H39" i="4"/>
  <c r="AK61" i="1"/>
  <c r="AK60" i="1"/>
  <c r="AC16" i="7"/>
  <c r="AD16" i="7"/>
  <c r="AA40" i="7"/>
  <c r="AD40" i="7" s="1"/>
  <c r="AD26" i="7"/>
  <c r="AH20" i="7"/>
  <c r="Z20" i="7"/>
  <c r="Y20" i="7"/>
  <c r="AG20" i="7"/>
  <c r="AF20" i="7"/>
  <c r="R60" i="7"/>
  <c r="R61" i="7"/>
  <c r="AD36" i="7"/>
  <c r="AD59" i="7"/>
  <c r="AC35" i="7"/>
  <c r="I45" i="3"/>
  <c r="I53" i="3" s="1"/>
  <c r="AD25" i="7"/>
  <c r="AA4" i="7"/>
  <c r="AD4" i="7" s="1"/>
  <c r="AB57" i="7"/>
  <c r="AG14" i="7"/>
  <c r="Y14" i="7"/>
  <c r="Z14" i="7"/>
  <c r="AF14" i="7"/>
  <c r="AH14" i="7"/>
  <c r="AA36" i="7"/>
  <c r="AA8" i="7"/>
  <c r="AD8" i="7" s="1"/>
  <c r="AC46" i="7"/>
  <c r="J63" i="7"/>
  <c r="J62" i="7"/>
  <c r="AA21" i="7"/>
  <c r="S39" i="4"/>
  <c r="S38" i="4"/>
  <c r="K41" i="4"/>
  <c r="K40" i="4"/>
  <c r="M40" i="4"/>
  <c r="AD9" i="7"/>
  <c r="AC9" i="7"/>
  <c r="AC44" i="7"/>
  <c r="AD44" i="7"/>
  <c r="AA23" i="7"/>
  <c r="AA7" i="7"/>
  <c r="O61" i="7"/>
  <c r="O60" i="7"/>
  <c r="AA32" i="7"/>
  <c r="AD32" i="7" s="1"/>
  <c r="D40" i="4"/>
  <c r="S40" i="4"/>
  <c r="S41" i="4"/>
  <c r="L39" i="4"/>
  <c r="L38" i="4"/>
  <c r="V34" i="3"/>
  <c r="AG55" i="7"/>
  <c r="Y55" i="7"/>
  <c r="AF55" i="7"/>
  <c r="AH55" i="7"/>
  <c r="Z55" i="7"/>
  <c r="Y9" i="7"/>
  <c r="AH9" i="7"/>
  <c r="AF9" i="7"/>
  <c r="Z9" i="7"/>
  <c r="AE9" i="7" s="1"/>
  <c r="AH26" i="7"/>
  <c r="AF26" i="7"/>
  <c r="Z26" i="7"/>
  <c r="AE26" i="7" s="1"/>
  <c r="Y26" i="7"/>
  <c r="AA54" i="7"/>
  <c r="AD54" i="7" s="1"/>
  <c r="AD31" i="7"/>
  <c r="AC31" i="7"/>
  <c r="H61" i="7"/>
  <c r="H60" i="7"/>
  <c r="AH3" i="7"/>
  <c r="Y3" i="7"/>
  <c r="AG3" i="7"/>
  <c r="AF3" i="7"/>
  <c r="Z3" i="7"/>
  <c r="Z49" i="7"/>
  <c r="AE49" i="7" s="1"/>
  <c r="AF49" i="7"/>
  <c r="AH49" i="7"/>
  <c r="Y49" i="7"/>
  <c r="AA13" i="7"/>
  <c r="AD13" i="7" s="1"/>
  <c r="AF8" i="7"/>
  <c r="AH8" i="7"/>
  <c r="AG8" i="7"/>
  <c r="Y8" i="7"/>
  <c r="Z8" i="7"/>
  <c r="AC45" i="7"/>
  <c r="AD45" i="7"/>
  <c r="I40" i="4"/>
  <c r="I41" i="4"/>
  <c r="T35" i="3"/>
  <c r="L35" i="3"/>
  <c r="L48" i="3" s="1"/>
  <c r="L56" i="3" s="1"/>
  <c r="M35" i="3"/>
  <c r="U35" i="3"/>
  <c r="K35" i="3"/>
  <c r="R35" i="3"/>
  <c r="I35" i="3"/>
  <c r="N35" i="3"/>
  <c r="J35" i="3"/>
  <c r="H35" i="3"/>
  <c r="S35" i="3"/>
  <c r="F35" i="3"/>
  <c r="Q35" i="3"/>
  <c r="P35" i="3"/>
  <c r="G35" i="3"/>
  <c r="O35" i="3"/>
  <c r="U49" i="3"/>
  <c r="I38" i="4"/>
  <c r="I39" i="4"/>
  <c r="R38" i="4"/>
  <c r="R39" i="4"/>
  <c r="E39" i="4"/>
  <c r="E38" i="4"/>
  <c r="AA20" i="4"/>
  <c r="AA19" i="4"/>
  <c r="J39" i="4"/>
  <c r="AB9" i="7"/>
  <c r="AG43" i="7"/>
  <c r="AH43" i="7"/>
  <c r="AF43" i="7"/>
  <c r="Z43" i="7"/>
  <c r="Y43" i="7"/>
  <c r="AF40" i="7"/>
  <c r="AH40" i="7"/>
  <c r="AG40" i="7"/>
  <c r="Z40" i="7"/>
  <c r="Y40" i="7"/>
  <c r="AA22" i="7"/>
  <c r="AD22" i="7" s="1"/>
  <c r="AA20" i="7"/>
  <c r="AD20" i="7" s="1"/>
  <c r="AD15" i="7"/>
  <c r="V9" i="3"/>
  <c r="AC50" i="7"/>
  <c r="AB7" i="7"/>
  <c r="AB4" i="7"/>
  <c r="I60" i="7"/>
  <c r="I61" i="7"/>
  <c r="AB3" i="7"/>
  <c r="K60" i="7"/>
  <c r="K61" i="7"/>
  <c r="AC57" i="7"/>
  <c r="AD5" i="7"/>
  <c r="AC5" i="7"/>
  <c r="V5" i="3"/>
  <c r="AD41" i="7"/>
  <c r="AC41" i="7"/>
  <c r="AB42" i="7"/>
  <c r="Y37" i="7"/>
  <c r="Z37" i="7"/>
  <c r="AE37" i="7" s="1"/>
  <c r="AG37" i="7"/>
  <c r="AF37" i="7"/>
  <c r="AH37" i="7"/>
  <c r="Z39" i="7"/>
  <c r="AE39" i="7" s="1"/>
  <c r="Y39" i="7"/>
  <c r="AH39" i="7"/>
  <c r="AG39" i="7"/>
  <c r="AF39" i="7"/>
  <c r="Z13" i="7"/>
  <c r="AE13" i="7" s="1"/>
  <c r="Y13" i="7"/>
  <c r="AH13" i="7"/>
  <c r="AG13" i="7"/>
  <c r="AF13" i="7"/>
  <c r="AD34" i="7"/>
  <c r="AC34" i="7"/>
  <c r="AB18" i="7"/>
  <c r="AB8" i="7"/>
  <c r="AB58" i="7"/>
  <c r="AD33" i="7"/>
  <c r="AC33" i="7"/>
  <c r="AG59" i="7"/>
  <c r="Y59" i="7"/>
  <c r="Z59" i="7"/>
  <c r="AC59" i="7" s="1"/>
  <c r="AH59" i="7"/>
  <c r="AF59" i="7"/>
  <c r="AG45" i="7"/>
  <c r="Y45" i="7"/>
  <c r="AH45" i="7"/>
  <c r="AF45" i="7"/>
  <c r="Z45" i="7"/>
  <c r="N63" i="7"/>
  <c r="N62" i="7"/>
  <c r="W63" i="7"/>
  <c r="W62" i="7"/>
  <c r="T62" i="7"/>
  <c r="T63" i="7"/>
  <c r="V25" i="3"/>
  <c r="V11" i="3"/>
  <c r="W35" i="3"/>
  <c r="Z21" i="7"/>
  <c r="AE21" i="7" s="1"/>
  <c r="AH21" i="7"/>
  <c r="Y21" i="7"/>
  <c r="AG21" i="7"/>
  <c r="AF21" i="7"/>
  <c r="V52" i="13" l="1"/>
  <c r="B54" i="3"/>
  <c r="M49" i="3"/>
  <c r="W49" i="3"/>
  <c r="W51" i="3" s="1"/>
  <c r="R46" i="3"/>
  <c r="R54" i="3" s="1"/>
  <c r="V8" i="3"/>
  <c r="V46" i="3" s="1"/>
  <c r="V54" i="3" s="1"/>
  <c r="V10" i="3"/>
  <c r="I49" i="3"/>
  <c r="E45" i="3"/>
  <c r="E53" i="3" s="1"/>
  <c r="M46" i="3"/>
  <c r="M54" i="3" s="1"/>
  <c r="S49" i="3"/>
  <c r="K49" i="3"/>
  <c r="K51" i="3" s="1"/>
  <c r="O47" i="3"/>
  <c r="O55" i="3" s="1"/>
  <c r="X45" i="3"/>
  <c r="G45" i="3"/>
  <c r="G53" i="3" s="1"/>
  <c r="N49" i="3"/>
  <c r="T49" i="3"/>
  <c r="T51" i="3" s="1"/>
  <c r="N46" i="3"/>
  <c r="N54" i="3" s="1"/>
  <c r="N48" i="3"/>
  <c r="N56" i="3" s="1"/>
  <c r="I47" i="3"/>
  <c r="I55" i="3" s="1"/>
  <c r="L49" i="3"/>
  <c r="L51" i="3" s="1"/>
  <c r="J49" i="3"/>
  <c r="K46" i="3"/>
  <c r="K54" i="3" s="1"/>
  <c r="H49" i="3"/>
  <c r="H51" i="3" s="1"/>
  <c r="U48" i="3"/>
  <c r="U56" i="3" s="1"/>
  <c r="Q48" i="3"/>
  <c r="Q56" i="3" s="1"/>
  <c r="P49" i="3"/>
  <c r="P51" i="3" s="1"/>
  <c r="R49" i="3"/>
  <c r="R51" i="3" s="1"/>
  <c r="T47" i="3"/>
  <c r="T55" i="3" s="1"/>
  <c r="F49" i="3"/>
  <c r="F51" i="3" s="1"/>
  <c r="E49" i="3"/>
  <c r="E51" i="3" s="1"/>
  <c r="W47" i="3"/>
  <c r="K48" i="3"/>
  <c r="K56" i="3" s="1"/>
  <c r="M48" i="3"/>
  <c r="M56" i="3" s="1"/>
  <c r="X49" i="3"/>
  <c r="O49" i="3"/>
  <c r="O51" i="3" s="1"/>
  <c r="F47" i="3"/>
  <c r="F55" i="3" s="1"/>
  <c r="F48" i="3"/>
  <c r="F56" i="3" s="1"/>
  <c r="T48" i="3"/>
  <c r="T56" i="3" s="1"/>
  <c r="U47" i="3"/>
  <c r="U55" i="3" s="1"/>
  <c r="J48" i="3"/>
  <c r="J56" i="3" s="1"/>
  <c r="I48" i="3"/>
  <c r="I56" i="3" s="1"/>
  <c r="H48" i="3"/>
  <c r="H56" i="3" s="1"/>
  <c r="L47" i="3"/>
  <c r="L55" i="3" s="1"/>
  <c r="J51" i="3"/>
  <c r="G48" i="3"/>
  <c r="G56" i="3" s="1"/>
  <c r="H47" i="3"/>
  <c r="H55" i="3" s="1"/>
  <c r="R47" i="3"/>
  <c r="R55" i="3" s="1"/>
  <c r="B55" i="3"/>
  <c r="D57" i="3"/>
  <c r="R48" i="3"/>
  <c r="R56" i="3" s="1"/>
  <c r="X51" i="3"/>
  <c r="E47" i="3"/>
  <c r="E55" i="3" s="1"/>
  <c r="S48" i="3"/>
  <c r="S56" i="3" s="1"/>
  <c r="P48" i="3"/>
  <c r="P56" i="3" s="1"/>
  <c r="J47" i="3"/>
  <c r="J55" i="3" s="1"/>
  <c r="S51" i="3"/>
  <c r="V44" i="2"/>
  <c r="V43" i="2"/>
  <c r="V39" i="2"/>
  <c r="V35" i="2"/>
  <c r="V31" i="2"/>
  <c r="V40" i="2"/>
  <c r="V36" i="2"/>
  <c r="V32" i="2"/>
  <c r="V37" i="2"/>
  <c r="V33" i="2"/>
  <c r="V29" i="2"/>
  <c r="V25" i="2"/>
  <c r="V21" i="2"/>
  <c r="V24" i="2"/>
  <c r="V26" i="2"/>
  <c r="V41" i="2"/>
  <c r="V38" i="2"/>
  <c r="V30" i="2"/>
  <c r="V23" i="2"/>
  <c r="V22" i="2"/>
  <c r="V27" i="2"/>
  <c r="V42" i="2"/>
  <c r="V34" i="2"/>
  <c r="V28" i="2"/>
  <c r="V20" i="2"/>
  <c r="R49" i="2"/>
  <c r="J49" i="2"/>
  <c r="T49" i="2"/>
  <c r="K49" i="2"/>
  <c r="S49" i="2"/>
  <c r="I49" i="2"/>
  <c r="Q49" i="2"/>
  <c r="H49" i="2"/>
  <c r="O49" i="2"/>
  <c r="M49" i="2"/>
  <c r="L49" i="2"/>
  <c r="G49" i="2"/>
  <c r="U49" i="2"/>
  <c r="P49" i="2"/>
  <c r="E49" i="2"/>
  <c r="N49" i="2"/>
  <c r="B54" i="2"/>
  <c r="F49" i="2"/>
  <c r="Z63" i="7"/>
  <c r="Z62" i="7"/>
  <c r="AE27" i="7"/>
  <c r="AF61" i="7"/>
  <c r="AF60" i="7"/>
  <c r="AH63" i="7"/>
  <c r="AH62" i="7"/>
  <c r="AE28" i="7"/>
  <c r="O48" i="3"/>
  <c r="O56" i="3" s="1"/>
  <c r="AA60" i="7"/>
  <c r="AA61" i="7"/>
  <c r="B70" i="10"/>
  <c r="B72" i="10" s="1"/>
  <c r="AE56" i="7"/>
  <c r="AC6" i="7"/>
  <c r="X49" i="2"/>
  <c r="AB62" i="7"/>
  <c r="AB63" i="7"/>
  <c r="AE23" i="7"/>
  <c r="K47" i="3"/>
  <c r="K55" i="3" s="1"/>
  <c r="Y60" i="7"/>
  <c r="Y61" i="7"/>
  <c r="AE55" i="7"/>
  <c r="AE51" i="7"/>
  <c r="AE22" i="7"/>
  <c r="AE46" i="7"/>
  <c r="AC37" i="7"/>
  <c r="AC24" i="7"/>
  <c r="N47" i="3"/>
  <c r="N55" i="3" s="1"/>
  <c r="AE48" i="7"/>
  <c r="AE43" i="7"/>
  <c r="AE8" i="7"/>
  <c r="AH60" i="7"/>
  <c r="AH61" i="7"/>
  <c r="AC25" i="7"/>
  <c r="Q47" i="3"/>
  <c r="Q55" i="3" s="1"/>
  <c r="AE16" i="7"/>
  <c r="AE50" i="7"/>
  <c r="AE41" i="7"/>
  <c r="AE31" i="7"/>
  <c r="AC21" i="7"/>
  <c r="D72" i="10"/>
  <c r="D70" i="10" s="1"/>
  <c r="AE58" i="7"/>
  <c r="AE57" i="7"/>
  <c r="AE54" i="7"/>
  <c r="AE30" i="7"/>
  <c r="Q51" i="3"/>
  <c r="AC55" i="7"/>
  <c r="AC4" i="7"/>
  <c r="Z60" i="7"/>
  <c r="AE3" i="7"/>
  <c r="Z61" i="7"/>
  <c r="W49" i="2"/>
  <c r="N50" i="2"/>
  <c r="F50" i="2"/>
  <c r="R50" i="2"/>
  <c r="I50" i="2"/>
  <c r="Q50" i="2"/>
  <c r="H50" i="2"/>
  <c r="P50" i="2"/>
  <c r="G50" i="2"/>
  <c r="M50" i="2"/>
  <c r="K50" i="2"/>
  <c r="J50" i="2"/>
  <c r="E50" i="2"/>
  <c r="T50" i="2"/>
  <c r="B56" i="2"/>
  <c r="S50" i="2"/>
  <c r="U50" i="2"/>
  <c r="O50" i="2"/>
  <c r="L50" i="2"/>
  <c r="AE7" i="7"/>
  <c r="X50" i="2"/>
  <c r="AC53" i="7"/>
  <c r="AF62" i="7"/>
  <c r="AF63" i="7"/>
  <c r="AE35" i="7"/>
  <c r="AE59" i="7"/>
  <c r="AC51" i="7"/>
  <c r="AC36" i="7"/>
  <c r="AC56" i="7"/>
  <c r="AC27" i="7"/>
  <c r="AC52" i="7"/>
  <c r="AC49" i="7"/>
  <c r="S47" i="3"/>
  <c r="S55" i="3" s="1"/>
  <c r="Y63" i="7"/>
  <c r="Y62" i="7"/>
  <c r="AC18" i="7"/>
  <c r="Q50" i="3"/>
  <c r="Q52" i="3" s="1"/>
  <c r="I50" i="3"/>
  <c r="I52" i="3" s="1"/>
  <c r="K50" i="3"/>
  <c r="T50" i="3"/>
  <c r="S50" i="3"/>
  <c r="P50" i="3"/>
  <c r="E50" i="3"/>
  <c r="M50" i="3"/>
  <c r="M52" i="3" s="1"/>
  <c r="O50" i="3"/>
  <c r="O52" i="3" s="1"/>
  <c r="L50" i="3"/>
  <c r="N50" i="3"/>
  <c r="V49" i="2"/>
  <c r="M51" i="3"/>
  <c r="P47" i="3"/>
  <c r="P55" i="3" s="1"/>
  <c r="AD3" i="7"/>
  <c r="N51" i="3"/>
  <c r="I51" i="3"/>
  <c r="AC22" i="7"/>
  <c r="AE42" i="7"/>
  <c r="AC15" i="7"/>
  <c r="V35" i="3"/>
  <c r="AG61" i="7"/>
  <c r="AG60" i="7"/>
  <c r="AE20" i="7"/>
  <c r="AC20" i="7"/>
  <c r="AC13" i="7"/>
  <c r="AC17" i="7"/>
  <c r="G47" i="3"/>
  <c r="G55" i="3" s="1"/>
  <c r="AE45" i="7"/>
  <c r="AB61" i="7"/>
  <c r="AB60" i="7"/>
  <c r="W50" i="2"/>
  <c r="AE40" i="7"/>
  <c r="AE14" i="7"/>
  <c r="AC26" i="7"/>
  <c r="V31" i="3"/>
  <c r="V39" i="3"/>
  <c r="AC28" i="7"/>
  <c r="AC7" i="7"/>
  <c r="AC43" i="7"/>
  <c r="AD58" i="7"/>
  <c r="AD63" i="7" s="1"/>
  <c r="AG63" i="7"/>
  <c r="AG62" i="7"/>
  <c r="AC11" i="7"/>
  <c r="AC10" i="7"/>
  <c r="AC19" i="7"/>
  <c r="AA62" i="7"/>
  <c r="AA63" i="7"/>
  <c r="AC3" i="7"/>
  <c r="V45" i="3" l="1"/>
  <c r="V53" i="3" s="1"/>
  <c r="T52" i="3"/>
  <c r="N52" i="3"/>
  <c r="K52" i="3"/>
  <c r="G51" i="3"/>
  <c r="L52" i="3"/>
  <c r="E52" i="3"/>
  <c r="V50" i="3"/>
  <c r="W50" i="3"/>
  <c r="W52" i="3" s="1"/>
  <c r="X50" i="3"/>
  <c r="X52" i="3" s="1"/>
  <c r="F50" i="3"/>
  <c r="F52" i="3" s="1"/>
  <c r="H50" i="3"/>
  <c r="H52" i="3" s="1"/>
  <c r="B56" i="3"/>
  <c r="G50" i="3"/>
  <c r="J50" i="3"/>
  <c r="J52" i="3" s="1"/>
  <c r="R50" i="3"/>
  <c r="R52" i="3" s="1"/>
  <c r="U50" i="3"/>
  <c r="U52" i="3" s="1"/>
  <c r="V47" i="3"/>
  <c r="V48" i="3"/>
  <c r="V56" i="3" s="1"/>
  <c r="J42" i="2"/>
  <c r="J37" i="2"/>
  <c r="J33" i="2"/>
  <c r="J41" i="2"/>
  <c r="J43" i="2"/>
  <c r="J38" i="2"/>
  <c r="J34" i="2"/>
  <c r="J30" i="2"/>
  <c r="J39" i="2"/>
  <c r="J35" i="2"/>
  <c r="J31" i="2"/>
  <c r="J27" i="2"/>
  <c r="J23" i="2"/>
  <c r="J44" i="2"/>
  <c r="J22" i="2"/>
  <c r="J40" i="2"/>
  <c r="J29" i="2"/>
  <c r="J24" i="2"/>
  <c r="J32" i="2"/>
  <c r="J26" i="2"/>
  <c r="J21" i="2"/>
  <c r="J25" i="2"/>
  <c r="J28" i="2"/>
  <c r="J36" i="2"/>
  <c r="J20" i="2"/>
  <c r="F44" i="2"/>
  <c r="F39" i="2"/>
  <c r="F35" i="2"/>
  <c r="F31" i="2"/>
  <c r="F42" i="2"/>
  <c r="F40" i="2"/>
  <c r="F36" i="2"/>
  <c r="F32" i="2"/>
  <c r="F41" i="2"/>
  <c r="F37" i="2"/>
  <c r="F33" i="2"/>
  <c r="F29" i="2"/>
  <c r="F25" i="2"/>
  <c r="F21" i="2"/>
  <c r="F28" i="2"/>
  <c r="F23" i="2"/>
  <c r="F38" i="2"/>
  <c r="F43" i="2"/>
  <c r="F27" i="2"/>
  <c r="F22" i="2"/>
  <c r="F30" i="2"/>
  <c r="F24" i="2"/>
  <c r="F20" i="2"/>
  <c r="F34" i="2"/>
  <c r="F26" i="2"/>
  <c r="U12" i="2"/>
  <c r="U7" i="2"/>
  <c r="U19" i="2"/>
  <c r="U14" i="2"/>
  <c r="U9" i="2"/>
  <c r="U4" i="2"/>
  <c r="U18" i="2"/>
  <c r="U13" i="2"/>
  <c r="U11" i="2"/>
  <c r="U17" i="2"/>
  <c r="U5" i="2"/>
  <c r="U16" i="2"/>
  <c r="U15" i="2"/>
  <c r="U8" i="2"/>
  <c r="U6" i="2"/>
  <c r="U10" i="2"/>
  <c r="U3" i="2"/>
  <c r="W40" i="2"/>
  <c r="W36" i="2"/>
  <c r="W32" i="2"/>
  <c r="W42" i="2"/>
  <c r="W44" i="2"/>
  <c r="W29" i="2"/>
  <c r="W26" i="2"/>
  <c r="W41" i="2"/>
  <c r="W38" i="2"/>
  <c r="W31" i="2"/>
  <c r="W21" i="2"/>
  <c r="W33" i="2"/>
  <c r="W28" i="2"/>
  <c r="W23" i="2"/>
  <c r="W35" i="2"/>
  <c r="W25" i="2"/>
  <c r="W20" i="2"/>
  <c r="W43" i="2"/>
  <c r="W37" i="2"/>
  <c r="W39" i="2"/>
  <c r="W22" i="2"/>
  <c r="W34" i="2"/>
  <c r="W24" i="2"/>
  <c r="W30" i="2"/>
  <c r="W27" i="2"/>
  <c r="O42" i="2"/>
  <c r="O40" i="2"/>
  <c r="O36" i="2"/>
  <c r="O32" i="2"/>
  <c r="O41" i="2"/>
  <c r="O43" i="2"/>
  <c r="O35" i="2"/>
  <c r="O21" i="2"/>
  <c r="O37" i="2"/>
  <c r="O28" i="2"/>
  <c r="O23" i="2"/>
  <c r="O34" i="2"/>
  <c r="O27" i="2"/>
  <c r="O22" i="2"/>
  <c r="O38" i="2"/>
  <c r="O31" i="2"/>
  <c r="O33" i="2"/>
  <c r="O20" i="2"/>
  <c r="O39" i="2"/>
  <c r="O26" i="2"/>
  <c r="O44" i="2"/>
  <c r="O30" i="2"/>
  <c r="O29" i="2"/>
  <c r="O25" i="2"/>
  <c r="O24" i="2"/>
  <c r="N44" i="2"/>
  <c r="N39" i="2"/>
  <c r="N35" i="2"/>
  <c r="N31" i="2"/>
  <c r="N42" i="2"/>
  <c r="N40" i="2"/>
  <c r="N36" i="2"/>
  <c r="N32" i="2"/>
  <c r="N37" i="2"/>
  <c r="N33" i="2"/>
  <c r="N29" i="2"/>
  <c r="N25" i="2"/>
  <c r="N21" i="2"/>
  <c r="N30" i="2"/>
  <c r="N26" i="2"/>
  <c r="N43" i="2"/>
  <c r="N28" i="2"/>
  <c r="N23" i="2"/>
  <c r="N20" i="2"/>
  <c r="N41" i="2"/>
  <c r="N24" i="2"/>
  <c r="N27" i="2"/>
  <c r="N34" i="2"/>
  <c r="N22" i="2"/>
  <c r="N38" i="2"/>
  <c r="P52" i="3"/>
  <c r="L16" i="2"/>
  <c r="L12" i="2"/>
  <c r="L8" i="2"/>
  <c r="L4" i="2"/>
  <c r="L7" i="2"/>
  <c r="L19" i="2"/>
  <c r="L14" i="2"/>
  <c r="L9" i="2"/>
  <c r="L18" i="2"/>
  <c r="L13" i="2"/>
  <c r="L6" i="2"/>
  <c r="L10" i="2"/>
  <c r="L3" i="2"/>
  <c r="L17" i="2"/>
  <c r="L15" i="2"/>
  <c r="L5" i="2"/>
  <c r="L11" i="2"/>
  <c r="T16" i="2"/>
  <c r="T12" i="2"/>
  <c r="T8" i="2"/>
  <c r="T4" i="2"/>
  <c r="T17" i="2"/>
  <c r="T7" i="2"/>
  <c r="T19" i="2"/>
  <c r="T14" i="2"/>
  <c r="T9" i="2"/>
  <c r="T11" i="2"/>
  <c r="T6" i="2"/>
  <c r="T10" i="2"/>
  <c r="T15" i="2"/>
  <c r="T5" i="2"/>
  <c r="T18" i="2"/>
  <c r="T3" i="2"/>
  <c r="T13" i="2"/>
  <c r="V51" i="3"/>
  <c r="W9" i="2"/>
  <c r="W4" i="2"/>
  <c r="W16" i="2"/>
  <c r="W11" i="2"/>
  <c r="W6" i="2"/>
  <c r="W18" i="2"/>
  <c r="W15" i="2"/>
  <c r="W10" i="2"/>
  <c r="W5" i="2"/>
  <c r="W13" i="2"/>
  <c r="W12" i="2"/>
  <c r="W8" i="2"/>
  <c r="W19" i="2"/>
  <c r="W14" i="2"/>
  <c r="W7" i="2"/>
  <c r="W3" i="2"/>
  <c r="W17" i="2"/>
  <c r="F17" i="2"/>
  <c r="F13" i="2"/>
  <c r="F9" i="2"/>
  <c r="F5" i="2"/>
  <c r="F16" i="2"/>
  <c r="F11" i="2"/>
  <c r="F6" i="2"/>
  <c r="F18" i="2"/>
  <c r="F8" i="2"/>
  <c r="F3" i="2"/>
  <c r="F15" i="2"/>
  <c r="F12" i="2"/>
  <c r="F14" i="2"/>
  <c r="F4" i="2"/>
  <c r="F10" i="2"/>
  <c r="F7" i="2"/>
  <c r="F19" i="2"/>
  <c r="S52" i="3"/>
  <c r="AD62" i="7"/>
  <c r="H41" i="2"/>
  <c r="H40" i="2"/>
  <c r="H36" i="2"/>
  <c r="H32" i="2"/>
  <c r="H44" i="2"/>
  <c r="H37" i="2"/>
  <c r="H33" i="2"/>
  <c r="H43" i="2"/>
  <c r="H38" i="2"/>
  <c r="H34" i="2"/>
  <c r="H30" i="2"/>
  <c r="H26" i="2"/>
  <c r="H22" i="2"/>
  <c r="H31" i="2"/>
  <c r="H25" i="2"/>
  <c r="H20" i="2"/>
  <c r="H27" i="2"/>
  <c r="H29" i="2"/>
  <c r="H24" i="2"/>
  <c r="H21" i="2"/>
  <c r="H35" i="2"/>
  <c r="H39" i="2"/>
  <c r="H28" i="2"/>
  <c r="H42" i="2"/>
  <c r="H23" i="2"/>
  <c r="X18" i="2"/>
  <c r="X14" i="2"/>
  <c r="X10" i="2"/>
  <c r="X6" i="2"/>
  <c r="X16" i="2"/>
  <c r="X11" i="2"/>
  <c r="X13" i="2"/>
  <c r="X8" i="2"/>
  <c r="X3" i="2"/>
  <c r="X5" i="2"/>
  <c r="X15" i="2"/>
  <c r="X12" i="2"/>
  <c r="X7" i="2"/>
  <c r="X19" i="2"/>
  <c r="X4" i="2"/>
  <c r="X17" i="2"/>
  <c r="X9" i="2"/>
  <c r="O16" i="2"/>
  <c r="O11" i="2"/>
  <c r="O6" i="2"/>
  <c r="O18" i="2"/>
  <c r="O13" i="2"/>
  <c r="O8" i="2"/>
  <c r="O3" i="2"/>
  <c r="O5" i="2"/>
  <c r="O17" i="2"/>
  <c r="O7" i="2"/>
  <c r="O19" i="2"/>
  <c r="O9" i="2"/>
  <c r="O10" i="2"/>
  <c r="O15" i="2"/>
  <c r="O12" i="2"/>
  <c r="O14" i="2"/>
  <c r="O4" i="2"/>
  <c r="R19" i="2"/>
  <c r="R15" i="2"/>
  <c r="R11" i="2"/>
  <c r="R7" i="2"/>
  <c r="R3" i="2"/>
  <c r="R10" i="2"/>
  <c r="R5" i="2"/>
  <c r="R17" i="2"/>
  <c r="R12" i="2"/>
  <c r="R14" i="2"/>
  <c r="R9" i="2"/>
  <c r="R4" i="2"/>
  <c r="R16" i="2"/>
  <c r="R13" i="2"/>
  <c r="R6" i="2"/>
  <c r="R8" i="2"/>
  <c r="R18" i="2"/>
  <c r="AC61" i="7"/>
  <c r="AC60" i="7"/>
  <c r="R42" i="2"/>
  <c r="R44" i="2"/>
  <c r="R37" i="2"/>
  <c r="R33" i="2"/>
  <c r="R41" i="2"/>
  <c r="R38" i="2"/>
  <c r="R34" i="2"/>
  <c r="R30" i="2"/>
  <c r="R39" i="2"/>
  <c r="R35" i="2"/>
  <c r="R31" i="2"/>
  <c r="R27" i="2"/>
  <c r="R23" i="2"/>
  <c r="R32" i="2"/>
  <c r="R25" i="2"/>
  <c r="R20" i="2"/>
  <c r="R22" i="2"/>
  <c r="R29" i="2"/>
  <c r="R36" i="2"/>
  <c r="R26" i="2"/>
  <c r="R43" i="2"/>
  <c r="R40" i="2"/>
  <c r="R28" i="2"/>
  <c r="R21" i="2"/>
  <c r="R24" i="2"/>
  <c r="P18" i="2"/>
  <c r="P14" i="2"/>
  <c r="P10" i="2"/>
  <c r="P6" i="2"/>
  <c r="P13" i="2"/>
  <c r="P8" i="2"/>
  <c r="P3" i="2"/>
  <c r="P15" i="2"/>
  <c r="P17" i="2"/>
  <c r="P12" i="2"/>
  <c r="P7" i="2"/>
  <c r="P19" i="2"/>
  <c r="P9" i="2"/>
  <c r="P16" i="2"/>
  <c r="P5" i="2"/>
  <c r="P4" i="2"/>
  <c r="P11" i="2"/>
  <c r="K41" i="2"/>
  <c r="K43" i="2"/>
  <c r="K38" i="2"/>
  <c r="K34" i="2"/>
  <c r="K44" i="2"/>
  <c r="K27" i="2"/>
  <c r="K22" i="2"/>
  <c r="K40" i="2"/>
  <c r="K35" i="2"/>
  <c r="K33" i="2"/>
  <c r="K29" i="2"/>
  <c r="K24" i="2"/>
  <c r="K30" i="2"/>
  <c r="K42" i="2"/>
  <c r="K39" i="2"/>
  <c r="K37" i="2"/>
  <c r="K28" i="2"/>
  <c r="K25" i="2"/>
  <c r="K36" i="2"/>
  <c r="K23" i="2"/>
  <c r="K32" i="2"/>
  <c r="K31" i="2"/>
  <c r="K20" i="2"/>
  <c r="K26" i="2"/>
  <c r="K21" i="2"/>
  <c r="S15" i="2"/>
  <c r="S10" i="2"/>
  <c r="S5" i="2"/>
  <c r="S17" i="2"/>
  <c r="S12" i="2"/>
  <c r="S7" i="2"/>
  <c r="S16" i="2"/>
  <c r="S19" i="2"/>
  <c r="S13" i="2"/>
  <c r="S6" i="2"/>
  <c r="S4" i="2"/>
  <c r="S9" i="2"/>
  <c r="S8" i="2"/>
  <c r="S3" i="2"/>
  <c r="S18" i="2"/>
  <c r="S14" i="2"/>
  <c r="S11" i="2"/>
  <c r="M43" i="2"/>
  <c r="M39" i="2"/>
  <c r="M35" i="2"/>
  <c r="M31" i="2"/>
  <c r="M44" i="2"/>
  <c r="M40" i="2"/>
  <c r="M24" i="2"/>
  <c r="M30" i="2"/>
  <c r="M26" i="2"/>
  <c r="M21" i="2"/>
  <c r="M37" i="2"/>
  <c r="M32" i="2"/>
  <c r="M34" i="2"/>
  <c r="M25" i="2"/>
  <c r="M36" i="2"/>
  <c r="M41" i="2"/>
  <c r="M28" i="2"/>
  <c r="M33" i="2"/>
  <c r="M20" i="2"/>
  <c r="M27" i="2"/>
  <c r="M23" i="2"/>
  <c r="M42" i="2"/>
  <c r="M22" i="2"/>
  <c r="M29" i="2"/>
  <c r="M38" i="2"/>
  <c r="G18" i="2"/>
  <c r="G13" i="2"/>
  <c r="G8" i="2"/>
  <c r="G3" i="2"/>
  <c r="G15" i="2"/>
  <c r="G10" i="2"/>
  <c r="G17" i="2"/>
  <c r="G12" i="2"/>
  <c r="G7" i="2"/>
  <c r="G16" i="2"/>
  <c r="G14" i="2"/>
  <c r="G4" i="2"/>
  <c r="G6" i="2"/>
  <c r="G11" i="2"/>
  <c r="G19" i="2"/>
  <c r="G9" i="2"/>
  <c r="G5" i="2"/>
  <c r="AC62" i="7"/>
  <c r="AC63" i="7"/>
  <c r="U43" i="2"/>
  <c r="U39" i="2"/>
  <c r="U35" i="2"/>
  <c r="U31" i="2"/>
  <c r="U42" i="2"/>
  <c r="U34" i="2"/>
  <c r="U36" i="2"/>
  <c r="U29" i="2"/>
  <c r="U24" i="2"/>
  <c r="U26" i="2"/>
  <c r="U21" i="2"/>
  <c r="U40" i="2"/>
  <c r="U28" i="2"/>
  <c r="U23" i="2"/>
  <c r="U30" i="2"/>
  <c r="U20" i="2"/>
  <c r="U27" i="2"/>
  <c r="U44" i="2"/>
  <c r="U37" i="2"/>
  <c r="U25" i="2"/>
  <c r="U22" i="2"/>
  <c r="U32" i="2"/>
  <c r="U38" i="2"/>
  <c r="U41" i="2"/>
  <c r="U33" i="2"/>
  <c r="G42" i="2"/>
  <c r="G40" i="2"/>
  <c r="G36" i="2"/>
  <c r="G32" i="2"/>
  <c r="G44" i="2"/>
  <c r="G41" i="2"/>
  <c r="G28" i="2"/>
  <c r="G23" i="2"/>
  <c r="G38" i="2"/>
  <c r="G31" i="2"/>
  <c r="G33" i="2"/>
  <c r="G25" i="2"/>
  <c r="G20" i="2"/>
  <c r="G35" i="2"/>
  <c r="G30" i="2"/>
  <c r="G37" i="2"/>
  <c r="G43" i="2"/>
  <c r="G29" i="2"/>
  <c r="G39" i="2"/>
  <c r="G24" i="2"/>
  <c r="G21" i="2"/>
  <c r="G22" i="2"/>
  <c r="G34" i="2"/>
  <c r="G27" i="2"/>
  <c r="G26" i="2"/>
  <c r="S41" i="2"/>
  <c r="S38" i="2"/>
  <c r="S34" i="2"/>
  <c r="S30" i="2"/>
  <c r="S43" i="2"/>
  <c r="S39" i="2"/>
  <c r="S37" i="2"/>
  <c r="S42" i="2"/>
  <c r="S27" i="2"/>
  <c r="S22" i="2"/>
  <c r="S36" i="2"/>
  <c r="S31" i="2"/>
  <c r="S24" i="2"/>
  <c r="S26" i="2"/>
  <c r="S21" i="2"/>
  <c r="S44" i="2"/>
  <c r="S40" i="2"/>
  <c r="S35" i="2"/>
  <c r="S33" i="2"/>
  <c r="S23" i="2"/>
  <c r="S20" i="2"/>
  <c r="S29" i="2"/>
  <c r="S25" i="2"/>
  <c r="S32" i="2"/>
  <c r="S28" i="2"/>
  <c r="P41" i="2"/>
  <c r="P42" i="2"/>
  <c r="P40" i="2"/>
  <c r="P36" i="2"/>
  <c r="P32" i="2"/>
  <c r="P44" i="2"/>
  <c r="P37" i="2"/>
  <c r="P33" i="2"/>
  <c r="P29" i="2"/>
  <c r="P38" i="2"/>
  <c r="P34" i="2"/>
  <c r="P30" i="2"/>
  <c r="P26" i="2"/>
  <c r="P22" i="2"/>
  <c r="P28" i="2"/>
  <c r="P23" i="2"/>
  <c r="P39" i="2"/>
  <c r="P25" i="2"/>
  <c r="P20" i="2"/>
  <c r="P31" i="2"/>
  <c r="P27" i="2"/>
  <c r="P43" i="2"/>
  <c r="P35" i="2"/>
  <c r="P24" i="2"/>
  <c r="P21" i="2"/>
  <c r="M19" i="2"/>
  <c r="M14" i="2"/>
  <c r="M9" i="2"/>
  <c r="M4" i="2"/>
  <c r="M16" i="2"/>
  <c r="M11" i="2"/>
  <c r="M6" i="2"/>
  <c r="M8" i="2"/>
  <c r="M3" i="2"/>
  <c r="M10" i="2"/>
  <c r="M17" i="2"/>
  <c r="M7" i="2"/>
  <c r="M12" i="2"/>
  <c r="M13" i="2"/>
  <c r="M18" i="2"/>
  <c r="M5" i="2"/>
  <c r="M15" i="2"/>
  <c r="J19" i="2"/>
  <c r="J15" i="2"/>
  <c r="J11" i="2"/>
  <c r="J7" i="2"/>
  <c r="J3" i="2"/>
  <c r="J10" i="2"/>
  <c r="J5" i="2"/>
  <c r="J17" i="2"/>
  <c r="J12" i="2"/>
  <c r="J16" i="2"/>
  <c r="J18" i="2"/>
  <c r="J14" i="2"/>
  <c r="J9" i="2"/>
  <c r="J4" i="2"/>
  <c r="J13" i="2"/>
  <c r="J6" i="2"/>
  <c r="J8" i="2"/>
  <c r="G52" i="3"/>
  <c r="T43" i="2"/>
  <c r="T41" i="2"/>
  <c r="T38" i="2"/>
  <c r="T34" i="2"/>
  <c r="T30" i="2"/>
  <c r="T39" i="2"/>
  <c r="T35" i="2"/>
  <c r="T31" i="2"/>
  <c r="T40" i="2"/>
  <c r="T36" i="2"/>
  <c r="T32" i="2"/>
  <c r="T28" i="2"/>
  <c r="T24" i="2"/>
  <c r="T20" i="2"/>
  <c r="T42" i="2"/>
  <c r="T27" i="2"/>
  <c r="T22" i="2"/>
  <c r="T29" i="2"/>
  <c r="T44" i="2"/>
  <c r="T33" i="2"/>
  <c r="T26" i="2"/>
  <c r="T21" i="2"/>
  <c r="T37" i="2"/>
  <c r="T23" i="2"/>
  <c r="T25" i="2"/>
  <c r="Q44" i="2"/>
  <c r="Q37" i="2"/>
  <c r="Q33" i="2"/>
  <c r="Q43" i="2"/>
  <c r="Q39" i="2"/>
  <c r="Q34" i="2"/>
  <c r="Q32" i="2"/>
  <c r="Q25" i="2"/>
  <c r="Q20" i="2"/>
  <c r="Q42" i="2"/>
  <c r="Q27" i="2"/>
  <c r="Q41" i="2"/>
  <c r="Q38" i="2"/>
  <c r="Q36" i="2"/>
  <c r="Q24" i="2"/>
  <c r="Q30" i="2"/>
  <c r="Q28" i="2"/>
  <c r="Q31" i="2"/>
  <c r="Q23" i="2"/>
  <c r="Q26" i="2"/>
  <c r="Q22" i="2"/>
  <c r="Q40" i="2"/>
  <c r="Q29" i="2"/>
  <c r="Q35" i="2"/>
  <c r="Q21" i="2"/>
  <c r="AE61" i="7"/>
  <c r="AE60" i="7"/>
  <c r="N17" i="2"/>
  <c r="N13" i="2"/>
  <c r="N9" i="2"/>
  <c r="N5" i="2"/>
  <c r="N4" i="2"/>
  <c r="N16" i="2"/>
  <c r="N11" i="2"/>
  <c r="N6" i="2"/>
  <c r="N18" i="2"/>
  <c r="N15" i="2"/>
  <c r="N10" i="2"/>
  <c r="N7" i="2"/>
  <c r="N3" i="2"/>
  <c r="N19" i="2"/>
  <c r="N14" i="2"/>
  <c r="N12" i="2"/>
  <c r="N8" i="2"/>
  <c r="H18" i="2"/>
  <c r="H14" i="2"/>
  <c r="H10" i="2"/>
  <c r="H6" i="2"/>
  <c r="H13" i="2"/>
  <c r="H8" i="2"/>
  <c r="H3" i="2"/>
  <c r="H15" i="2"/>
  <c r="H5" i="2"/>
  <c r="H19" i="2"/>
  <c r="H4" i="2"/>
  <c r="H12" i="2"/>
  <c r="H11" i="2"/>
  <c r="H7" i="2"/>
  <c r="H17" i="2"/>
  <c r="H9" i="2"/>
  <c r="H16" i="2"/>
  <c r="V48" i="2"/>
  <c r="V47" i="2"/>
  <c r="V52" i="2" s="1"/>
  <c r="I15" i="2"/>
  <c r="I10" i="2"/>
  <c r="I5" i="2"/>
  <c r="I17" i="2"/>
  <c r="I12" i="2"/>
  <c r="I7" i="2"/>
  <c r="I14" i="2"/>
  <c r="I9" i="2"/>
  <c r="I4" i="2"/>
  <c r="I11" i="2"/>
  <c r="I8" i="2"/>
  <c r="I3" i="2"/>
  <c r="I18" i="2"/>
  <c r="I19" i="2"/>
  <c r="I16" i="2"/>
  <c r="I13" i="2"/>
  <c r="I6" i="2"/>
  <c r="L43" i="2"/>
  <c r="L38" i="2"/>
  <c r="L34" i="2"/>
  <c r="L30" i="2"/>
  <c r="L39" i="2"/>
  <c r="L35" i="2"/>
  <c r="L31" i="2"/>
  <c r="L42" i="2"/>
  <c r="L40" i="2"/>
  <c r="L36" i="2"/>
  <c r="L32" i="2"/>
  <c r="L28" i="2"/>
  <c r="L24" i="2"/>
  <c r="L20" i="2"/>
  <c r="L33" i="2"/>
  <c r="L29" i="2"/>
  <c r="L26" i="2"/>
  <c r="L21" i="2"/>
  <c r="L23" i="2"/>
  <c r="L27" i="2"/>
  <c r="L41" i="2"/>
  <c r="L25" i="2"/>
  <c r="L44" i="2"/>
  <c r="L37" i="2"/>
  <c r="L22" i="2"/>
  <c r="AE63" i="7"/>
  <c r="AE62" i="7"/>
  <c r="V17" i="2"/>
  <c r="V13" i="2"/>
  <c r="V9" i="2"/>
  <c r="V5" i="2"/>
  <c r="V19" i="2"/>
  <c r="V14" i="2"/>
  <c r="V4" i="2"/>
  <c r="V16" i="2"/>
  <c r="V11" i="2"/>
  <c r="V6" i="2"/>
  <c r="V8" i="2"/>
  <c r="V3" i="2"/>
  <c r="V15" i="2"/>
  <c r="V18" i="2"/>
  <c r="V12" i="2"/>
  <c r="V10" i="2"/>
  <c r="V7" i="2"/>
  <c r="K17" i="2"/>
  <c r="K12" i="2"/>
  <c r="K7" i="2"/>
  <c r="K19" i="2"/>
  <c r="K14" i="2"/>
  <c r="K9" i="2"/>
  <c r="K4" i="2"/>
  <c r="K11" i="2"/>
  <c r="K6" i="2"/>
  <c r="K16" i="2"/>
  <c r="K8" i="2"/>
  <c r="K5" i="2"/>
  <c r="K15" i="2"/>
  <c r="K13" i="2"/>
  <c r="K10" i="2"/>
  <c r="K3" i="2"/>
  <c r="K18" i="2"/>
  <c r="AD60" i="7"/>
  <c r="AD61" i="7"/>
  <c r="X41" i="2"/>
  <c r="X40" i="2"/>
  <c r="X36" i="2"/>
  <c r="X32" i="2"/>
  <c r="X42" i="2"/>
  <c r="X37" i="2"/>
  <c r="X33" i="2"/>
  <c r="X29" i="2"/>
  <c r="X38" i="2"/>
  <c r="X34" i="2"/>
  <c r="X30" i="2"/>
  <c r="X26" i="2"/>
  <c r="X22" i="2"/>
  <c r="X31" i="2"/>
  <c r="X21" i="2"/>
  <c r="X28" i="2"/>
  <c r="X23" i="2"/>
  <c r="X44" i="2"/>
  <c r="X43" i="2"/>
  <c r="X27" i="2"/>
  <c r="X24" i="2"/>
  <c r="X39" i="2"/>
  <c r="X25" i="2"/>
  <c r="X35" i="2"/>
  <c r="X20" i="2"/>
  <c r="E39" i="2"/>
  <c r="E35" i="2"/>
  <c r="E31" i="2"/>
  <c r="E42" i="2"/>
  <c r="E34" i="2"/>
  <c r="E26" i="2"/>
  <c r="E21" i="2"/>
  <c r="E41" i="2"/>
  <c r="E36" i="2"/>
  <c r="E44" i="2"/>
  <c r="E28" i="2"/>
  <c r="E23" i="2"/>
  <c r="E40" i="2"/>
  <c r="E20" i="2"/>
  <c r="E43" i="2"/>
  <c r="E38" i="2"/>
  <c r="E22" i="2"/>
  <c r="E32" i="2"/>
  <c r="E30" i="2"/>
  <c r="E29" i="2"/>
  <c r="E25" i="2"/>
  <c r="E33" i="2"/>
  <c r="E24" i="2"/>
  <c r="E37" i="2"/>
  <c r="E27" i="2"/>
  <c r="I44" i="2"/>
  <c r="I37" i="2"/>
  <c r="I33" i="2"/>
  <c r="I41" i="2"/>
  <c r="I38" i="2"/>
  <c r="I36" i="2"/>
  <c r="I25" i="2"/>
  <c r="I20" i="2"/>
  <c r="I27" i="2"/>
  <c r="I43" i="2"/>
  <c r="I35" i="2"/>
  <c r="I22" i="2"/>
  <c r="I42" i="2"/>
  <c r="I39" i="2"/>
  <c r="I34" i="2"/>
  <c r="I32" i="2"/>
  <c r="I30" i="2"/>
  <c r="I21" i="2"/>
  <c r="I24" i="2"/>
  <c r="I28" i="2"/>
  <c r="I31" i="2"/>
  <c r="I23" i="2"/>
  <c r="I40" i="2"/>
  <c r="I26" i="2"/>
  <c r="I29" i="2"/>
  <c r="E4" i="2"/>
  <c r="E16" i="2"/>
  <c r="E11" i="2"/>
  <c r="E6" i="2"/>
  <c r="E18" i="2"/>
  <c r="E13" i="2"/>
  <c r="E15" i="2"/>
  <c r="E10" i="2"/>
  <c r="E5" i="2"/>
  <c r="E14" i="2"/>
  <c r="E12" i="2"/>
  <c r="E8" i="2"/>
  <c r="E9" i="2"/>
  <c r="E17" i="2"/>
  <c r="E7" i="2"/>
  <c r="E3" i="2"/>
  <c r="E19" i="2"/>
  <c r="Q18" i="2"/>
  <c r="Q13" i="2"/>
  <c r="Q8" i="2"/>
  <c r="Q3" i="2"/>
  <c r="Q15" i="2"/>
  <c r="Q10" i="2"/>
  <c r="Q5" i="2"/>
  <c r="Q19" i="2"/>
  <c r="Q9" i="2"/>
  <c r="Q17" i="2"/>
  <c r="Q16" i="2"/>
  <c r="Q6" i="2"/>
  <c r="Q12" i="2"/>
  <c r="Q7" i="2"/>
  <c r="Q4" i="2"/>
  <c r="Q14" i="2"/>
  <c r="Q11" i="2"/>
  <c r="V52" i="3" l="1"/>
  <c r="V55" i="3"/>
  <c r="T47" i="2"/>
  <c r="T52" i="2" s="1"/>
  <c r="T48" i="2"/>
  <c r="X45" i="2"/>
  <c r="X51" i="2" s="1"/>
  <c r="X46" i="2"/>
  <c r="P45" i="2"/>
  <c r="P51" i="2" s="1"/>
  <c r="P46" i="2"/>
  <c r="R47" i="2"/>
  <c r="R52" i="2" s="1"/>
  <c r="R48" i="2"/>
  <c r="R46" i="2"/>
  <c r="R45" i="2"/>
  <c r="R51" i="2" s="1"/>
  <c r="W45" i="2"/>
  <c r="W51" i="2" s="1"/>
  <c r="W46" i="2"/>
  <c r="L45" i="2"/>
  <c r="L51" i="2" s="1"/>
  <c r="L46" i="2"/>
  <c r="O47" i="2"/>
  <c r="O52" i="2" s="1"/>
  <c r="O48" i="2"/>
  <c r="E45" i="2"/>
  <c r="E51" i="2"/>
  <c r="E46" i="2"/>
  <c r="K46" i="2"/>
  <c r="K45" i="2"/>
  <c r="K51" i="2" s="1"/>
  <c r="L47" i="2"/>
  <c r="L52" i="2" s="1"/>
  <c r="L48" i="2"/>
  <c r="M45" i="2"/>
  <c r="M51" i="2" s="1"/>
  <c r="M46" i="2"/>
  <c r="S48" i="2"/>
  <c r="S47" i="2"/>
  <c r="S52" i="2" s="1"/>
  <c r="F48" i="2"/>
  <c r="F47" i="2"/>
  <c r="F52" i="2" s="1"/>
  <c r="J48" i="2"/>
  <c r="J47" i="2"/>
  <c r="J52" i="2" s="1"/>
  <c r="M48" i="2"/>
  <c r="M47" i="2"/>
  <c r="M52" i="2" s="1"/>
  <c r="N48" i="2"/>
  <c r="N47" i="2"/>
  <c r="N52" i="2" s="1"/>
  <c r="I48" i="2"/>
  <c r="I47" i="2"/>
  <c r="I52" i="2" s="1"/>
  <c r="N45" i="2"/>
  <c r="N51" i="2" s="1"/>
  <c r="N46" i="2"/>
  <c r="P47" i="2"/>
  <c r="P52" i="2" s="1"/>
  <c r="P48" i="2"/>
  <c r="U48" i="2"/>
  <c r="U47" i="2"/>
  <c r="U52" i="2" s="1"/>
  <c r="G45" i="2"/>
  <c r="G51" i="2" s="1"/>
  <c r="G46" i="2"/>
  <c r="K48" i="2"/>
  <c r="K47" i="2"/>
  <c r="K52" i="2" s="1"/>
  <c r="U45" i="2"/>
  <c r="U51" i="2" s="1"/>
  <c r="U46" i="2"/>
  <c r="E52" i="2"/>
  <c r="E47" i="2"/>
  <c r="E48" i="2"/>
  <c r="Q46" i="2"/>
  <c r="Q45" i="2"/>
  <c r="Q51" i="2" s="1"/>
  <c r="Q48" i="2"/>
  <c r="Q47" i="2"/>
  <c r="Q52" i="2" s="1"/>
  <c r="H48" i="2"/>
  <c r="H47" i="2"/>
  <c r="H52" i="2" s="1"/>
  <c r="T46" i="2"/>
  <c r="T45" i="2"/>
  <c r="T51" i="2" s="1"/>
  <c r="W47" i="2"/>
  <c r="W52" i="2" s="1"/>
  <c r="W48" i="2"/>
  <c r="I46" i="2"/>
  <c r="I45" i="2"/>
  <c r="I51" i="2" s="1"/>
  <c r="V45" i="2"/>
  <c r="V51" i="2" s="1"/>
  <c r="V46" i="2"/>
  <c r="H45" i="2"/>
  <c r="H51" i="2" s="1"/>
  <c r="H46" i="2"/>
  <c r="O46" i="2"/>
  <c r="O45" i="2"/>
  <c r="O51" i="2" s="1"/>
  <c r="X47" i="2"/>
  <c r="X52" i="2" s="1"/>
  <c r="X48" i="2"/>
  <c r="J46" i="2"/>
  <c r="J45" i="2"/>
  <c r="J51" i="2" s="1"/>
  <c r="G47" i="2"/>
  <c r="G52" i="2" s="1"/>
  <c r="G48" i="2"/>
  <c r="S46" i="2"/>
  <c r="S45" i="2"/>
  <c r="S51" i="2" s="1"/>
  <c r="F46" i="2"/>
  <c r="F45" i="2"/>
  <c r="F51" i="2" s="1"/>
</calcChain>
</file>

<file path=xl/sharedStrings.xml><?xml version="1.0" encoding="utf-8"?>
<sst xmlns="http://schemas.openxmlformats.org/spreadsheetml/2006/main" count="1862" uniqueCount="325">
  <si>
    <t>DW concentration (ug/g dw)</t>
  </si>
  <si>
    <t>Sample</t>
  </si>
  <si>
    <t>Date</t>
  </si>
  <si>
    <t>flux (mg/cm2/day)</t>
  </si>
  <si>
    <t>Site</t>
  </si>
  <si>
    <t>tipo de mes</t>
  </si>
  <si>
    <t>Lipids (ww %)</t>
  </si>
  <si>
    <t>dw %</t>
  </si>
  <si>
    <t>Lipids (dw %)</t>
  </si>
  <si>
    <t>dCholesterol</t>
  </si>
  <si>
    <t>dSitosterol</t>
  </si>
  <si>
    <t>Coprostanol</t>
  </si>
  <si>
    <t>Epicoprostanol</t>
  </si>
  <si>
    <t>Ethylcoprostanol</t>
  </si>
  <si>
    <t>Coprostanone</t>
  </si>
  <si>
    <t>Coprostane</t>
  </si>
  <si>
    <t>b-Sitosterol</t>
  </si>
  <si>
    <t>γ-Sitosterol</t>
  </si>
  <si>
    <t>Stigmasterol</t>
  </si>
  <si>
    <t>Stigmastanol</t>
  </si>
  <si>
    <t>Campesterol</t>
  </si>
  <si>
    <t>Campestanol</t>
  </si>
  <si>
    <t>Brassicasterol</t>
  </si>
  <si>
    <t>Desmosterol</t>
  </si>
  <si>
    <t>Cholesterol</t>
  </si>
  <si>
    <t>Cholestanol</t>
  </si>
  <si>
    <t>Dehydrocholesterol</t>
  </si>
  <si>
    <t>Ergosterol</t>
  </si>
  <si>
    <t>Total</t>
  </si>
  <si>
    <t>fecales</t>
  </si>
  <si>
    <t>fitosteroles</t>
  </si>
  <si>
    <t>copr flux (ug/dia/cm2)</t>
  </si>
  <si>
    <t>Copr (mg/g)</t>
  </si>
  <si>
    <t>Cop/epi</t>
  </si>
  <si>
    <t>Col/Fec</t>
  </si>
  <si>
    <t>Fito/col</t>
  </si>
  <si>
    <t>Sito/Col</t>
  </si>
  <si>
    <t>Fec/Fito</t>
  </si>
  <si>
    <t>5B/(5B + 5a)</t>
  </si>
  <si>
    <t>Copr/Chol</t>
  </si>
  <si>
    <t>Copr/Ethycopr</t>
  </si>
  <si>
    <t>5B/(5a + chol)</t>
  </si>
  <si>
    <t>Sito/Ethylcopr</t>
  </si>
  <si>
    <t>Cholestanol/cholesterol</t>
  </si>
  <si>
    <t>ST total Flux</t>
  </si>
  <si>
    <t>T76</t>
  </si>
  <si>
    <t>BZ</t>
  </si>
  <si>
    <t>calido</t>
  </si>
  <si>
    <t>T82</t>
  </si>
  <si>
    <t>T93</t>
  </si>
  <si>
    <t>T101</t>
  </si>
  <si>
    <t>frio</t>
  </si>
  <si>
    <t>T117</t>
  </si>
  <si>
    <t>T125</t>
  </si>
  <si>
    <t>T126B.D</t>
  </si>
  <si>
    <t>T127</t>
  </si>
  <si>
    <t>T169B</t>
  </si>
  <si>
    <t>T196</t>
  </si>
  <si>
    <t>T199B</t>
  </si>
  <si>
    <t>T102</t>
  </si>
  <si>
    <t>BZ May10</t>
  </si>
  <si>
    <t>82-84-95</t>
  </si>
  <si>
    <t>110-117</t>
  </si>
  <si>
    <t>T305</t>
  </si>
  <si>
    <t>T330B</t>
  </si>
  <si>
    <t>T332</t>
  </si>
  <si>
    <t>T335</t>
  </si>
  <si>
    <t>T338</t>
  </si>
  <si>
    <t>T342</t>
  </si>
  <si>
    <t>t344</t>
  </si>
  <si>
    <t>t349</t>
  </si>
  <si>
    <t>t352</t>
  </si>
  <si>
    <t>N</t>
  </si>
  <si>
    <t>T328B.D</t>
  </si>
  <si>
    <t>t337b</t>
  </si>
  <si>
    <t>T331B.D</t>
  </si>
  <si>
    <t>T334B.D</t>
  </si>
  <si>
    <t>t333b</t>
  </si>
  <si>
    <t>t339b</t>
  </si>
  <si>
    <t>T343B.D</t>
  </si>
  <si>
    <t>t348b</t>
  </si>
  <si>
    <t>ST T350</t>
  </si>
  <si>
    <t>ST T358</t>
  </si>
  <si>
    <t>ST T360</t>
  </si>
  <si>
    <t>ST T361</t>
  </si>
  <si>
    <t>t366c</t>
  </si>
  <si>
    <t>ST T365</t>
  </si>
  <si>
    <t>t367</t>
  </si>
  <si>
    <t>t374b</t>
  </si>
  <si>
    <t>t375</t>
  </si>
  <si>
    <t>g copr/cm2/anio</t>
  </si>
  <si>
    <t>Fluxes (g/g particle)</t>
  </si>
  <si>
    <t>flux (g/cm2/year)</t>
  </si>
  <si>
    <t>flux (g dw/cm2/year)</t>
  </si>
  <si>
    <t>Media Sed BZ</t>
  </si>
  <si>
    <t>Media Sed N</t>
  </si>
  <si>
    <t>Mean % DW traps</t>
  </si>
  <si>
    <t>% retention BZ</t>
  </si>
  <si>
    <t>Density (g/cm3)</t>
  </si>
  <si>
    <t>% retention N</t>
  </si>
  <si>
    <t>BZ Mean dry flux (g/cm2/year)</t>
  </si>
  <si>
    <t>BZ Annual deposition (cm)</t>
  </si>
  <si>
    <t>N Mean dry flux (g/cm2/year)</t>
  </si>
  <si>
    <t>N Annual deposition (cm)</t>
  </si>
  <si>
    <t>Concentraciones base seca (ug esteroles/g seco)</t>
  </si>
  <si>
    <t>Others</t>
  </si>
  <si>
    <t>Cloaca</t>
  </si>
  <si>
    <t>BA</t>
  </si>
  <si>
    <t>Cloaca 2,5</t>
  </si>
  <si>
    <t>Cloaca 2,0</t>
  </si>
  <si>
    <t>BZ1</t>
  </si>
  <si>
    <t>BZ2</t>
  </si>
  <si>
    <t>CLO may</t>
  </si>
  <si>
    <t>2,5</t>
  </si>
  <si>
    <t>Cloaca ABR10</t>
  </si>
  <si>
    <t>BZ3</t>
  </si>
  <si>
    <t>BZ4</t>
  </si>
  <si>
    <t>N5</t>
  </si>
  <si>
    <t>U3</t>
  </si>
  <si>
    <t>All</t>
  </si>
  <si>
    <t>sd</t>
  </si>
  <si>
    <t>Porcentual results</t>
  </si>
  <si>
    <t>DW concentration (%)</t>
  </si>
  <si>
    <t>Epi/Cop</t>
  </si>
  <si>
    <t>Col/Fito</t>
  </si>
  <si>
    <t>Fito/Fec</t>
  </si>
  <si>
    <t>XLSTAT 2011.2.08 - Pruebas t y z para dos muestras - el 30/09/2016 a 09:06:42 p.m.</t>
  </si>
  <si>
    <t>Datos: Libro = SettlingParticles4.xlsx / Hoja = % / Rango = '%'!$Z$2:$AH$59 / 57 filas y 9 columnas</t>
  </si>
  <si>
    <t>Identificadores de muestra: Libro = SettlingParticles4.xlsx / Hoja = % / Rango = '%'!$D$2:$D$59 / 57 filas y 1 columna</t>
  </si>
  <si>
    <t>Diferencia supuesta (D): 0</t>
  </si>
  <si>
    <t>Nivel de significación (%): 5</t>
  </si>
  <si>
    <t>Varianzas de la muestras para la prueba t: Suponer la igualdad</t>
  </si>
  <si>
    <t>Estadísticas descriptivas:</t>
  </si>
  <si>
    <t>Variable</t>
  </si>
  <si>
    <t>Observaciones</t>
  </si>
  <si>
    <t>Obs. con datos perdidos</t>
  </si>
  <si>
    <t>Obs. sin datos perdidos</t>
  </si>
  <si>
    <t>Mínimo</t>
  </si>
  <si>
    <t>Máximo</t>
  </si>
  <si>
    <t>Media</t>
  </si>
  <si>
    <t>Desviación típica</t>
  </si>
  <si>
    <t>fecales | BZ</t>
  </si>
  <si>
    <t>fecales | N</t>
  </si>
  <si>
    <t>fitosteroles | BZ</t>
  </si>
  <si>
    <t>fitosteroles | N</t>
  </si>
  <si>
    <t>Epi/Cop | BZ</t>
  </si>
  <si>
    <t>Epi/Cop | N</t>
  </si>
  <si>
    <t>Col/Fec | BZ</t>
  </si>
  <si>
    <t>Col/Fec | N</t>
  </si>
  <si>
    <t>Col/Fito | BZ</t>
  </si>
  <si>
    <t>Col/Fito | N</t>
  </si>
  <si>
    <t>Fito/Fec | BZ</t>
  </si>
  <si>
    <t>Fito/Fec | N</t>
  </si>
  <si>
    <t>5B/(5B + 5a) | BZ</t>
  </si>
  <si>
    <t>5B/(5B + 5a) | N</t>
  </si>
  <si>
    <t>Copr/Chol | BZ</t>
  </si>
  <si>
    <t>Copr/Chol | N</t>
  </si>
  <si>
    <t>5B/(5a + chol) | BZ</t>
  </si>
  <si>
    <t>5B/(5a + chol) | N</t>
  </si>
  <si>
    <t>Prueba z para dos muestras independientes / Prueba bilateral (fecales):</t>
  </si>
  <si>
    <t>Intervalo de confianza para la diferencia entre las medias al 95%:</t>
  </si>
  <si>
    <t>Diferencia</t>
  </si>
  <si>
    <t>z (Valor observado)</t>
  </si>
  <si>
    <t>|z| (Valor crítico)</t>
  </si>
  <si>
    <t>p-valor (bilateral)</t>
  </si>
  <si>
    <t>&lt; 0.0001</t>
  </si>
  <si>
    <t>alfa</t>
  </si>
  <si>
    <t>Interpretación de la prueba:</t>
  </si>
  <si>
    <t>H0: La diferencia entre las medias es igual a 0.</t>
  </si>
  <si>
    <t>Ha: La diferencia entre las medias es diferente de 0.</t>
  </si>
  <si>
    <t>Como el p-valor computado es menor que el nivel de significación alfa=0.05, se debe rechazar la hipótesis nula H0, y aceptar la hipótesis alternativa Ha.</t>
  </si>
  <si>
    <t>El riesgo de rechazar la hipótesis nula H0 cuando es verdadera es menor que 0.01%.</t>
  </si>
  <si>
    <t>Prueba t para dos muestras independientes / Prueba bilateral (fecales):</t>
  </si>
  <si>
    <t>t (Valor observado)</t>
  </si>
  <si>
    <t>|t| (Valor crítico)</t>
  </si>
  <si>
    <t>GDL</t>
  </si>
  <si>
    <t>Diagrama de dominación:</t>
  </si>
  <si>
    <t>Prueba z para dos muestras independientes / Prueba bilateral (fitosteroles):</t>
  </si>
  <si>
    <t>Prueba t para dos muestras independientes / Prueba bilateral (fitosteroles):</t>
  </si>
  <si>
    <t>Prueba z para dos muestras independientes / Prueba bilateral (Epi/Cop):</t>
  </si>
  <si>
    <t>Prueba t para dos muestras independientes / Prueba bilateral (Epi/Cop):</t>
  </si>
  <si>
    <t>Prueba z para dos muestras independientes / Prueba bilateral (Col/Fec):</t>
  </si>
  <si>
    <t>Prueba t para dos muestras independientes / Prueba bilateral (Col/Fec):</t>
  </si>
  <si>
    <t>Prueba z para dos muestras independientes / Prueba bilateral (Col/Fito):</t>
  </si>
  <si>
    <t>Prueba t para dos muestras independientes / Prueba bilateral (Col/Fito):</t>
  </si>
  <si>
    <t>Prueba z para dos muestras independientes / Prueba bilateral (Fito/Fec):</t>
  </si>
  <si>
    <t>Prueba t para dos muestras independientes / Prueba bilateral (Fito/Fec):</t>
  </si>
  <si>
    <t>Prueba z para dos muestras independientes / Prueba bilateral (5B/(5B + 5a)):</t>
  </si>
  <si>
    <t>Prueba t para dos muestras independientes / Prueba bilateral (5B/(5B + 5a)):</t>
  </si>
  <si>
    <t>Prueba z para dos muestras independientes / Prueba bilateral (Copr/Chol):</t>
  </si>
  <si>
    <t>Prueba t para dos muestras independientes / Prueba bilateral (Copr/Chol):</t>
  </si>
  <si>
    <t>Prueba z para dos muestras independientes / Prueba bilateral (5B/(5a + chol)):</t>
  </si>
  <si>
    <t>Prueba t para dos muestras independientes / Prueba bilateral (5B/(5a + chol)):</t>
  </si>
  <si>
    <t>XLSTAT 2011.2.08 - Pruebas t y z para dos muestras - el 30/09/2016 a 03:51:53 p.m.</t>
  </si>
  <si>
    <t>Datos: Libro = SettlingParticles4.xlsx / Hoja = dw / Rango = dw!$AG$3:$AQ$60 / 57 filas y 11 columnas</t>
  </si>
  <si>
    <t>Identificadores de muestra: Libro = SettlingParticles4.xlsx / Hoja = dw / Rango = dw!$D$3:$D$60 / 57 filas y 1 columna</t>
  </si>
  <si>
    <t>Cop/epi | BZ</t>
  </si>
  <si>
    <t>Cop/epi | N</t>
  </si>
  <si>
    <t>Fito/col | BZ</t>
  </si>
  <si>
    <t>Fito/col | N</t>
  </si>
  <si>
    <t>Sito/Col | BZ</t>
  </si>
  <si>
    <t>Sito/Col | N</t>
  </si>
  <si>
    <t>Fec/Fito | BZ</t>
  </si>
  <si>
    <t>Fec/Fito | N</t>
  </si>
  <si>
    <t>Copr/Ethycopr | BZ</t>
  </si>
  <si>
    <t>Copr/Ethycopr | N</t>
  </si>
  <si>
    <t>Sito/Ethylcopr | BZ</t>
  </si>
  <si>
    <t>Sito/Ethylcopr | N</t>
  </si>
  <si>
    <t>Cholestanol/cholesterol | BZ</t>
  </si>
  <si>
    <t>Cholestanol/cholesterol | N</t>
  </si>
  <si>
    <t>Prueba z para dos muestras independientes / Prueba bilateral (Cop/epi):</t>
  </si>
  <si>
    <t>Prueba t para dos muestras independientes / Prueba bilateral (Cop/epi):</t>
  </si>
  <si>
    <t>Prueba z para dos muestras independientes / Prueba bilateral (Fito/col):</t>
  </si>
  <si>
    <t>Prueba t para dos muestras independientes / Prueba bilateral (Fito/col):</t>
  </si>
  <si>
    <t>Prueba z para dos muestras independientes / Prueba bilateral (Sito/Col):</t>
  </si>
  <si>
    <t>Prueba t para dos muestras independientes / Prueba bilateral (Sito/Col):</t>
  </si>
  <si>
    <t>Prueba z para dos muestras independientes / Prueba bilateral (Fec/Fito):</t>
  </si>
  <si>
    <t>Prueba t para dos muestras independientes / Prueba bilateral (Fec/Fito):</t>
  </si>
  <si>
    <t>Prueba z para dos muestras independientes / Prueba bilateral (Copr/Ethycopr):</t>
  </si>
  <si>
    <t>Prueba t para dos muestras independientes / Prueba bilateral (Copr/Ethycopr):</t>
  </si>
  <si>
    <t>Prueba z para dos muestras independientes / Prueba bilateral (Sito/Ethylcopr):</t>
  </si>
  <si>
    <t>Prueba t para dos muestras independientes / Prueba bilateral (Sito/Ethylcopr):</t>
  </si>
  <si>
    <t>Prueba z para dos muestras independientes / Prueba bilateral (Cholestanol/cholesterol):</t>
  </si>
  <si>
    <t>Prueba t para dos muestras independientes / Prueba bilateral (Cholestanol/cholesterol):</t>
  </si>
  <si>
    <t>Calido</t>
  </si>
  <si>
    <t>Frio</t>
  </si>
  <si>
    <t>Warm</t>
  </si>
  <si>
    <t>Cold</t>
  </si>
  <si>
    <t>Flux</t>
  </si>
  <si>
    <t>32±17</t>
  </si>
  <si>
    <t>18±6.1</t>
  </si>
  <si>
    <t>Copr</t>
  </si>
  <si>
    <t>5.9±5.2</t>
  </si>
  <si>
    <t>1.6±1.4</t>
  </si>
  <si>
    <t>% composition</t>
  </si>
  <si>
    <t>Dehydrobrassicasterol</t>
  </si>
  <si>
    <t>Fecal</t>
  </si>
  <si>
    <t>Phytosterols</t>
  </si>
  <si>
    <t>Hay + fito en N y + Fecales en BA</t>
  </si>
  <si>
    <t>Hay +contribucion cloacal, tanto humana como animal en BA</t>
  </si>
  <si>
    <t>Los aportes fecales, aun animales, son bajos en N</t>
  </si>
  <si>
    <t>No dice mucho</t>
  </si>
  <si>
    <t>Sacando outliers, en BA hay mas aportes cloacales con ambiente mas reductor</t>
  </si>
  <si>
    <t>Las condiciones reductoras del medio en BA se deben a aportes cloacales</t>
  </si>
  <si>
    <t>En BA hay + fecales, ppalmente antropogenicos. En N hay pocos, y con senal basicamente animal</t>
  </si>
  <si>
    <t>Idem</t>
  </si>
  <si>
    <t>BA es ambiente + reductor con senal cloacal fresca</t>
  </si>
  <si>
    <t>idem</t>
  </si>
  <si>
    <t>BA tiene senal cloacal mas humana y menos degradada</t>
  </si>
  <si>
    <t>BA tiene mas cloaca con senal menos degradada</t>
  </si>
  <si>
    <t>S</t>
  </si>
  <si>
    <t>T</t>
  </si>
  <si>
    <t>matrix</t>
  </si>
  <si>
    <t>XLSTAT 2011.2.08 - Pruebas t y z para dos muestras - el 06/02/2017 a 08:07:23 p.m.</t>
  </si>
  <si>
    <t>Datos: Libro = SettlingParticles6.xlsx / Hoja = Hoja1 / Rango = Hoja1!$B$1:$R$39 / 38 filas y 17 columnas</t>
  </si>
  <si>
    <t>Identificadores de muestra: Libro = SettlingParticles6.xlsx / Hoja = Hoja1 / Rango = Hoja1!$A$1:$A$39 / 38 filas y 1 columna</t>
  </si>
  <si>
    <t>Prueba z para dos muestras independientes / Prueba bilateral (Coprostanol):</t>
  </si>
  <si>
    <t>El riesgo de rechazar la hipótesis nula H0 cuando es verdadera es menor que 4.18%.</t>
  </si>
  <si>
    <t>Prueba t para dos muestras independientes / Prueba bilateral (Coprostanol):</t>
  </si>
  <si>
    <t>Como el p-valor calculado es mayor que el nivel de significación alfa=0.05, no se puede rechazar la hipótesis nula H0.</t>
  </si>
  <si>
    <t>El riesgo de rechazar la hipótesis nula H0 cuando es verdadera es de 39.76%.</t>
  </si>
  <si>
    <t>Prueba z para dos muestras independientes / Prueba bilateral (Epicoprostanol):</t>
  </si>
  <si>
    <t>El riesgo de rechazar la hipótesis nula H0 cuando es verdadera es menor que 1.04%.</t>
  </si>
  <si>
    <t>Prueba t para dos muestras independientes / Prueba bilateral (Epicoprostanol):</t>
  </si>
  <si>
    <t>El riesgo de rechazar la hipótesis nula H0 cuando es verdadera es menor que 0.79%.</t>
  </si>
  <si>
    <t>Prueba z para dos muestras independientes / Prueba bilateral (Ethylcoprostanol):</t>
  </si>
  <si>
    <t>El riesgo de rechazar la hipótesis nula H0 cuando es verdadera es menor que 0.36%.</t>
  </si>
  <si>
    <t>Prueba t para dos muestras independientes / Prueba bilateral (Ethylcoprostanol):</t>
  </si>
  <si>
    <t>El riesgo de rechazar la hipótesis nula H0 cuando es verdadera es de 25.46%.</t>
  </si>
  <si>
    <t>Prueba z para dos muestras independientes / Prueba bilateral (Coprostanone):</t>
  </si>
  <si>
    <t>El riesgo de rechazar la hipótesis nula H0 cuando es verdadera es menor que 0.27%.</t>
  </si>
  <si>
    <t>Prueba t para dos muestras independientes / Prueba bilateral (Coprostanone):</t>
  </si>
  <si>
    <t>El riesgo de rechazar la hipótesis nula H0 cuando es verdadera es de 20.56%.</t>
  </si>
  <si>
    <t>Prueba z para dos muestras independientes / Prueba bilateral (Coprostane):</t>
  </si>
  <si>
    <t>El riesgo de rechazar la hipótesis nula H0 cuando es verdadera es de 35.62%.</t>
  </si>
  <si>
    <t>Prueba t para dos muestras independientes / Prueba bilateral (Coprostane):</t>
  </si>
  <si>
    <t>El riesgo de rechazar la hipótesis nula H0 cuando es verdadera es de 72.38%.</t>
  </si>
  <si>
    <t>Prueba z para dos muestras independientes / Prueba bilateral (b-Sitosterol):</t>
  </si>
  <si>
    <t>El riesgo de rechazar la hipótesis nula H0 cuando es verdadera es menor que 0.04%.</t>
  </si>
  <si>
    <t>Prueba t para dos muestras independientes / Prueba bilateral (b-Sitosterol):</t>
  </si>
  <si>
    <t>El riesgo de rechazar la hipótesis nula H0 cuando es verdadera es menor que 2.41%.</t>
  </si>
  <si>
    <t>Prueba z para dos muestras independientes / Prueba bilateral (γ-Sitosterol):</t>
  </si>
  <si>
    <t>El riesgo de rechazar la hipótesis nula H0 cuando es verdadera es de 73.57%.</t>
  </si>
  <si>
    <t>Prueba t para dos muestras independientes / Prueba bilateral (γ-Sitosterol):</t>
  </si>
  <si>
    <t>El riesgo de rechazar la hipótesis nula H0 cuando es verdadera es de 89.46%.</t>
  </si>
  <si>
    <t>Prueba z para dos muestras independientes / Prueba bilateral (Stigmasterol):</t>
  </si>
  <si>
    <t>El riesgo de rechazar la hipótesis nula H0 cuando es verdadera es de 29.27%.</t>
  </si>
  <si>
    <t>Prueba t para dos muestras independientes / Prueba bilateral (Stigmasterol):</t>
  </si>
  <si>
    <t>El riesgo de rechazar la hipótesis nula H0 cuando es verdadera es de 47.75%.</t>
  </si>
  <si>
    <t>Prueba z para dos muestras independientes / Prueba bilateral (Stigmastanol):</t>
  </si>
  <si>
    <t>El riesgo de rechazar la hipótesis nula H0 cuando es verdadera es menor que 0.26%.</t>
  </si>
  <si>
    <t>Prueba t para dos muestras independientes / Prueba bilateral (Stigmastanol):</t>
  </si>
  <si>
    <t>El riesgo de rechazar la hipótesis nula H0 cuando es verdadera es de 10.03%.</t>
  </si>
  <si>
    <t>Prueba z para dos muestras independientes / Prueba bilateral (Campesterol):</t>
  </si>
  <si>
    <t>El riesgo de rechazar la hipótesis nula H0 cuando es verdadera es de 90.59%.</t>
  </si>
  <si>
    <t>Prueba t para dos muestras independientes / Prueba bilateral (Campesterol):</t>
  </si>
  <si>
    <t>El riesgo de rechazar la hipótesis nula H0 cuando es verdadera es de 95.17%.</t>
  </si>
  <si>
    <t>Prueba z para dos muestras independientes / Prueba bilateral (Campestanol):</t>
  </si>
  <si>
    <t>El riesgo de rechazar la hipótesis nula H0 cuando es verdadera es de 52.77%.</t>
  </si>
  <si>
    <t>Prueba t para dos muestras independientes / Prueba bilateral (Campestanol):</t>
  </si>
  <si>
    <t>El riesgo de rechazar la hipótesis nula H0 cuando es verdadera es de 80.64%.</t>
  </si>
  <si>
    <t>Prueba z para dos muestras independientes / Prueba bilateral (Brassicasterol):</t>
  </si>
  <si>
    <t>El riesgo de rechazar la hipótesis nula H0 cuando es verdadera es de 73.69%.</t>
  </si>
  <si>
    <t>Prueba t para dos muestras independientes / Prueba bilateral (Brassicasterol):</t>
  </si>
  <si>
    <t>El riesgo de rechazar la hipótesis nula H0 cuando es verdadera es de 88.88%.</t>
  </si>
  <si>
    <t>Prueba z para dos muestras independientes / Prueba bilateral (Desmosterol):</t>
  </si>
  <si>
    <t>El riesgo de rechazar la hipótesis nula H0 cuando es verdadera es de 5.94%.</t>
  </si>
  <si>
    <t>Prueba t para dos muestras independientes / Prueba bilateral (Desmosterol):</t>
  </si>
  <si>
    <t>El riesgo de rechazar la hipótesis nula H0 cuando es verdadera es de 47.09%.</t>
  </si>
  <si>
    <t>Prueba z para dos muestras independientes / Prueba bilateral (Cholesterol):</t>
  </si>
  <si>
    <t>El riesgo de rechazar la hipótesis nula H0 cuando es verdadera es de 8.72%.</t>
  </si>
  <si>
    <t>Prueba t para dos muestras independientes / Prueba bilateral (Cholesterol):</t>
  </si>
  <si>
    <t>El riesgo de rechazar la hipótesis nula H0 cuando es verdadera es de 44.09%.</t>
  </si>
  <si>
    <t>Prueba z para dos muestras independientes / Prueba bilateral (Cholestanol):</t>
  </si>
  <si>
    <t>El riesgo de rechazar la hipótesis nula H0 cuando es verdadera es de 75.41%.</t>
  </si>
  <si>
    <t>Prueba t para dos muestras independientes / Prueba bilateral (Cholestanol):</t>
  </si>
  <si>
    <t>El riesgo de rechazar la hipótesis nula H0 cuando es verdadera es de 89.09%.</t>
  </si>
  <si>
    <t>Prueba z para dos muestras independientes / Prueba bilateral (Dehydrocholesterol):</t>
  </si>
  <si>
    <t>El riesgo de rechazar la hipótesis nula H0 cuando es verdadera es de 21.65%.</t>
  </si>
  <si>
    <t>Prueba t para dos muestras independientes / Prueba bilateral (Dehydrocholesterol):</t>
  </si>
  <si>
    <t>El riesgo de rechazar la hipótesis nula H0 cuando es verdadera es de 56.97%.</t>
  </si>
  <si>
    <t>Prueba z para dos muestras independientes / Prueba bilateral (Ergosterol):</t>
  </si>
  <si>
    <t>El riesgo de rechazar la hipótesis nula H0 cuando es verdadera es de 55.14%.</t>
  </si>
  <si>
    <t>Prueba t para dos muestras independientes / Prueba bilateral (Ergosterol):</t>
  </si>
  <si>
    <t>El riesgo de rechazar la hipótesis nula H0 cuando es verdadera es de 81.82%.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</si>
</sst>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dd/mm/yyyy;@"/>
    <numFmt numFmtId="165" formatCode="0.0"/>
    <numFmt numFmtId="166" formatCode="0.000"/>
    <numFmt numFmtId="167" formatCode="0.0000"/>
    <numFmt numFmtId="168" formatCode="m/d/yyyy"/>
    <numFmt numFmtId="169" formatCode="0.00000"/>
    <numFmt numFmtId="170" formatCode="&quot;] &quot;0.000,;&quot;] -&quot;0.000&quot; ,&quot;"/>
    <numFmt numFmtId="171" formatCode="0.000&quot; [&quot;;\-0.000&quot; [&quot;"/>
    <numFmt numFmtId="172" formatCode="&quot;] &quot;0.000&quot;,&quot;;&quot;] &quot;\-0.000&quot; ,&quot;"/>
  </numFmts>
  <fonts count="16" x14ac:knownFonts="1">
    <font>
      <sz val="11"/>
      <color rgb="FF000000"/>
      <name val="Calibri"/>
      <family val="2"/>
      <charset val="1"/>
    </font>
    <font>
      <sz val="11"/>
      <color rgb="FF006100"/>
      <name val="Arial"/>
      <family val="2"/>
      <charset val="1"/>
    </font>
    <font>
      <sz val="10"/>
      <name val="Calibri"/>
      <family val="2"/>
      <charset val="1"/>
    </font>
    <font>
      <b/>
      <sz val="10"/>
      <name val="Calibri"/>
      <family val="2"/>
      <charset val="1"/>
    </font>
    <font>
      <b/>
      <sz val="9"/>
      <name val="Calibri"/>
      <family val="2"/>
      <charset val="1"/>
    </font>
    <font>
      <sz val="9"/>
      <name val="Calibri"/>
      <family val="2"/>
      <charset val="1"/>
    </font>
    <font>
      <sz val="9"/>
      <name val="Arial"/>
      <family val="2"/>
      <charset val="1"/>
    </font>
    <font>
      <sz val="10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b/>
      <sz val="10"/>
      <color rgb="FF000000"/>
      <name val="Calibri"/>
      <family val="2"/>
      <charset val="1"/>
    </font>
    <font>
      <i/>
      <sz val="10"/>
      <color rgb="FF000000"/>
      <name val="Calibri"/>
      <family val="2"/>
      <charset val="1"/>
    </font>
    <font>
      <sz val="11"/>
      <name val="Calibri"/>
      <family val="2"/>
      <charset val="1"/>
    </font>
    <font>
      <b/>
      <sz val="11"/>
      <name val="Calibri"/>
      <family val="2"/>
      <charset val="1"/>
    </font>
    <font>
      <sz val="10"/>
      <color rgb="FFFF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C6EFCE"/>
        <bgColor rgb="FFCCFFCC"/>
      </patternFill>
    </fill>
    <fill>
      <patternFill patternType="solid">
        <fgColor rgb="FFDEEBF7"/>
        <bgColor rgb="FFE2F0D9"/>
      </patternFill>
    </fill>
    <fill>
      <patternFill patternType="solid">
        <fgColor rgb="FFFBE5D6"/>
        <bgColor rgb="FFE2F0D9"/>
      </patternFill>
    </fill>
    <fill>
      <patternFill patternType="solid">
        <fgColor rgb="FFE2F0D9"/>
        <bgColor rgb="FFDEEBF7"/>
      </patternFill>
    </fill>
    <fill>
      <patternFill patternType="solid">
        <fgColor rgb="FFFFCCCC"/>
        <bgColor rgb="FFFBE5D6"/>
      </patternFill>
    </fill>
    <fill>
      <patternFill patternType="solid">
        <fgColor rgb="FFCCFFCC"/>
        <bgColor rgb="FFC6EFCE"/>
      </patternFill>
    </fill>
    <fill>
      <patternFill patternType="solid">
        <fgColor rgb="FFFFFFFF"/>
        <bgColor rgb="FFE2F0D9"/>
      </patternFill>
    </fill>
    <fill>
      <patternFill patternType="solid">
        <fgColor rgb="FFFF99FF"/>
        <bgColor rgb="FFCC99FF"/>
      </patternFill>
    </fill>
    <fill>
      <patternFill patternType="solid">
        <fgColor rgb="FFCCFF00"/>
        <bgColor rgb="FFFFFF00"/>
      </patternFill>
    </fill>
  </fills>
  <borders count="4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auto="1"/>
      </bottom>
      <diagonal/>
    </border>
  </borders>
  <cellStyleXfs count="2">
    <xf numFmtId="0" fontId="0" fillId="0" borderId="0"/>
    <xf numFmtId="0" fontId="1" fillId="2" borderId="0" applyBorder="0" applyProtection="0"/>
  </cellStyleXfs>
  <cellXfs count="143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3" borderId="0" xfId="0" applyFont="1" applyFill="1" applyBorder="1" applyAlignment="1">
      <alignment horizontal="left"/>
    </xf>
    <xf numFmtId="0" fontId="2" fillId="4" borderId="0" xfId="0" applyFont="1" applyFill="1"/>
    <xf numFmtId="164" fontId="2" fillId="4" borderId="0" xfId="0" applyNumberFormat="1" applyFont="1" applyFill="1"/>
    <xf numFmtId="2" fontId="2" fillId="4" borderId="0" xfId="0" applyNumberFormat="1" applyFont="1" applyFill="1"/>
    <xf numFmtId="0" fontId="2" fillId="4" borderId="0" xfId="0" applyFont="1" applyFill="1" applyAlignment="1">
      <alignment horizontal="center"/>
    </xf>
    <xf numFmtId="165" fontId="2" fillId="4" borderId="0" xfId="0" applyNumberFormat="1" applyFont="1" applyFill="1" applyAlignment="1">
      <alignment horizontal="center"/>
    </xf>
    <xf numFmtId="165" fontId="2" fillId="4" borderId="0" xfId="0" applyNumberFormat="1" applyFont="1" applyFill="1"/>
    <xf numFmtId="165" fontId="3" fillId="4" borderId="0" xfId="0" applyNumberFormat="1" applyFont="1" applyFill="1"/>
    <xf numFmtId="165" fontId="4" fillId="4" borderId="0" xfId="0" applyNumberFormat="1" applyFont="1" applyFill="1"/>
    <xf numFmtId="1" fontId="4" fillId="4" borderId="0" xfId="0" applyNumberFormat="1" applyFont="1" applyFill="1"/>
    <xf numFmtId="165" fontId="3" fillId="4" borderId="0" xfId="0" applyNumberFormat="1" applyFont="1" applyFill="1" applyAlignment="1">
      <alignment horizontal="center"/>
    </xf>
    <xf numFmtId="166" fontId="3" fillId="4" borderId="0" xfId="0" applyNumberFormat="1" applyFont="1" applyFill="1" applyAlignment="1">
      <alignment horizontal="center"/>
    </xf>
    <xf numFmtId="167" fontId="3" fillId="4" borderId="0" xfId="0" applyNumberFormat="1" applyFont="1" applyFill="1" applyAlignment="1">
      <alignment horizontal="center"/>
    </xf>
    <xf numFmtId="2" fontId="3" fillId="4" borderId="0" xfId="0" applyNumberFormat="1" applyFont="1" applyFill="1" applyAlignment="1">
      <alignment horizontal="center"/>
    </xf>
    <xf numFmtId="1" fontId="2" fillId="4" borderId="0" xfId="0" applyNumberFormat="1" applyFont="1" applyFill="1"/>
    <xf numFmtId="0" fontId="5" fillId="4" borderId="0" xfId="0" applyFont="1" applyFill="1"/>
    <xf numFmtId="168" fontId="5" fillId="4" borderId="0" xfId="0" applyNumberFormat="1" applyFont="1" applyFill="1"/>
    <xf numFmtId="0" fontId="6" fillId="4" borderId="0" xfId="0" applyFont="1" applyFill="1" applyAlignment="1">
      <alignment horizontal="center"/>
    </xf>
    <xf numFmtId="165" fontId="5" fillId="4" borderId="0" xfId="0" applyNumberFormat="1" applyFont="1" applyFill="1"/>
    <xf numFmtId="168" fontId="6" fillId="4" borderId="0" xfId="0" applyNumberFormat="1" applyFont="1" applyFill="1"/>
    <xf numFmtId="0" fontId="2" fillId="5" borderId="0" xfId="0" applyFont="1" applyFill="1" applyAlignment="1">
      <alignment horizontal="left"/>
    </xf>
    <xf numFmtId="168" fontId="2" fillId="5" borderId="0" xfId="0" applyNumberFormat="1" applyFont="1" applyFill="1" applyAlignment="1">
      <alignment horizontal="left"/>
    </xf>
    <xf numFmtId="2" fontId="2" fillId="5" borderId="0" xfId="0" applyNumberFormat="1" applyFont="1" applyFill="1" applyAlignment="1">
      <alignment horizontal="right"/>
    </xf>
    <xf numFmtId="0" fontId="2" fillId="5" borderId="0" xfId="0" applyFont="1" applyFill="1" applyAlignment="1">
      <alignment horizontal="center"/>
    </xf>
    <xf numFmtId="0" fontId="2" fillId="5" borderId="0" xfId="0" applyFont="1" applyFill="1"/>
    <xf numFmtId="165" fontId="2" fillId="5" borderId="0" xfId="0" applyNumberFormat="1" applyFont="1" applyFill="1" applyAlignment="1">
      <alignment horizontal="center"/>
    </xf>
    <xf numFmtId="165" fontId="2" fillId="5" borderId="0" xfId="0" applyNumberFormat="1" applyFont="1" applyFill="1"/>
    <xf numFmtId="166" fontId="2" fillId="5" borderId="0" xfId="0" applyNumberFormat="1" applyFont="1" applyFill="1"/>
    <xf numFmtId="166" fontId="2" fillId="5" borderId="0" xfId="0" applyNumberFormat="1" applyFont="1" applyFill="1" applyAlignment="1">
      <alignment horizontal="center"/>
    </xf>
    <xf numFmtId="2" fontId="2" fillId="5" borderId="0" xfId="0" applyNumberFormat="1" applyFont="1" applyFill="1" applyAlignment="1">
      <alignment horizontal="center"/>
    </xf>
    <xf numFmtId="167" fontId="2" fillId="5" borderId="0" xfId="0" applyNumberFormat="1" applyFont="1" applyFill="1" applyAlignment="1">
      <alignment horizontal="center"/>
    </xf>
    <xf numFmtId="167" fontId="2" fillId="5" borderId="0" xfId="0" applyNumberFormat="1" applyFont="1" applyFill="1"/>
    <xf numFmtId="0" fontId="2" fillId="5" borderId="0" xfId="0" applyFont="1" applyFill="1" applyAlignment="1">
      <alignment horizontal="center" vertical="center"/>
    </xf>
    <xf numFmtId="168" fontId="2" fillId="5" borderId="0" xfId="0" applyNumberFormat="1" applyFont="1" applyFill="1"/>
    <xf numFmtId="168" fontId="5" fillId="5" borderId="0" xfId="0" applyNumberFormat="1" applyFont="1" applyFill="1"/>
    <xf numFmtId="0" fontId="5" fillId="5" borderId="0" xfId="0" applyFont="1" applyFill="1"/>
    <xf numFmtId="165" fontId="5" fillId="5" borderId="0" xfId="0" applyNumberFormat="1" applyFont="1" applyFill="1"/>
    <xf numFmtId="165" fontId="3" fillId="5" borderId="0" xfId="0" applyNumberFormat="1" applyFont="1" applyFill="1" applyAlignment="1">
      <alignment horizontal="center"/>
    </xf>
    <xf numFmtId="167" fontId="3" fillId="5" borderId="0" xfId="0" applyNumberFormat="1" applyFont="1" applyFill="1" applyAlignment="1">
      <alignment horizontal="center"/>
    </xf>
    <xf numFmtId="166" fontId="2" fillId="0" borderId="0" xfId="0" applyNumberFormat="1" applyFont="1"/>
    <xf numFmtId="2" fontId="2" fillId="0" borderId="0" xfId="0" applyNumberFormat="1" applyFont="1"/>
    <xf numFmtId="0" fontId="2" fillId="6" borderId="0" xfId="0" applyFont="1" applyFill="1"/>
    <xf numFmtId="164" fontId="2" fillId="6" borderId="0" xfId="0" applyNumberFormat="1" applyFont="1" applyFill="1"/>
    <xf numFmtId="2" fontId="2" fillId="6" borderId="0" xfId="0" applyNumberFormat="1" applyFont="1" applyFill="1"/>
    <xf numFmtId="166" fontId="7" fillId="6" borderId="0" xfId="0" applyNumberFormat="1" applyFont="1" applyFill="1"/>
    <xf numFmtId="0" fontId="0" fillId="0" borderId="0" xfId="0" applyAlignment="1">
      <alignment horizontal="center"/>
    </xf>
    <xf numFmtId="168" fontId="5" fillId="6" borderId="0" xfId="0" applyNumberFormat="1" applyFont="1" applyFill="1"/>
    <xf numFmtId="168" fontId="6" fillId="6" borderId="0" xfId="0" applyNumberFormat="1" applyFont="1" applyFill="1"/>
    <xf numFmtId="166" fontId="7" fillId="0" borderId="0" xfId="0" applyNumberFormat="1" applyFont="1"/>
    <xf numFmtId="0" fontId="0" fillId="6" borderId="0" xfId="0" applyFill="1"/>
    <xf numFmtId="165" fontId="7" fillId="6" borderId="0" xfId="0" applyNumberFormat="1" applyFont="1" applyFill="1"/>
    <xf numFmtId="0" fontId="0" fillId="7" borderId="0" xfId="0" applyFill="1"/>
    <xf numFmtId="165" fontId="7" fillId="7" borderId="0" xfId="0" applyNumberFormat="1" applyFont="1" applyFill="1"/>
    <xf numFmtId="169" fontId="0" fillId="6" borderId="0" xfId="0" applyNumberFormat="1" applyFill="1"/>
    <xf numFmtId="169" fontId="0" fillId="7" borderId="0" xfId="0" applyNumberFormat="1" applyFill="1"/>
    <xf numFmtId="2" fontId="0" fillId="0" borderId="0" xfId="0" applyNumberFormat="1"/>
    <xf numFmtId="165" fontId="0" fillId="6" borderId="0" xfId="0" applyNumberFormat="1" applyFill="1"/>
    <xf numFmtId="2" fontId="0" fillId="6" borderId="0" xfId="0" applyNumberFormat="1" applyFill="1"/>
    <xf numFmtId="165" fontId="0" fillId="7" borderId="0" xfId="0" applyNumberFormat="1" applyFill="1"/>
    <xf numFmtId="2" fontId="0" fillId="7" borderId="0" xfId="0" applyNumberFormat="1" applyFill="1"/>
    <xf numFmtId="2" fontId="8" fillId="0" borderId="0" xfId="0" applyNumberFormat="1" applyFont="1"/>
    <xf numFmtId="165" fontId="0" fillId="0" borderId="0" xfId="0" applyNumberFormat="1"/>
    <xf numFmtId="169" fontId="0" fillId="0" borderId="0" xfId="0" applyNumberFormat="1"/>
    <xf numFmtId="167" fontId="0" fillId="0" borderId="0" xfId="0" applyNumberFormat="1"/>
    <xf numFmtId="1" fontId="0" fillId="0" borderId="0" xfId="0" applyNumberForma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7" fillId="4" borderId="0" xfId="0" applyFont="1" applyFill="1" applyAlignment="1">
      <alignment horizontal="center"/>
    </xf>
    <xf numFmtId="165" fontId="2" fillId="4" borderId="0" xfId="1" applyNumberFormat="1" applyFont="1" applyFill="1" applyBorder="1" applyAlignment="1" applyProtection="1">
      <alignment horizontal="center"/>
    </xf>
    <xf numFmtId="165" fontId="9" fillId="4" borderId="0" xfId="0" applyNumberFormat="1" applyFont="1" applyFill="1" applyAlignment="1">
      <alignment horizontal="center"/>
    </xf>
    <xf numFmtId="165" fontId="5" fillId="4" borderId="0" xfId="0" applyNumberFormat="1" applyFont="1" applyFill="1" applyAlignment="1">
      <alignment horizontal="center"/>
    </xf>
    <xf numFmtId="1" fontId="5" fillId="4" borderId="0" xfId="0" applyNumberFormat="1" applyFont="1" applyFill="1" applyAlignment="1">
      <alignment horizontal="center"/>
    </xf>
    <xf numFmtId="166" fontId="2" fillId="4" borderId="0" xfId="0" applyNumberFormat="1" applyFont="1" applyFill="1" applyAlignment="1">
      <alignment horizontal="center"/>
    </xf>
    <xf numFmtId="167" fontId="2" fillId="4" borderId="0" xfId="0" applyNumberFormat="1" applyFont="1" applyFill="1" applyAlignment="1">
      <alignment horizontal="center"/>
    </xf>
    <xf numFmtId="2" fontId="2" fillId="4" borderId="0" xfId="0" applyNumberFormat="1" applyFont="1" applyFill="1" applyAlignment="1">
      <alignment horizontal="center"/>
    </xf>
    <xf numFmtId="165" fontId="7" fillId="4" borderId="0" xfId="0" applyNumberFormat="1" applyFont="1" applyFill="1" applyAlignment="1">
      <alignment horizontal="center"/>
    </xf>
    <xf numFmtId="0" fontId="7" fillId="5" borderId="0" xfId="0" applyFont="1" applyFill="1" applyAlignment="1">
      <alignment horizontal="center"/>
    </xf>
    <xf numFmtId="165" fontId="7" fillId="5" borderId="0" xfId="0" applyNumberFormat="1" applyFont="1" applyFill="1" applyAlignment="1">
      <alignment horizontal="center"/>
    </xf>
    <xf numFmtId="0" fontId="10" fillId="4" borderId="0" xfId="0" applyFont="1" applyFill="1" applyAlignment="1">
      <alignment horizontal="center"/>
    </xf>
    <xf numFmtId="165" fontId="10" fillId="4" borderId="0" xfId="0" applyNumberFormat="1" applyFont="1" applyFill="1" applyAlignment="1">
      <alignment horizontal="center"/>
    </xf>
    <xf numFmtId="0" fontId="10" fillId="5" borderId="0" xfId="0" applyFont="1" applyFill="1" applyAlignment="1">
      <alignment horizontal="center"/>
    </xf>
    <xf numFmtId="2" fontId="9" fillId="5" borderId="0" xfId="0" applyNumberFormat="1" applyFont="1" applyFill="1" applyAlignment="1">
      <alignment horizontal="center"/>
    </xf>
    <xf numFmtId="0" fontId="7" fillId="8" borderId="0" xfId="0" applyFont="1" applyFill="1" applyAlignment="1">
      <alignment horizontal="center"/>
    </xf>
    <xf numFmtId="0" fontId="10" fillId="8" borderId="0" xfId="0" applyFont="1" applyFill="1" applyAlignment="1">
      <alignment horizontal="center"/>
    </xf>
    <xf numFmtId="2" fontId="9" fillId="8" borderId="0" xfId="0" applyNumberFormat="1" applyFont="1" applyFill="1" applyAlignment="1">
      <alignment horizontal="center"/>
    </xf>
    <xf numFmtId="2" fontId="7" fillId="5" borderId="0" xfId="0" applyNumberFormat="1" applyFont="1" applyFill="1" applyAlignment="1">
      <alignment horizontal="center"/>
    </xf>
    <xf numFmtId="2" fontId="10" fillId="4" borderId="0" xfId="0" applyNumberFormat="1" applyFont="1" applyFill="1" applyAlignment="1">
      <alignment horizontal="center"/>
    </xf>
    <xf numFmtId="165" fontId="10" fillId="5" borderId="0" xfId="0" applyNumberFormat="1" applyFont="1" applyFill="1" applyAlignment="1">
      <alignment horizontal="center"/>
    </xf>
    <xf numFmtId="2" fontId="10" fillId="5" borderId="0" xfId="0" applyNumberFormat="1" applyFont="1" applyFill="1" applyAlignment="1">
      <alignment horizontal="center"/>
    </xf>
    <xf numFmtId="0" fontId="11" fillId="0" borderId="0" xfId="0" applyFont="1"/>
    <xf numFmtId="0" fontId="3" fillId="3" borderId="0" xfId="0" applyFont="1" applyFill="1" applyBorder="1" applyAlignment="1">
      <alignment horizontal="center"/>
    </xf>
    <xf numFmtId="164" fontId="2" fillId="4" borderId="0" xfId="0" applyNumberFormat="1" applyFont="1" applyFill="1" applyAlignment="1">
      <alignment horizontal="center"/>
    </xf>
    <xf numFmtId="165" fontId="2" fillId="4" borderId="0" xfId="0" applyNumberFormat="1" applyFont="1" applyFill="1" applyAlignment="1">
      <alignment horizontal="right"/>
    </xf>
    <xf numFmtId="168" fontId="5" fillId="4" borderId="0" xfId="0" applyNumberFormat="1" applyFont="1" applyFill="1" applyAlignment="1">
      <alignment horizontal="center"/>
    </xf>
    <xf numFmtId="168" fontId="6" fillId="4" borderId="0" xfId="0" applyNumberFormat="1" applyFont="1" applyFill="1" applyAlignment="1">
      <alignment horizontal="center"/>
    </xf>
    <xf numFmtId="168" fontId="2" fillId="5" borderId="0" xfId="0" applyNumberFormat="1" applyFont="1" applyFill="1" applyAlignment="1">
      <alignment horizontal="center"/>
    </xf>
    <xf numFmtId="2" fontId="2" fillId="5" borderId="0" xfId="0" applyNumberFormat="1" applyFont="1" applyFill="1"/>
    <xf numFmtId="165" fontId="2" fillId="5" borderId="0" xfId="0" applyNumberFormat="1" applyFont="1" applyFill="1" applyAlignment="1">
      <alignment horizontal="right"/>
    </xf>
    <xf numFmtId="165" fontId="3" fillId="5" borderId="0" xfId="0" applyNumberFormat="1" applyFont="1" applyFill="1" applyAlignment="1">
      <alignment horizontal="right"/>
    </xf>
    <xf numFmtId="168" fontId="5" fillId="5" borderId="0" xfId="0" applyNumberFormat="1" applyFont="1" applyFill="1" applyAlignment="1">
      <alignment horizontal="center"/>
    </xf>
    <xf numFmtId="0" fontId="11" fillId="4" borderId="0" xfId="0" applyFont="1" applyFill="1"/>
    <xf numFmtId="165" fontId="11" fillId="5" borderId="0" xfId="0" applyNumberFormat="1" applyFont="1" applyFill="1"/>
    <xf numFmtId="0" fontId="11" fillId="5" borderId="0" xfId="0" applyFont="1" applyFill="1"/>
    <xf numFmtId="165" fontId="3" fillId="4" borderId="0" xfId="0" applyNumberFormat="1" applyFont="1" applyFill="1" applyAlignment="1">
      <alignment horizontal="right"/>
    </xf>
    <xf numFmtId="165" fontId="12" fillId="5" borderId="0" xfId="0" applyNumberFormat="1" applyFont="1" applyFill="1"/>
    <xf numFmtId="0" fontId="0" fillId="0" borderId="1" xfId="0" applyFont="1" applyBorder="1" applyAlignment="1">
      <alignment horizontal="center"/>
    </xf>
    <xf numFmtId="0" fontId="0" fillId="0" borderId="2" xfId="0" applyFont="1" applyBorder="1" applyAlignment="1"/>
    <xf numFmtId="0" fontId="0" fillId="0" borderId="2" xfId="0" applyBorder="1" applyAlignment="1"/>
    <xf numFmtId="166" fontId="0" fillId="0" borderId="2" xfId="0" applyNumberFormat="1" applyBorder="1" applyAlignment="1"/>
    <xf numFmtId="0" fontId="0" fillId="0" borderId="0" xfId="0" applyFont="1" applyAlignment="1"/>
    <xf numFmtId="0" fontId="0" fillId="0" borderId="0" xfId="0" applyAlignment="1"/>
    <xf numFmtId="166" fontId="0" fillId="0" borderId="0" xfId="0" applyNumberFormat="1" applyAlignment="1"/>
    <xf numFmtId="0" fontId="0" fillId="0" borderId="3" xfId="0" applyFont="1" applyBorder="1" applyAlignment="1"/>
    <xf numFmtId="0" fontId="0" fillId="0" borderId="3" xfId="0" applyBorder="1" applyAlignment="1"/>
    <xf numFmtId="166" fontId="0" fillId="0" borderId="3" xfId="0" applyNumberFormat="1" applyBorder="1" applyAlignment="1"/>
    <xf numFmtId="170" fontId="0" fillId="0" borderId="0" xfId="0" applyNumberFormat="1" applyAlignment="1">
      <alignment horizontal="right"/>
    </xf>
    <xf numFmtId="171" fontId="0" fillId="0" borderId="0" xfId="0" applyNumberFormat="1" applyAlignment="1">
      <alignment horizontal="left"/>
    </xf>
    <xf numFmtId="0" fontId="0" fillId="0" borderId="1" xfId="0" applyFont="1" applyBorder="1" applyAlignment="1"/>
    <xf numFmtId="166" fontId="0" fillId="0" borderId="1" xfId="0" applyNumberFormat="1" applyBorder="1" applyAlignment="1">
      <alignment horizontal="right"/>
    </xf>
    <xf numFmtId="166" fontId="0" fillId="0" borderId="0" xfId="0" applyNumberFormat="1" applyAlignment="1">
      <alignment horizontal="right"/>
    </xf>
    <xf numFmtId="0" fontId="0" fillId="0" borderId="3" xfId="0" applyBorder="1" applyAlignment="1">
      <alignment horizontal="right"/>
    </xf>
    <xf numFmtId="0" fontId="0" fillId="0" borderId="0" xfId="0" applyFont="1"/>
    <xf numFmtId="1" fontId="0" fillId="0" borderId="0" xfId="0" applyNumberFormat="1" applyAlignment="1">
      <alignment horizontal="right"/>
    </xf>
    <xf numFmtId="2" fontId="2" fillId="3" borderId="0" xfId="0" applyNumberFormat="1" applyFont="1" applyFill="1"/>
    <xf numFmtId="165" fontId="2" fillId="3" borderId="0" xfId="0" applyNumberFormat="1" applyFont="1" applyFill="1"/>
    <xf numFmtId="2" fontId="13" fillId="3" borderId="0" xfId="0" applyNumberFormat="1" applyFont="1" applyFill="1"/>
    <xf numFmtId="0" fontId="14" fillId="0" borderId="0" xfId="0" applyFont="1"/>
    <xf numFmtId="165" fontId="14" fillId="0" borderId="0" xfId="0" applyNumberFormat="1" applyFont="1"/>
    <xf numFmtId="0" fontId="0" fillId="9" borderId="0" xfId="0" applyFill="1"/>
    <xf numFmtId="0" fontId="0" fillId="10" borderId="0" xfId="0" applyFill="1"/>
    <xf numFmtId="166" fontId="9" fillId="5" borderId="0" xfId="0" applyNumberFormat="1" applyFont="1" applyFill="1" applyAlignment="1">
      <alignment horizontal="center"/>
    </xf>
    <xf numFmtId="172" fontId="0" fillId="0" borderId="0" xfId="0" applyNumberFormat="1" applyAlignment="1">
      <alignment horizontal="right"/>
    </xf>
    <xf numFmtId="0" fontId="0" fillId="0" borderId="1" xfId="0" applyBorder="1" applyAlignment="1"/>
    <xf numFmtId="0" fontId="0" fillId="0" borderId="3" xfId="0" applyNumberFormat="1" applyBorder="1" applyAlignment="1">
      <alignment horizontal="right"/>
    </xf>
    <xf numFmtId="0" fontId="15" fillId="0" borderId="0" xfId="0" applyFont="1"/>
    <xf numFmtId="2" fontId="7" fillId="7" borderId="0" xfId="0" applyNumberFormat="1" applyFont="1" applyFill="1"/>
    <xf numFmtId="166" fontId="7" fillId="7" borderId="0" xfId="0" applyNumberFormat="1" applyFont="1" applyFill="1"/>
  </cellXfs>
  <cellStyles count="2">
    <cellStyle name="Normal" xfId="0" builtinId="0"/>
    <cellStyle name="TableStyleLight1" xfId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66FF33"/>
      <rgbColor rgb="FF0000FF"/>
      <rgbColor rgb="FFCCFF00"/>
      <rgbColor rgb="FFFF00FF"/>
      <rgbColor rgb="FF00FFFF"/>
      <rgbColor rgb="FF800000"/>
      <rgbColor rgb="FF006100"/>
      <rgbColor rgb="FF000080"/>
      <rgbColor rgb="FF548235"/>
      <rgbColor rgb="FF800080"/>
      <rgbColor rgb="FF008080"/>
      <rgbColor rgb="FFBFBFBF"/>
      <rgbColor rgb="FF8B8B8B"/>
      <rgbColor rgb="FF5B9BD5"/>
      <rgbColor rgb="FFFF420E"/>
      <rgbColor rgb="FFE2F0D9"/>
      <rgbColor rgb="FFDEEBF7"/>
      <rgbColor rgb="FF660066"/>
      <rgbColor rgb="FFF4B183"/>
      <rgbColor rgb="FF0070C0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6EFCE"/>
      <rgbColor rgb="FFCCFFCC"/>
      <rgbColor rgb="FFFBE5D6"/>
      <rgbColor rgb="FF99CCFF"/>
      <rgbColor rgb="FFFF99FF"/>
      <rgbColor rgb="FFCC99FF"/>
      <rgbColor rgb="FFFFCCCC"/>
      <rgbColor rgb="FF3366FF"/>
      <rgbColor rgb="FF00CC99"/>
      <rgbColor rgb="FF92D050"/>
      <rgbColor rgb="FFFFC000"/>
      <rgbColor rgb="FFFF9900"/>
      <rgbColor rgb="FFED7D31"/>
      <rgbColor rgb="FF666699"/>
      <rgbColor rgb="FFB3B3B3"/>
      <rgbColor rgb="FF004586"/>
      <rgbColor rgb="FF339966"/>
      <rgbColor rgb="FF003300"/>
      <rgbColor rgb="FF333300"/>
      <rgbColor rgb="FFC55A11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'fluxes (2)'!$E$2:$U$2</c:f>
              <c:strCache>
                <c:ptCount val="17"/>
                <c:pt idx="0">
                  <c:v>Coprostanol</c:v>
                </c:pt>
                <c:pt idx="1">
                  <c:v>Epicoprostanol</c:v>
                </c:pt>
                <c:pt idx="2">
                  <c:v>Ethylcoprostanol</c:v>
                </c:pt>
                <c:pt idx="3">
                  <c:v>Coprostanone</c:v>
                </c:pt>
                <c:pt idx="4">
                  <c:v>Coprostane</c:v>
                </c:pt>
                <c:pt idx="5">
                  <c:v>b-Sitosterol</c:v>
                </c:pt>
                <c:pt idx="6">
                  <c:v>γ-Sitosterol</c:v>
                </c:pt>
                <c:pt idx="7">
                  <c:v>Stigmasterol</c:v>
                </c:pt>
                <c:pt idx="8">
                  <c:v>Stigmastanol</c:v>
                </c:pt>
                <c:pt idx="9">
                  <c:v>Campesterol</c:v>
                </c:pt>
                <c:pt idx="10">
                  <c:v>Campestanol</c:v>
                </c:pt>
                <c:pt idx="11">
                  <c:v>Brassicasterol</c:v>
                </c:pt>
                <c:pt idx="12">
                  <c:v>Desmosterol</c:v>
                </c:pt>
                <c:pt idx="13">
                  <c:v>Cholesterol</c:v>
                </c:pt>
                <c:pt idx="14">
                  <c:v>Cholestanol</c:v>
                </c:pt>
                <c:pt idx="15">
                  <c:v>Dehydrocholesterol</c:v>
                </c:pt>
                <c:pt idx="16">
                  <c:v>Ergosterol</c:v>
                </c:pt>
              </c:strCache>
            </c:strRef>
          </c:cat>
          <c:val>
            <c:numRef>
              <c:f>'fluxes (2)'!$E$51:$U$51</c:f>
              <c:numCache>
                <c:formatCode>0.00</c:formatCode>
                <c:ptCount val="17"/>
                <c:pt idx="0">
                  <c:v>6.2890220289527887</c:v>
                </c:pt>
                <c:pt idx="1">
                  <c:v>35.060779309918367</c:v>
                </c:pt>
                <c:pt idx="2">
                  <c:v>6.8602343654735733</c:v>
                </c:pt>
                <c:pt idx="3">
                  <c:v>8.7373496078152453</c:v>
                </c:pt>
                <c:pt idx="4">
                  <c:v>133.09286766422713</c:v>
                </c:pt>
                <c:pt idx="5">
                  <c:v>8.9143349673555452</c:v>
                </c:pt>
                <c:pt idx="6">
                  <c:v>0.77671392982611787</c:v>
                </c:pt>
                <c:pt idx="7">
                  <c:v>10.105348109062037</c:v>
                </c:pt>
                <c:pt idx="8">
                  <c:v>12.964356537591481</c:v>
                </c:pt>
                <c:pt idx="9">
                  <c:v>10.992778022770894</c:v>
                </c:pt>
                <c:pt idx="10">
                  <c:v>10.70674142968115</c:v>
                </c:pt>
                <c:pt idx="11">
                  <c:v>3.661575642550337</c:v>
                </c:pt>
                <c:pt idx="12">
                  <c:v>23.624593647333093</c:v>
                </c:pt>
                <c:pt idx="13">
                  <c:v>4.3343967174094153</c:v>
                </c:pt>
                <c:pt idx="14">
                  <c:v>10.486491901083985</c:v>
                </c:pt>
                <c:pt idx="15">
                  <c:v>5.4848822740030219</c:v>
                </c:pt>
                <c:pt idx="16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spPr>
            <a:solidFill>
              <a:srgbClr val="FF420E"/>
            </a:solidFill>
            <a:ln>
              <a:noFill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'fluxes (2)'!$E$2:$U$2</c:f>
              <c:strCache>
                <c:ptCount val="17"/>
                <c:pt idx="0">
                  <c:v>Coprostanol</c:v>
                </c:pt>
                <c:pt idx="1">
                  <c:v>Epicoprostanol</c:v>
                </c:pt>
                <c:pt idx="2">
                  <c:v>Ethylcoprostanol</c:v>
                </c:pt>
                <c:pt idx="3">
                  <c:v>Coprostanone</c:v>
                </c:pt>
                <c:pt idx="4">
                  <c:v>Coprostane</c:v>
                </c:pt>
                <c:pt idx="5">
                  <c:v>b-Sitosterol</c:v>
                </c:pt>
                <c:pt idx="6">
                  <c:v>γ-Sitosterol</c:v>
                </c:pt>
                <c:pt idx="7">
                  <c:v>Stigmasterol</c:v>
                </c:pt>
                <c:pt idx="8">
                  <c:v>Stigmastanol</c:v>
                </c:pt>
                <c:pt idx="9">
                  <c:v>Campesterol</c:v>
                </c:pt>
                <c:pt idx="10">
                  <c:v>Campestanol</c:v>
                </c:pt>
                <c:pt idx="11">
                  <c:v>Brassicasterol</c:v>
                </c:pt>
                <c:pt idx="12">
                  <c:v>Desmosterol</c:v>
                </c:pt>
                <c:pt idx="13">
                  <c:v>Cholesterol</c:v>
                </c:pt>
                <c:pt idx="14">
                  <c:v>Cholestanol</c:v>
                </c:pt>
                <c:pt idx="15">
                  <c:v>Dehydrocholesterol</c:v>
                </c:pt>
                <c:pt idx="16">
                  <c:v>Ergosterol</c:v>
                </c:pt>
              </c:strCache>
            </c:strRef>
          </c:cat>
          <c:val>
            <c:numRef>
              <c:f>'fluxes (2)'!$E$52:$U$52</c:f>
              <c:numCache>
                <c:formatCode>0.00</c:formatCode>
                <c:ptCount val="17"/>
                <c:pt idx="0">
                  <c:v>3.580851084817815</c:v>
                </c:pt>
                <c:pt idx="1">
                  <c:v>9.5965414404230902</c:v>
                </c:pt>
                <c:pt idx="2">
                  <c:v>3.645655870772806</c:v>
                </c:pt>
                <c:pt idx="3">
                  <c:v>8.4651888456644802</c:v>
                </c:pt>
                <c:pt idx="4">
                  <c:v>20.068033514963744</c:v>
                </c:pt>
                <c:pt idx="5">
                  <c:v>4.0489310517836845</c:v>
                </c:pt>
                <c:pt idx="6">
                  <c:v>2.9831355263682093</c:v>
                </c:pt>
                <c:pt idx="7">
                  <c:v>4.6383883111957482</c:v>
                </c:pt>
                <c:pt idx="8">
                  <c:v>4.4714399112433858</c:v>
                </c:pt>
                <c:pt idx="9">
                  <c:v>4.6594336045559395</c:v>
                </c:pt>
                <c:pt idx="10">
                  <c:v>2.011639997981598</c:v>
                </c:pt>
                <c:pt idx="11">
                  <c:v>5.3136851405144681</c:v>
                </c:pt>
                <c:pt idx="12">
                  <c:v>13.275953733657111</c:v>
                </c:pt>
                <c:pt idx="13">
                  <c:v>2.2505193235956504</c:v>
                </c:pt>
                <c:pt idx="14">
                  <c:v>8.298733606574098</c:v>
                </c:pt>
                <c:pt idx="15">
                  <c:v>2.6092660621657457</c:v>
                </c:pt>
                <c:pt idx="16">
                  <c:v>4.6450343929994728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859864984"/>
        <c:axId val="859865376"/>
      </c:barChart>
      <c:catAx>
        <c:axId val="859864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crossAx val="859865376"/>
        <c:crosses val="autoZero"/>
        <c:auto val="1"/>
        <c:lblAlgn val="ctr"/>
        <c:lblOffset val="100"/>
        <c:noMultiLvlLbl val="1"/>
      </c:catAx>
      <c:valAx>
        <c:axId val="859865376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0.00" sourceLinked="1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crossAx val="859864984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trendline>
            <c:spPr>
              <a:ln w="19080">
                <a:solidFill>
                  <a:srgbClr val="5B9BD5"/>
                </a:solidFill>
                <a:round/>
              </a:ln>
            </c:spPr>
            <c:trendlineType val="log"/>
            <c:dispRSqr val="1"/>
            <c:dispEq val="0"/>
            <c:trendlineLbl>
              <c:numFmt formatCode="General" sourceLinked="0"/>
            </c:trendlineLbl>
          </c:trendline>
          <c:xVal>
            <c:numRef>
              <c:f>dw!$AL$3:$AL$48</c:f>
              <c:numCache>
                <c:formatCode>0.000</c:formatCode>
                <c:ptCount val="46"/>
                <c:pt idx="0">
                  <c:v>0.97096235122543717</c:v>
                </c:pt>
                <c:pt idx="1">
                  <c:v>0.95888714806233477</c:v>
                </c:pt>
                <c:pt idx="2">
                  <c:v>0.94563485577930162</c:v>
                </c:pt>
                <c:pt idx="3">
                  <c:v>0.96579665610852961</c:v>
                </c:pt>
                <c:pt idx="5">
                  <c:v>0.95478285073099733</c:v>
                </c:pt>
                <c:pt idx="7">
                  <c:v>0.98176634512668781</c:v>
                </c:pt>
                <c:pt idx="8">
                  <c:v>0.94864905814825362</c:v>
                </c:pt>
                <c:pt idx="9">
                  <c:v>0.96830303700657727</c:v>
                </c:pt>
                <c:pt idx="10">
                  <c:v>0.9318320377479764</c:v>
                </c:pt>
                <c:pt idx="11">
                  <c:v>0.95555221155950465</c:v>
                </c:pt>
                <c:pt idx="13">
                  <c:v>0.97807366746512947</c:v>
                </c:pt>
                <c:pt idx="14">
                  <c:v>0.9783218788729221</c:v>
                </c:pt>
                <c:pt idx="15">
                  <c:v>0.97506609956751111</c:v>
                </c:pt>
                <c:pt idx="16">
                  <c:v>0.97145812268691889</c:v>
                </c:pt>
                <c:pt idx="17">
                  <c:v>0.97695494456562038</c:v>
                </c:pt>
                <c:pt idx="18">
                  <c:v>0.9773304559159296</c:v>
                </c:pt>
                <c:pt idx="19">
                  <c:v>0.97018414698263677</c:v>
                </c:pt>
                <c:pt idx="20">
                  <c:v>0.97186857613083155</c:v>
                </c:pt>
                <c:pt idx="24">
                  <c:v>0.29253592502886017</c:v>
                </c:pt>
                <c:pt idx="25">
                  <c:v>0.42009490836489882</c:v>
                </c:pt>
                <c:pt idx="26">
                  <c:v>0.35563960368471126</c:v>
                </c:pt>
                <c:pt idx="27">
                  <c:v>0.21911041361659103</c:v>
                </c:pt>
                <c:pt idx="28">
                  <c:v>0.55439814814814814</c:v>
                </c:pt>
                <c:pt idx="29">
                  <c:v>0.56593341294050403</c:v>
                </c:pt>
                <c:pt idx="30">
                  <c:v>0.87908766144545203</c:v>
                </c:pt>
                <c:pt idx="31">
                  <c:v>0.79762101437303823</c:v>
                </c:pt>
                <c:pt idx="33">
                  <c:v>0.66809927192654972</c:v>
                </c:pt>
                <c:pt idx="37">
                  <c:v>0.57204050496152903</c:v>
                </c:pt>
                <c:pt idx="38">
                  <c:v>0.30462137238159787</c:v>
                </c:pt>
                <c:pt idx="39">
                  <c:v>0.42754986309902665</c:v>
                </c:pt>
                <c:pt idx="40">
                  <c:v>0.65870502320635382</c:v>
                </c:pt>
                <c:pt idx="42">
                  <c:v>0.79522465654829977</c:v>
                </c:pt>
                <c:pt idx="43">
                  <c:v>0.96497294361697861</c:v>
                </c:pt>
                <c:pt idx="44">
                  <c:v>0.64713748865780396</c:v>
                </c:pt>
                <c:pt idx="45">
                  <c:v>0.68864855538113823</c:v>
                </c:pt>
              </c:numCache>
            </c:numRef>
          </c:xVal>
          <c:yVal>
            <c:numRef>
              <c:f>dw!$AN$3:$AN$48</c:f>
              <c:numCache>
                <c:formatCode>0.0</c:formatCode>
                <c:ptCount val="46"/>
                <c:pt idx="0" formatCode="0.0000">
                  <c:v>0.91334298569932193</c:v>
                </c:pt>
                <c:pt idx="1">
                  <c:v>0.8568721528570552</c:v>
                </c:pt>
                <c:pt idx="2">
                  <c:v>0.83712141328175305</c:v>
                </c:pt>
                <c:pt idx="3">
                  <c:v>0.85152613344935957</c:v>
                </c:pt>
                <c:pt idx="4">
                  <c:v>0.88081340914405926</c:v>
                </c:pt>
                <c:pt idx="5">
                  <c:v>0.82457622174799095</c:v>
                </c:pt>
                <c:pt idx="6">
                  <c:v>0.84045230588918396</c:v>
                </c:pt>
                <c:pt idx="7">
                  <c:v>0.84240504937507121</c:v>
                </c:pt>
                <c:pt idx="8">
                  <c:v>0.91395935879758028</c:v>
                </c:pt>
                <c:pt idx="9">
                  <c:v>0.8357325611548746</c:v>
                </c:pt>
                <c:pt idx="10">
                  <c:v>0.82980541226586391</c:v>
                </c:pt>
                <c:pt idx="11">
                  <c:v>0.94735148949751702</c:v>
                </c:pt>
                <c:pt idx="12">
                  <c:v>0.9170867449581952</c:v>
                </c:pt>
                <c:pt idx="13">
                  <c:v>0.91422482386918169</c:v>
                </c:pt>
                <c:pt idx="14">
                  <c:v>0.94470570859821135</c:v>
                </c:pt>
                <c:pt idx="15">
                  <c:v>0.91075171435200231</c:v>
                </c:pt>
                <c:pt idx="16">
                  <c:v>0.88536652832912011</c:v>
                </c:pt>
                <c:pt idx="17">
                  <c:v>0.89595017050970804</c:v>
                </c:pt>
                <c:pt idx="18">
                  <c:v>0.85466750072339936</c:v>
                </c:pt>
                <c:pt idx="19">
                  <c:v>0.83014477582212476</c:v>
                </c:pt>
                <c:pt idx="20">
                  <c:v>0.84502784521006535</c:v>
                </c:pt>
                <c:pt idx="21">
                  <c:v>0.63832147571799591</c:v>
                </c:pt>
                <c:pt idx="22">
                  <c:v>0.79630917561176218</c:v>
                </c:pt>
                <c:pt idx="23">
                  <c:v>0.80582597361972885</c:v>
                </c:pt>
                <c:pt idx="24" formatCode="0.00">
                  <c:v>6.5534312295162198E-2</c:v>
                </c:pt>
                <c:pt idx="25" formatCode="0.00">
                  <c:v>0.4839890350541356</c:v>
                </c:pt>
                <c:pt idx="26" formatCode="0.00">
                  <c:v>0.34021193530395982</c:v>
                </c:pt>
                <c:pt idx="27" formatCode="0.00">
                  <c:v>0.58823529411764708</c:v>
                </c:pt>
                <c:pt idx="28" formatCode="0.00">
                  <c:v>0.25464268175121413</c:v>
                </c:pt>
                <c:pt idx="29" formatCode="0.00">
                  <c:v>0.20245667909629306</c:v>
                </c:pt>
                <c:pt idx="30" formatCode="0.00">
                  <c:v>0.38603223330775133</c:v>
                </c:pt>
                <c:pt idx="31" formatCode="0.00">
                  <c:v>0.60093896713615014</c:v>
                </c:pt>
                <c:pt idx="32" formatCode="0.00">
                  <c:v>0.52728584333850415</c:v>
                </c:pt>
                <c:pt idx="34" formatCode="0.00">
                  <c:v>0.45296822662705721</c:v>
                </c:pt>
                <c:pt idx="35" formatCode="0.00">
                  <c:v>0.44668601047225298</c:v>
                </c:pt>
                <c:pt idx="36" formatCode="0.00">
                  <c:v>0.4202898550724638</c:v>
                </c:pt>
                <c:pt idx="37" formatCode="0.00">
                  <c:v>0.44875040588162901</c:v>
                </c:pt>
                <c:pt idx="38" formatCode="0.00">
                  <c:v>0.94536021462412501</c:v>
                </c:pt>
                <c:pt idx="39" formatCode="0.00">
                  <c:v>0.35114560176668641</c:v>
                </c:pt>
                <c:pt idx="40" formatCode="0.00">
                  <c:v>0.25714985858785133</c:v>
                </c:pt>
                <c:pt idx="41" formatCode="0.00">
                  <c:v>0.24008337338261432</c:v>
                </c:pt>
                <c:pt idx="42" formatCode="0.00">
                  <c:v>0.31232451488892499</c:v>
                </c:pt>
                <c:pt idx="43" formatCode="0.00">
                  <c:v>0.21739489684267099</c:v>
                </c:pt>
                <c:pt idx="44" formatCode="0.00">
                  <c:v>0.14593963822135914</c:v>
                </c:pt>
                <c:pt idx="45" formatCode="0.00">
                  <c:v>2.5498277713088418E-2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dw!$D$6</c:f>
              <c:strCache>
                <c:ptCount val="1"/>
                <c:pt idx="0">
                  <c:v>BZ</c:v>
                </c:pt>
              </c:strCache>
            </c:strRef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xVal>
            <c:numRef>
              <c:f>dw!$AL$3:$AL$22</c:f>
              <c:numCache>
                <c:formatCode>0.000</c:formatCode>
                <c:ptCount val="20"/>
                <c:pt idx="0">
                  <c:v>0.97096235122543717</c:v>
                </c:pt>
                <c:pt idx="1">
                  <c:v>0.95888714806233477</c:v>
                </c:pt>
                <c:pt idx="2">
                  <c:v>0.94563485577930162</c:v>
                </c:pt>
                <c:pt idx="3">
                  <c:v>0.96579665610852961</c:v>
                </c:pt>
                <c:pt idx="5">
                  <c:v>0.95478285073099733</c:v>
                </c:pt>
                <c:pt idx="7">
                  <c:v>0.98176634512668781</c:v>
                </c:pt>
                <c:pt idx="8">
                  <c:v>0.94864905814825362</c:v>
                </c:pt>
                <c:pt idx="9">
                  <c:v>0.96830303700657727</c:v>
                </c:pt>
                <c:pt idx="10">
                  <c:v>0.9318320377479764</c:v>
                </c:pt>
                <c:pt idx="11">
                  <c:v>0.95555221155950465</c:v>
                </c:pt>
                <c:pt idx="13">
                  <c:v>0.97807366746512947</c:v>
                </c:pt>
                <c:pt idx="14">
                  <c:v>0.9783218788729221</c:v>
                </c:pt>
                <c:pt idx="15">
                  <c:v>0.97506609956751111</c:v>
                </c:pt>
                <c:pt idx="16">
                  <c:v>0.97145812268691889</c:v>
                </c:pt>
                <c:pt idx="17">
                  <c:v>0.97695494456562038</c:v>
                </c:pt>
                <c:pt idx="18">
                  <c:v>0.9773304559159296</c:v>
                </c:pt>
                <c:pt idx="19">
                  <c:v>0.97018414698263677</c:v>
                </c:pt>
              </c:numCache>
            </c:numRef>
          </c:xVal>
          <c:yVal>
            <c:numRef>
              <c:f>dw!$AN$3:$AN$22</c:f>
              <c:numCache>
                <c:formatCode>0.0</c:formatCode>
                <c:ptCount val="20"/>
                <c:pt idx="0" formatCode="0.0000">
                  <c:v>0.91334298569932193</c:v>
                </c:pt>
                <c:pt idx="1">
                  <c:v>0.8568721528570552</c:v>
                </c:pt>
                <c:pt idx="2">
                  <c:v>0.83712141328175305</c:v>
                </c:pt>
                <c:pt idx="3">
                  <c:v>0.85152613344935957</c:v>
                </c:pt>
                <c:pt idx="4">
                  <c:v>0.88081340914405926</c:v>
                </c:pt>
                <c:pt idx="5">
                  <c:v>0.82457622174799095</c:v>
                </c:pt>
                <c:pt idx="6">
                  <c:v>0.84045230588918396</c:v>
                </c:pt>
                <c:pt idx="7">
                  <c:v>0.84240504937507121</c:v>
                </c:pt>
                <c:pt idx="8">
                  <c:v>0.91395935879758028</c:v>
                </c:pt>
                <c:pt idx="9">
                  <c:v>0.8357325611548746</c:v>
                </c:pt>
                <c:pt idx="10">
                  <c:v>0.82980541226586391</c:v>
                </c:pt>
                <c:pt idx="11">
                  <c:v>0.94735148949751702</c:v>
                </c:pt>
                <c:pt idx="12">
                  <c:v>0.9170867449581952</c:v>
                </c:pt>
                <c:pt idx="13">
                  <c:v>0.91422482386918169</c:v>
                </c:pt>
                <c:pt idx="14">
                  <c:v>0.94470570859821135</c:v>
                </c:pt>
                <c:pt idx="15">
                  <c:v>0.91075171435200231</c:v>
                </c:pt>
                <c:pt idx="16">
                  <c:v>0.88536652832912011</c:v>
                </c:pt>
                <c:pt idx="17">
                  <c:v>0.89595017050970804</c:v>
                </c:pt>
                <c:pt idx="18">
                  <c:v>0.85466750072339936</c:v>
                </c:pt>
                <c:pt idx="19">
                  <c:v>0.83014477582212476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7612168"/>
        <c:axId val="657612560"/>
      </c:scatterChart>
      <c:valAx>
        <c:axId val="657612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1400" b="1">
                    <a:solidFill>
                      <a:srgbClr val="000000"/>
                    </a:solidFill>
                    <a:latin typeface="Calibri"/>
                  </a:rPr>
                  <a:t>5B/(5B+5a)</a:t>
                </a:r>
              </a:p>
            </c:rich>
          </c:tx>
          <c:overlay val="1"/>
        </c:title>
        <c:numFmt formatCode="0.000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657612560"/>
        <c:crosses val="autoZero"/>
        <c:crossBetween val="midCat"/>
      </c:valAx>
      <c:valAx>
        <c:axId val="6576125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sz="1400" b="1">
                    <a:solidFill>
                      <a:srgbClr val="000000"/>
                    </a:solidFill>
                    <a:latin typeface="Calibri"/>
                  </a:rPr>
                  <a:t>Copr/Ethylcop</a:t>
                </a:r>
              </a:p>
            </c:rich>
          </c:tx>
          <c:overlay val="1"/>
        </c:title>
        <c:numFmt formatCode="0.0000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657612168"/>
        <c:crosses val="autoZero"/>
        <c:crossBetween val="midCat"/>
      </c:valAx>
      <c:spPr>
        <a:noFill/>
        <a:ln>
          <a:noFill/>
        </a:ln>
      </c:spPr>
    </c:plotArea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trendline>
            <c:spPr>
              <a:ln w="19080">
                <a:solidFill>
                  <a:srgbClr val="5B9BD5"/>
                </a:solidFill>
                <a:round/>
              </a:ln>
            </c:spPr>
            <c:trendlineType val="log"/>
            <c:dispRSqr val="1"/>
            <c:dispEq val="0"/>
            <c:trendlineLbl>
              <c:numFmt formatCode="General" sourceLinked="0"/>
            </c:trendlineLbl>
          </c:trendline>
          <c:xVal>
            <c:numRef>
              <c:f>dw!$AQ$3:$AQ$48</c:f>
              <c:numCache>
                <c:formatCode>0.00</c:formatCode>
                <c:ptCount val="46"/>
                <c:pt idx="0">
                  <c:v>0.14679942974304441</c:v>
                </c:pt>
                <c:pt idx="2">
                  <c:v>0.19644241541943014</c:v>
                </c:pt>
                <c:pt idx="3">
                  <c:v>0.13977837749907568</c:v>
                </c:pt>
                <c:pt idx="5">
                  <c:v>0.16156074627052691</c:v>
                </c:pt>
                <c:pt idx="7">
                  <c:v>0.12011987465906301</c:v>
                </c:pt>
                <c:pt idx="8">
                  <c:v>0.19408412881712322</c:v>
                </c:pt>
                <c:pt idx="9">
                  <c:v>0.10282837054271066</c:v>
                </c:pt>
                <c:pt idx="10">
                  <c:v>0.25107956634499912</c:v>
                </c:pt>
                <c:pt idx="11">
                  <c:v>0.18447612454252396</c:v>
                </c:pt>
                <c:pt idx="13">
                  <c:v>9.5480326496985832E-2</c:v>
                </c:pt>
                <c:pt idx="14">
                  <c:v>0.10774282223579719</c:v>
                </c:pt>
                <c:pt idx="15">
                  <c:v>0.13057092764017056</c:v>
                </c:pt>
                <c:pt idx="16">
                  <c:v>0.15468245239408082</c:v>
                </c:pt>
                <c:pt idx="17">
                  <c:v>0.1059694319210745</c:v>
                </c:pt>
                <c:pt idx="18">
                  <c:v>0.13391870735237268</c:v>
                </c:pt>
                <c:pt idx="19">
                  <c:v>0.10161496087404333</c:v>
                </c:pt>
                <c:pt idx="20">
                  <c:v>0.11685269759207545</c:v>
                </c:pt>
                <c:pt idx="24" formatCode="0.0000">
                  <c:v>4.6215563469646725E-2</c:v>
                </c:pt>
                <c:pt idx="25" formatCode="0.0000">
                  <c:v>0.11122737424060222</c:v>
                </c:pt>
                <c:pt idx="26" formatCode="0.0000">
                  <c:v>4.7027801457733144E-2</c:v>
                </c:pt>
                <c:pt idx="27" formatCode="0.0000">
                  <c:v>7.6187200879088354E-2</c:v>
                </c:pt>
                <c:pt idx="28" formatCode="0.0000">
                  <c:v>4.2697127647776424E-2</c:v>
                </c:pt>
                <c:pt idx="29" formatCode="0.0000">
                  <c:v>4.0674550564777007E-2</c:v>
                </c:pt>
                <c:pt idx="30" formatCode="0.0000">
                  <c:v>8.570315543435918E-3</c:v>
                </c:pt>
                <c:pt idx="31" formatCode="0.0000">
                  <c:v>7.7876668785759693E-3</c:v>
                </c:pt>
                <c:pt idx="33" formatCode="0.0000">
                  <c:v>0.13440913747439781</c:v>
                </c:pt>
                <c:pt idx="37" formatCode="0.0000">
                  <c:v>0.10877647437160801</c:v>
                </c:pt>
                <c:pt idx="38" formatCode="0.0000">
                  <c:v>7.4310047527848061E-2</c:v>
                </c:pt>
                <c:pt idx="40" formatCode="0.0000">
                  <c:v>6.5841298068045034E-2</c:v>
                </c:pt>
                <c:pt idx="42" formatCode="0.0000">
                  <c:v>2.8397893664511505E-2</c:v>
                </c:pt>
                <c:pt idx="43" formatCode="0.0000">
                  <c:v>1.867939972281274E-2</c:v>
                </c:pt>
                <c:pt idx="44" formatCode="0.0000">
                  <c:v>0.16044485321401303</c:v>
                </c:pt>
                <c:pt idx="45" formatCode="0.0000">
                  <c:v>2.5694454351799151E-2</c:v>
                </c:pt>
              </c:numCache>
            </c:numRef>
          </c:xVal>
          <c:yVal>
            <c:numRef>
              <c:f>dw!$AN$3:$AN$48</c:f>
              <c:numCache>
                <c:formatCode>0.0</c:formatCode>
                <c:ptCount val="46"/>
                <c:pt idx="0" formatCode="0.0000">
                  <c:v>0.91334298569932193</c:v>
                </c:pt>
                <c:pt idx="1">
                  <c:v>0.8568721528570552</c:v>
                </c:pt>
                <c:pt idx="2">
                  <c:v>0.83712141328175305</c:v>
                </c:pt>
                <c:pt idx="3">
                  <c:v>0.85152613344935957</c:v>
                </c:pt>
                <c:pt idx="4">
                  <c:v>0.88081340914405926</c:v>
                </c:pt>
                <c:pt idx="5">
                  <c:v>0.82457622174799095</c:v>
                </c:pt>
                <c:pt idx="6">
                  <c:v>0.84045230588918396</c:v>
                </c:pt>
                <c:pt idx="7">
                  <c:v>0.84240504937507121</c:v>
                </c:pt>
                <c:pt idx="8">
                  <c:v>0.91395935879758028</c:v>
                </c:pt>
                <c:pt idx="9">
                  <c:v>0.8357325611548746</c:v>
                </c:pt>
                <c:pt idx="10">
                  <c:v>0.82980541226586391</c:v>
                </c:pt>
                <c:pt idx="11">
                  <c:v>0.94735148949751702</c:v>
                </c:pt>
                <c:pt idx="12">
                  <c:v>0.9170867449581952</c:v>
                </c:pt>
                <c:pt idx="13">
                  <c:v>0.91422482386918169</c:v>
                </c:pt>
                <c:pt idx="14">
                  <c:v>0.94470570859821135</c:v>
                </c:pt>
                <c:pt idx="15">
                  <c:v>0.91075171435200231</c:v>
                </c:pt>
                <c:pt idx="16">
                  <c:v>0.88536652832912011</c:v>
                </c:pt>
                <c:pt idx="17">
                  <c:v>0.89595017050970804</c:v>
                </c:pt>
                <c:pt idx="18">
                  <c:v>0.85466750072339936</c:v>
                </c:pt>
                <c:pt idx="19">
                  <c:v>0.83014477582212476</c:v>
                </c:pt>
                <c:pt idx="20">
                  <c:v>0.84502784521006535</c:v>
                </c:pt>
                <c:pt idx="21">
                  <c:v>0.63832147571799591</c:v>
                </c:pt>
                <c:pt idx="22">
                  <c:v>0.79630917561176218</c:v>
                </c:pt>
                <c:pt idx="23">
                  <c:v>0.80582597361972885</c:v>
                </c:pt>
                <c:pt idx="24" formatCode="0.00">
                  <c:v>6.5534312295162198E-2</c:v>
                </c:pt>
                <c:pt idx="25" formatCode="0.00">
                  <c:v>0.4839890350541356</c:v>
                </c:pt>
                <c:pt idx="26" formatCode="0.00">
                  <c:v>0.34021193530395982</c:v>
                </c:pt>
                <c:pt idx="27" formatCode="0.00">
                  <c:v>0.58823529411764708</c:v>
                </c:pt>
                <c:pt idx="28" formatCode="0.00">
                  <c:v>0.25464268175121413</c:v>
                </c:pt>
                <c:pt idx="29" formatCode="0.00">
                  <c:v>0.20245667909629306</c:v>
                </c:pt>
                <c:pt idx="30" formatCode="0.00">
                  <c:v>0.38603223330775133</c:v>
                </c:pt>
                <c:pt idx="31" formatCode="0.00">
                  <c:v>0.60093896713615014</c:v>
                </c:pt>
                <c:pt idx="32" formatCode="0.00">
                  <c:v>0.52728584333850415</c:v>
                </c:pt>
                <c:pt idx="34" formatCode="0.00">
                  <c:v>0.45296822662705721</c:v>
                </c:pt>
                <c:pt idx="35" formatCode="0.00">
                  <c:v>0.44668601047225298</c:v>
                </c:pt>
                <c:pt idx="36" formatCode="0.00">
                  <c:v>0.4202898550724638</c:v>
                </c:pt>
                <c:pt idx="37" formatCode="0.00">
                  <c:v>0.44875040588162901</c:v>
                </c:pt>
                <c:pt idx="38" formatCode="0.00">
                  <c:v>0.94536021462412501</c:v>
                </c:pt>
                <c:pt idx="39" formatCode="0.00">
                  <c:v>0.35114560176668641</c:v>
                </c:pt>
                <c:pt idx="40" formatCode="0.00">
                  <c:v>0.25714985858785133</c:v>
                </c:pt>
                <c:pt idx="41" formatCode="0.00">
                  <c:v>0.24008337338261432</c:v>
                </c:pt>
                <c:pt idx="42" formatCode="0.00">
                  <c:v>0.31232451488892499</c:v>
                </c:pt>
                <c:pt idx="43" formatCode="0.00">
                  <c:v>0.21739489684267099</c:v>
                </c:pt>
                <c:pt idx="44" formatCode="0.00">
                  <c:v>0.14593963822135914</c:v>
                </c:pt>
                <c:pt idx="45" formatCode="0.00">
                  <c:v>2.5498277713088418E-2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dw!$D$6</c:f>
              <c:strCache>
                <c:ptCount val="1"/>
                <c:pt idx="0">
                  <c:v>BZ</c:v>
                </c:pt>
              </c:strCache>
            </c:strRef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xVal>
            <c:numRef>
              <c:f>dw!$AQ$3:$AQ$22</c:f>
              <c:numCache>
                <c:formatCode>0.00</c:formatCode>
                <c:ptCount val="20"/>
                <c:pt idx="0">
                  <c:v>0.14679942974304441</c:v>
                </c:pt>
                <c:pt idx="2">
                  <c:v>0.19644241541943014</c:v>
                </c:pt>
                <c:pt idx="3">
                  <c:v>0.13977837749907568</c:v>
                </c:pt>
                <c:pt idx="5">
                  <c:v>0.16156074627052691</c:v>
                </c:pt>
                <c:pt idx="7">
                  <c:v>0.12011987465906301</c:v>
                </c:pt>
                <c:pt idx="8">
                  <c:v>0.19408412881712322</c:v>
                </c:pt>
                <c:pt idx="9">
                  <c:v>0.10282837054271066</c:v>
                </c:pt>
                <c:pt idx="10">
                  <c:v>0.25107956634499912</c:v>
                </c:pt>
                <c:pt idx="11">
                  <c:v>0.18447612454252396</c:v>
                </c:pt>
                <c:pt idx="13">
                  <c:v>9.5480326496985832E-2</c:v>
                </c:pt>
                <c:pt idx="14">
                  <c:v>0.10774282223579719</c:v>
                </c:pt>
                <c:pt idx="15">
                  <c:v>0.13057092764017056</c:v>
                </c:pt>
                <c:pt idx="16">
                  <c:v>0.15468245239408082</c:v>
                </c:pt>
                <c:pt idx="17">
                  <c:v>0.1059694319210745</c:v>
                </c:pt>
                <c:pt idx="18">
                  <c:v>0.13391870735237268</c:v>
                </c:pt>
                <c:pt idx="19">
                  <c:v>0.10161496087404333</c:v>
                </c:pt>
              </c:numCache>
            </c:numRef>
          </c:xVal>
          <c:yVal>
            <c:numRef>
              <c:f>dw!$AN$3:$AN$22</c:f>
              <c:numCache>
                <c:formatCode>0.0</c:formatCode>
                <c:ptCount val="20"/>
                <c:pt idx="0" formatCode="0.0000">
                  <c:v>0.91334298569932193</c:v>
                </c:pt>
                <c:pt idx="1">
                  <c:v>0.8568721528570552</c:v>
                </c:pt>
                <c:pt idx="2">
                  <c:v>0.83712141328175305</c:v>
                </c:pt>
                <c:pt idx="3">
                  <c:v>0.85152613344935957</c:v>
                </c:pt>
                <c:pt idx="4">
                  <c:v>0.88081340914405926</c:v>
                </c:pt>
                <c:pt idx="5">
                  <c:v>0.82457622174799095</c:v>
                </c:pt>
                <c:pt idx="6">
                  <c:v>0.84045230588918396</c:v>
                </c:pt>
                <c:pt idx="7">
                  <c:v>0.84240504937507121</c:v>
                </c:pt>
                <c:pt idx="8">
                  <c:v>0.91395935879758028</c:v>
                </c:pt>
                <c:pt idx="9">
                  <c:v>0.8357325611548746</c:v>
                </c:pt>
                <c:pt idx="10">
                  <c:v>0.82980541226586391</c:v>
                </c:pt>
                <c:pt idx="11">
                  <c:v>0.94735148949751702</c:v>
                </c:pt>
                <c:pt idx="12">
                  <c:v>0.9170867449581952</c:v>
                </c:pt>
                <c:pt idx="13">
                  <c:v>0.91422482386918169</c:v>
                </c:pt>
                <c:pt idx="14">
                  <c:v>0.94470570859821135</c:v>
                </c:pt>
                <c:pt idx="15">
                  <c:v>0.91075171435200231</c:v>
                </c:pt>
                <c:pt idx="16">
                  <c:v>0.88536652832912011</c:v>
                </c:pt>
                <c:pt idx="17">
                  <c:v>0.89595017050970804</c:v>
                </c:pt>
                <c:pt idx="18">
                  <c:v>0.85466750072339936</c:v>
                </c:pt>
                <c:pt idx="19">
                  <c:v>0.83014477582212476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7613344"/>
        <c:axId val="657613736"/>
      </c:scatterChart>
      <c:valAx>
        <c:axId val="657613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1400" b="1">
                    <a:solidFill>
                      <a:srgbClr val="000000"/>
                    </a:solidFill>
                    <a:latin typeface="Calibri"/>
                  </a:rPr>
                  <a:t>Cholestanol/Chol</a:t>
                </a:r>
              </a:p>
            </c:rich>
          </c:tx>
          <c:overlay val="1"/>
        </c:title>
        <c:numFmt formatCode="0.00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657613736"/>
        <c:crosses val="autoZero"/>
        <c:crossBetween val="midCat"/>
      </c:valAx>
      <c:valAx>
        <c:axId val="6576137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sz="1400" b="1">
                    <a:solidFill>
                      <a:srgbClr val="000000"/>
                    </a:solidFill>
                    <a:latin typeface="Calibri"/>
                  </a:rPr>
                  <a:t>Copr/Ethylcop</a:t>
                </a:r>
              </a:p>
            </c:rich>
          </c:tx>
          <c:overlay val="1"/>
        </c:title>
        <c:numFmt formatCode="0.0000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657613344"/>
        <c:crosses val="autoZero"/>
        <c:crossBetween val="midCat"/>
      </c:valAx>
      <c:spPr>
        <a:noFill/>
        <a:ln>
          <a:noFill/>
        </a:ln>
      </c:spPr>
    </c:plotArea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trendline>
            <c:spPr>
              <a:ln w="19080">
                <a:solidFill>
                  <a:srgbClr val="5B9BD5"/>
                </a:solidFill>
                <a:round/>
              </a:ln>
            </c:spPr>
            <c:trendlineType val="log"/>
            <c:dispRSqr val="1"/>
            <c:dispEq val="0"/>
            <c:trendlineLbl>
              <c:numFmt formatCode="General" sourceLinked="0"/>
            </c:trendlineLbl>
          </c:trendline>
          <c:xVal>
            <c:numRef>
              <c:f>dw!$AQ$3:$AQ$48</c:f>
              <c:numCache>
                <c:formatCode>0.00</c:formatCode>
                <c:ptCount val="46"/>
                <c:pt idx="0">
                  <c:v>0.14679942974304441</c:v>
                </c:pt>
                <c:pt idx="2">
                  <c:v>0.19644241541943014</c:v>
                </c:pt>
                <c:pt idx="3">
                  <c:v>0.13977837749907568</c:v>
                </c:pt>
                <c:pt idx="5">
                  <c:v>0.16156074627052691</c:v>
                </c:pt>
                <c:pt idx="7">
                  <c:v>0.12011987465906301</c:v>
                </c:pt>
                <c:pt idx="8">
                  <c:v>0.19408412881712322</c:v>
                </c:pt>
                <c:pt idx="9">
                  <c:v>0.10282837054271066</c:v>
                </c:pt>
                <c:pt idx="10">
                  <c:v>0.25107956634499912</c:v>
                </c:pt>
                <c:pt idx="11">
                  <c:v>0.18447612454252396</c:v>
                </c:pt>
                <c:pt idx="13">
                  <c:v>9.5480326496985832E-2</c:v>
                </c:pt>
                <c:pt idx="14">
                  <c:v>0.10774282223579719</c:v>
                </c:pt>
                <c:pt idx="15">
                  <c:v>0.13057092764017056</c:v>
                </c:pt>
                <c:pt idx="16">
                  <c:v>0.15468245239408082</c:v>
                </c:pt>
                <c:pt idx="17">
                  <c:v>0.1059694319210745</c:v>
                </c:pt>
                <c:pt idx="18">
                  <c:v>0.13391870735237268</c:v>
                </c:pt>
                <c:pt idx="19">
                  <c:v>0.10161496087404333</c:v>
                </c:pt>
                <c:pt idx="20">
                  <c:v>0.11685269759207545</c:v>
                </c:pt>
                <c:pt idx="24" formatCode="0.0000">
                  <c:v>4.6215563469646725E-2</c:v>
                </c:pt>
                <c:pt idx="25" formatCode="0.0000">
                  <c:v>0.11122737424060222</c:v>
                </c:pt>
                <c:pt idx="26" formatCode="0.0000">
                  <c:v>4.7027801457733144E-2</c:v>
                </c:pt>
                <c:pt idx="27" formatCode="0.0000">
                  <c:v>7.6187200879088354E-2</c:v>
                </c:pt>
                <c:pt idx="28" formatCode="0.0000">
                  <c:v>4.2697127647776424E-2</c:v>
                </c:pt>
                <c:pt idx="29" formatCode="0.0000">
                  <c:v>4.0674550564777007E-2</c:v>
                </c:pt>
                <c:pt idx="30" formatCode="0.0000">
                  <c:v>8.570315543435918E-3</c:v>
                </c:pt>
                <c:pt idx="31" formatCode="0.0000">
                  <c:v>7.7876668785759693E-3</c:v>
                </c:pt>
                <c:pt idx="33" formatCode="0.0000">
                  <c:v>0.13440913747439781</c:v>
                </c:pt>
                <c:pt idx="37" formatCode="0.0000">
                  <c:v>0.10877647437160801</c:v>
                </c:pt>
                <c:pt idx="38" formatCode="0.0000">
                  <c:v>7.4310047527848061E-2</c:v>
                </c:pt>
                <c:pt idx="40" formatCode="0.0000">
                  <c:v>6.5841298068045034E-2</c:v>
                </c:pt>
                <c:pt idx="42" formatCode="0.0000">
                  <c:v>2.8397893664511505E-2</c:v>
                </c:pt>
                <c:pt idx="43" formatCode="0.0000">
                  <c:v>1.867939972281274E-2</c:v>
                </c:pt>
                <c:pt idx="44" formatCode="0.0000">
                  <c:v>0.16044485321401303</c:v>
                </c:pt>
                <c:pt idx="45" formatCode="0.0000">
                  <c:v>2.5694454351799151E-2</c:v>
                </c:pt>
              </c:numCache>
            </c:numRef>
          </c:xVal>
          <c:yVal>
            <c:numRef>
              <c:f>dw!$AK$3:$AK$48</c:f>
              <c:numCache>
                <c:formatCode>0.0</c:formatCode>
                <c:ptCount val="46"/>
                <c:pt idx="0">
                  <c:v>0.95108061056790072</c:v>
                </c:pt>
                <c:pt idx="1">
                  <c:v>0.95835556737817285</c:v>
                </c:pt>
                <c:pt idx="2">
                  <c:v>0.92538249022863917</c:v>
                </c:pt>
                <c:pt idx="3">
                  <c:v>0.87024907170799293</c:v>
                </c:pt>
                <c:pt idx="4">
                  <c:v>0.885865775599883</c:v>
                </c:pt>
                <c:pt idx="5">
                  <c:v>0.84963883330860213</c:v>
                </c:pt>
                <c:pt idx="6">
                  <c:v>0.90541241692611996</c:v>
                </c:pt>
                <c:pt idx="7">
                  <c:v>0.89015357013722018</c:v>
                </c:pt>
                <c:pt idx="8">
                  <c:v>0.86818929670815936</c:v>
                </c:pt>
                <c:pt idx="9">
                  <c:v>0.85837571069379903</c:v>
                </c:pt>
                <c:pt idx="10">
                  <c:v>0.85980408783810247</c:v>
                </c:pt>
                <c:pt idx="11">
                  <c:v>0.95612978237846602</c:v>
                </c:pt>
                <c:pt idx="12">
                  <c:v>0.86142869507602593</c:v>
                </c:pt>
                <c:pt idx="13">
                  <c:v>0.90939204049980138</c:v>
                </c:pt>
                <c:pt idx="14">
                  <c:v>0.91291102594860618</c:v>
                </c:pt>
                <c:pt idx="16">
                  <c:v>0.96209612178556669</c:v>
                </c:pt>
                <c:pt idx="17">
                  <c:v>0.88145187808311043</c:v>
                </c:pt>
                <c:pt idx="18">
                  <c:v>0.96430435980385854</c:v>
                </c:pt>
                <c:pt idx="19">
                  <c:v>0.81164788032159463</c:v>
                </c:pt>
                <c:pt idx="20">
                  <c:v>0.85858101260193731</c:v>
                </c:pt>
                <c:pt idx="21">
                  <c:v>0.94680793971639565</c:v>
                </c:pt>
                <c:pt idx="22">
                  <c:v>0.87517576468309233</c:v>
                </c:pt>
                <c:pt idx="23">
                  <c:v>0.96103653878394291</c:v>
                </c:pt>
                <c:pt idx="24">
                  <c:v>5.2786350719831177E-2</c:v>
                </c:pt>
                <c:pt idx="25">
                  <c:v>5.4619014758896481E-2</c:v>
                </c:pt>
                <c:pt idx="26">
                  <c:v>1.8306575995513177E-2</c:v>
                </c:pt>
                <c:pt idx="27">
                  <c:v>1.2484786478251714E-2</c:v>
                </c:pt>
                <c:pt idx="28">
                  <c:v>4.0555959788177429E-2</c:v>
                </c:pt>
                <c:pt idx="29">
                  <c:v>4.2907889591948911E-2</c:v>
                </c:pt>
                <c:pt idx="30">
                  <c:v>6.2679421832760027E-2</c:v>
                </c:pt>
                <c:pt idx="31">
                  <c:v>3.1172477681928989E-2</c:v>
                </c:pt>
                <c:pt idx="32">
                  <c:v>0.28428044166563288</c:v>
                </c:pt>
                <c:pt idx="33">
                  <c:v>0.12725497577093986</c:v>
                </c:pt>
                <c:pt idx="34">
                  <c:v>5.4202245361942819E-2</c:v>
                </c:pt>
                <c:pt idx="35">
                  <c:v>2.7509037137890501E-2</c:v>
                </c:pt>
                <c:pt idx="36">
                  <c:v>7.375119031397985E-2</c:v>
                </c:pt>
                <c:pt idx="37">
                  <c:v>7.5582063524419499E-2</c:v>
                </c:pt>
                <c:pt idx="38">
                  <c:v>1.9402122104246924E-2</c:v>
                </c:pt>
                <c:pt idx="39">
                  <c:v>0.12993279285032655</c:v>
                </c:pt>
                <c:pt idx="40">
                  <c:v>0.27575052321136578</c:v>
                </c:pt>
                <c:pt idx="41">
                  <c:v>4.3316125381645171E-2</c:v>
                </c:pt>
                <c:pt idx="42">
                  <c:v>0.14267169399622184</c:v>
                </c:pt>
                <c:pt idx="43">
                  <c:v>0.39729435427669602</c:v>
                </c:pt>
                <c:pt idx="44">
                  <c:v>0.31639976103715656</c:v>
                </c:pt>
                <c:pt idx="45">
                  <c:v>0.13046704591961172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dw!$D$6</c:f>
              <c:strCache>
                <c:ptCount val="1"/>
                <c:pt idx="0">
                  <c:v>BZ</c:v>
                </c:pt>
              </c:strCache>
            </c:strRef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xVal>
            <c:numRef>
              <c:f>dw!$AQ$3:$AQ$22</c:f>
              <c:numCache>
                <c:formatCode>0.00</c:formatCode>
                <c:ptCount val="20"/>
                <c:pt idx="0">
                  <c:v>0.14679942974304441</c:v>
                </c:pt>
                <c:pt idx="2">
                  <c:v>0.19644241541943014</c:v>
                </c:pt>
                <c:pt idx="3">
                  <c:v>0.13977837749907568</c:v>
                </c:pt>
                <c:pt idx="5">
                  <c:v>0.16156074627052691</c:v>
                </c:pt>
                <c:pt idx="7">
                  <c:v>0.12011987465906301</c:v>
                </c:pt>
                <c:pt idx="8">
                  <c:v>0.19408412881712322</c:v>
                </c:pt>
                <c:pt idx="9">
                  <c:v>0.10282837054271066</c:v>
                </c:pt>
                <c:pt idx="10">
                  <c:v>0.25107956634499912</c:v>
                </c:pt>
                <c:pt idx="11">
                  <c:v>0.18447612454252396</c:v>
                </c:pt>
                <c:pt idx="13">
                  <c:v>9.5480326496985832E-2</c:v>
                </c:pt>
                <c:pt idx="14">
                  <c:v>0.10774282223579719</c:v>
                </c:pt>
                <c:pt idx="15">
                  <c:v>0.13057092764017056</c:v>
                </c:pt>
                <c:pt idx="16">
                  <c:v>0.15468245239408082</c:v>
                </c:pt>
                <c:pt idx="17">
                  <c:v>0.1059694319210745</c:v>
                </c:pt>
                <c:pt idx="18">
                  <c:v>0.13391870735237268</c:v>
                </c:pt>
                <c:pt idx="19">
                  <c:v>0.10161496087404333</c:v>
                </c:pt>
              </c:numCache>
            </c:numRef>
          </c:xVal>
          <c:yVal>
            <c:numRef>
              <c:f>dw!$AK$3:$AK$22</c:f>
              <c:numCache>
                <c:formatCode>0.0</c:formatCode>
                <c:ptCount val="20"/>
                <c:pt idx="0">
                  <c:v>0.95108061056790072</c:v>
                </c:pt>
                <c:pt idx="1">
                  <c:v>0.95835556737817285</c:v>
                </c:pt>
                <c:pt idx="2">
                  <c:v>0.92538249022863917</c:v>
                </c:pt>
                <c:pt idx="3">
                  <c:v>0.87024907170799293</c:v>
                </c:pt>
                <c:pt idx="4">
                  <c:v>0.885865775599883</c:v>
                </c:pt>
                <c:pt idx="5">
                  <c:v>0.84963883330860213</c:v>
                </c:pt>
                <c:pt idx="6">
                  <c:v>0.90541241692611996</c:v>
                </c:pt>
                <c:pt idx="7">
                  <c:v>0.89015357013722018</c:v>
                </c:pt>
                <c:pt idx="8">
                  <c:v>0.86818929670815936</c:v>
                </c:pt>
                <c:pt idx="9">
                  <c:v>0.85837571069379903</c:v>
                </c:pt>
                <c:pt idx="10">
                  <c:v>0.85980408783810247</c:v>
                </c:pt>
                <c:pt idx="11">
                  <c:v>0.95612978237846602</c:v>
                </c:pt>
                <c:pt idx="12">
                  <c:v>0.86142869507602593</c:v>
                </c:pt>
                <c:pt idx="13">
                  <c:v>0.90939204049980138</c:v>
                </c:pt>
                <c:pt idx="14">
                  <c:v>0.91291102594860618</c:v>
                </c:pt>
                <c:pt idx="16">
                  <c:v>0.96209612178556669</c:v>
                </c:pt>
                <c:pt idx="17">
                  <c:v>0.88145187808311043</c:v>
                </c:pt>
                <c:pt idx="18">
                  <c:v>0.96430435980385854</c:v>
                </c:pt>
                <c:pt idx="19">
                  <c:v>0.81164788032159463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7614520"/>
        <c:axId val="657614912"/>
      </c:scatterChart>
      <c:valAx>
        <c:axId val="657614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1400" b="1">
                    <a:solidFill>
                      <a:srgbClr val="000000"/>
                    </a:solidFill>
                    <a:latin typeface="Calibri"/>
                  </a:rPr>
                  <a:t>Cholestanol/Chol</a:t>
                </a:r>
              </a:p>
            </c:rich>
          </c:tx>
          <c:overlay val="1"/>
        </c:title>
        <c:numFmt formatCode="0.00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657614912"/>
        <c:crosses val="autoZero"/>
        <c:crossBetween val="midCat"/>
      </c:valAx>
      <c:valAx>
        <c:axId val="6576149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sz="1400" b="1">
                    <a:solidFill>
                      <a:srgbClr val="000000"/>
                    </a:solidFill>
                    <a:latin typeface="Calibri"/>
                  </a:rPr>
                  <a:t>Fec/Phyto</a:t>
                </a:r>
              </a:p>
            </c:rich>
          </c:tx>
          <c:overlay val="1"/>
        </c:title>
        <c:numFmt formatCode="0.0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657614520"/>
        <c:crosses val="autoZero"/>
        <c:crossBetween val="midCat"/>
      </c:valAx>
      <c:spPr>
        <a:noFill/>
        <a:ln>
          <a:noFill/>
        </a:ln>
      </c:spPr>
    </c:plotArea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trendline>
            <c:spPr>
              <a:ln w="19080">
                <a:solidFill>
                  <a:srgbClr val="5B9BD5"/>
                </a:solidFill>
                <a:round/>
              </a:ln>
            </c:spPr>
            <c:trendlineType val="log"/>
            <c:dispRSqr val="1"/>
            <c:dispEq val="0"/>
            <c:trendlineLbl>
              <c:numFmt formatCode="General" sourceLinked="0"/>
            </c:trendlineLbl>
          </c:trendline>
          <c:xVal>
            <c:numRef>
              <c:f>dw!$AG$3:$AG$48</c:f>
              <c:numCache>
                <c:formatCode>0.0</c:formatCode>
                <c:ptCount val="46"/>
                <c:pt idx="0">
                  <c:v>0.97512437810945274</c:v>
                </c:pt>
                <c:pt idx="1">
                  <c:v>0.98039215686274506</c:v>
                </c:pt>
                <c:pt idx="2">
                  <c:v>0.80185968368264893</c:v>
                </c:pt>
                <c:pt idx="3">
                  <c:v>0.80919967805546889</c:v>
                </c:pt>
                <c:pt idx="4">
                  <c:v>0.92174207875063296</c:v>
                </c:pt>
                <c:pt idx="5">
                  <c:v>0.95783902350319428</c:v>
                </c:pt>
                <c:pt idx="6">
                  <c:v>0.53535514764618497</c:v>
                </c:pt>
                <c:pt idx="7">
                  <c:v>0.67934071689529874</c:v>
                </c:pt>
                <c:pt idx="8">
                  <c:v>0.85207034348995125</c:v>
                </c:pt>
                <c:pt idx="9">
                  <c:v>0.91178053336511178</c:v>
                </c:pt>
                <c:pt idx="10">
                  <c:v>0.7153728784210428</c:v>
                </c:pt>
                <c:pt idx="11">
                  <c:v>0.99232929455310448</c:v>
                </c:pt>
                <c:pt idx="12">
                  <c:v>0.50363907890800019</c:v>
                </c:pt>
                <c:pt idx="13">
                  <c:v>0.64433586905033091</c:v>
                </c:pt>
                <c:pt idx="14">
                  <c:v>0.91293127365429017</c:v>
                </c:pt>
                <c:pt idx="15">
                  <c:v>0.90857451300123493</c:v>
                </c:pt>
                <c:pt idx="16">
                  <c:v>0.97002619070714913</c:v>
                </c:pt>
                <c:pt idx="17">
                  <c:v>0.71021905087586201</c:v>
                </c:pt>
                <c:pt idx="18">
                  <c:v>0.97030855812148253</c:v>
                </c:pt>
                <c:pt idx="19">
                  <c:v>0.93049195439885901</c:v>
                </c:pt>
                <c:pt idx="20" formatCode="0.000">
                  <c:v>0.7827783600073307</c:v>
                </c:pt>
                <c:pt idx="21" formatCode="0.000">
                  <c:v>0.96348026851287638</c:v>
                </c:pt>
                <c:pt idx="22" formatCode="0.000">
                  <c:v>0.98099094079510707</c:v>
                </c:pt>
                <c:pt idx="23" formatCode="0.000">
                  <c:v>0.98077186249837678</c:v>
                </c:pt>
                <c:pt idx="24">
                  <c:v>0.4506692057195093</c:v>
                </c:pt>
                <c:pt idx="25">
                  <c:v>0.49004907623485267</c:v>
                </c:pt>
                <c:pt idx="26">
                  <c:v>0.39799047432635221</c:v>
                </c:pt>
                <c:pt idx="27">
                  <c:v>0.39096925122979054</c:v>
                </c:pt>
                <c:pt idx="28">
                  <c:v>0.37995824634655534</c:v>
                </c:pt>
                <c:pt idx="29">
                  <c:v>0.3461215387846121</c:v>
                </c:pt>
                <c:pt idx="30">
                  <c:v>0.47170990934667084</c:v>
                </c:pt>
                <c:pt idx="31">
                  <c:v>0.53024026512013256</c:v>
                </c:pt>
                <c:pt idx="32">
                  <c:v>0.44389927067724433</c:v>
                </c:pt>
                <c:pt idx="33">
                  <c:v>0.39180475063260145</c:v>
                </c:pt>
                <c:pt idx="34" formatCode="0.000">
                  <c:v>0.55555555555555547</c:v>
                </c:pt>
                <c:pt idx="35">
                  <c:v>0.33583552692011498</c:v>
                </c:pt>
                <c:pt idx="36">
                  <c:v>0.38591404068466995</c:v>
                </c:pt>
                <c:pt idx="37">
                  <c:v>0.31818181818181801</c:v>
                </c:pt>
                <c:pt idx="38">
                  <c:v>0.50268817204301075</c:v>
                </c:pt>
                <c:pt idx="39">
                  <c:v>0.33198727959838581</c:v>
                </c:pt>
                <c:pt idx="40">
                  <c:v>0.80192596488452761</c:v>
                </c:pt>
                <c:pt idx="41">
                  <c:v>0.3829542999839633</c:v>
                </c:pt>
                <c:pt idx="42">
                  <c:v>0.38048724918378724</c:v>
                </c:pt>
                <c:pt idx="43">
                  <c:v>0.83910494816860637</c:v>
                </c:pt>
                <c:pt idx="44">
                  <c:v>0.50141040388402969</c:v>
                </c:pt>
                <c:pt idx="45">
                  <c:v>0.37296983742438311</c:v>
                </c:pt>
              </c:numCache>
            </c:numRef>
          </c:xVal>
          <c:yVal>
            <c:numRef>
              <c:f>dw!$AQ$3:$AQ$48</c:f>
              <c:numCache>
                <c:formatCode>0.00</c:formatCode>
                <c:ptCount val="46"/>
                <c:pt idx="0">
                  <c:v>0.14679942974304441</c:v>
                </c:pt>
                <c:pt idx="2">
                  <c:v>0.19644241541943014</c:v>
                </c:pt>
                <c:pt idx="3">
                  <c:v>0.13977837749907568</c:v>
                </c:pt>
                <c:pt idx="5">
                  <c:v>0.16156074627052691</c:v>
                </c:pt>
                <c:pt idx="7">
                  <c:v>0.12011987465906301</c:v>
                </c:pt>
                <c:pt idx="8">
                  <c:v>0.19408412881712322</c:v>
                </c:pt>
                <c:pt idx="9">
                  <c:v>0.10282837054271066</c:v>
                </c:pt>
                <c:pt idx="10">
                  <c:v>0.25107956634499912</c:v>
                </c:pt>
                <c:pt idx="11">
                  <c:v>0.18447612454252396</c:v>
                </c:pt>
                <c:pt idx="13">
                  <c:v>9.5480326496985832E-2</c:v>
                </c:pt>
                <c:pt idx="14">
                  <c:v>0.10774282223579719</c:v>
                </c:pt>
                <c:pt idx="15">
                  <c:v>0.13057092764017056</c:v>
                </c:pt>
                <c:pt idx="16">
                  <c:v>0.15468245239408082</c:v>
                </c:pt>
                <c:pt idx="17">
                  <c:v>0.1059694319210745</c:v>
                </c:pt>
                <c:pt idx="18">
                  <c:v>0.13391870735237268</c:v>
                </c:pt>
                <c:pt idx="19">
                  <c:v>0.10161496087404333</c:v>
                </c:pt>
                <c:pt idx="20">
                  <c:v>0.11685269759207545</c:v>
                </c:pt>
                <c:pt idx="24" formatCode="0.0000">
                  <c:v>4.6215563469646725E-2</c:v>
                </c:pt>
                <c:pt idx="25" formatCode="0.0000">
                  <c:v>0.11122737424060222</c:v>
                </c:pt>
                <c:pt idx="26" formatCode="0.0000">
                  <c:v>4.7027801457733144E-2</c:v>
                </c:pt>
                <c:pt idx="27" formatCode="0.0000">
                  <c:v>7.6187200879088354E-2</c:v>
                </c:pt>
                <c:pt idx="28" formatCode="0.0000">
                  <c:v>4.2697127647776424E-2</c:v>
                </c:pt>
                <c:pt idx="29" formatCode="0.0000">
                  <c:v>4.0674550564777007E-2</c:v>
                </c:pt>
                <c:pt idx="30" formatCode="0.0000">
                  <c:v>8.570315543435918E-3</c:v>
                </c:pt>
                <c:pt idx="31" formatCode="0.0000">
                  <c:v>7.7876668785759693E-3</c:v>
                </c:pt>
                <c:pt idx="33" formatCode="0.0000">
                  <c:v>0.13440913747439781</c:v>
                </c:pt>
                <c:pt idx="37" formatCode="0.0000">
                  <c:v>0.10877647437160801</c:v>
                </c:pt>
                <c:pt idx="38" formatCode="0.0000">
                  <c:v>7.4310047527848061E-2</c:v>
                </c:pt>
                <c:pt idx="40" formatCode="0.0000">
                  <c:v>6.5841298068045034E-2</c:v>
                </c:pt>
                <c:pt idx="42" formatCode="0.0000">
                  <c:v>2.8397893664511505E-2</c:v>
                </c:pt>
                <c:pt idx="43" formatCode="0.0000">
                  <c:v>1.867939972281274E-2</c:v>
                </c:pt>
                <c:pt idx="44" formatCode="0.0000">
                  <c:v>0.16044485321401303</c:v>
                </c:pt>
                <c:pt idx="45" formatCode="0.0000">
                  <c:v>2.5694454351799151E-2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dw!$D$6</c:f>
              <c:strCache>
                <c:ptCount val="1"/>
                <c:pt idx="0">
                  <c:v>BZ</c:v>
                </c:pt>
              </c:strCache>
            </c:strRef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xVal>
            <c:numRef>
              <c:f>dw!$AG$3:$AG$22</c:f>
              <c:numCache>
                <c:formatCode>0.0</c:formatCode>
                <c:ptCount val="20"/>
                <c:pt idx="0">
                  <c:v>0.97512437810945274</c:v>
                </c:pt>
                <c:pt idx="1">
                  <c:v>0.98039215686274506</c:v>
                </c:pt>
                <c:pt idx="2">
                  <c:v>0.80185968368264893</c:v>
                </c:pt>
                <c:pt idx="3">
                  <c:v>0.80919967805546889</c:v>
                </c:pt>
                <c:pt idx="4">
                  <c:v>0.92174207875063296</c:v>
                </c:pt>
                <c:pt idx="5">
                  <c:v>0.95783902350319428</c:v>
                </c:pt>
                <c:pt idx="6">
                  <c:v>0.53535514764618497</c:v>
                </c:pt>
                <c:pt idx="7">
                  <c:v>0.67934071689529874</c:v>
                </c:pt>
                <c:pt idx="8">
                  <c:v>0.85207034348995125</c:v>
                </c:pt>
                <c:pt idx="9">
                  <c:v>0.91178053336511178</c:v>
                </c:pt>
                <c:pt idx="10">
                  <c:v>0.7153728784210428</c:v>
                </c:pt>
                <c:pt idx="11">
                  <c:v>0.99232929455310448</c:v>
                </c:pt>
                <c:pt idx="12">
                  <c:v>0.50363907890800019</c:v>
                </c:pt>
                <c:pt idx="13">
                  <c:v>0.64433586905033091</c:v>
                </c:pt>
                <c:pt idx="14">
                  <c:v>0.91293127365429017</c:v>
                </c:pt>
                <c:pt idx="15">
                  <c:v>0.90857451300123493</c:v>
                </c:pt>
                <c:pt idx="16">
                  <c:v>0.97002619070714913</c:v>
                </c:pt>
                <c:pt idx="17">
                  <c:v>0.71021905087586201</c:v>
                </c:pt>
                <c:pt idx="18">
                  <c:v>0.97030855812148253</c:v>
                </c:pt>
                <c:pt idx="19">
                  <c:v>0.93049195439885901</c:v>
                </c:pt>
              </c:numCache>
            </c:numRef>
          </c:xVal>
          <c:yVal>
            <c:numRef>
              <c:f>dw!$AQ$3:$AQ$22</c:f>
              <c:numCache>
                <c:formatCode>0.00</c:formatCode>
                <c:ptCount val="20"/>
                <c:pt idx="0">
                  <c:v>0.14679942974304441</c:v>
                </c:pt>
                <c:pt idx="2">
                  <c:v>0.19644241541943014</c:v>
                </c:pt>
                <c:pt idx="3">
                  <c:v>0.13977837749907568</c:v>
                </c:pt>
                <c:pt idx="5">
                  <c:v>0.16156074627052691</c:v>
                </c:pt>
                <c:pt idx="7">
                  <c:v>0.12011987465906301</c:v>
                </c:pt>
                <c:pt idx="8">
                  <c:v>0.19408412881712322</c:v>
                </c:pt>
                <c:pt idx="9">
                  <c:v>0.10282837054271066</c:v>
                </c:pt>
                <c:pt idx="10">
                  <c:v>0.25107956634499912</c:v>
                </c:pt>
                <c:pt idx="11">
                  <c:v>0.18447612454252396</c:v>
                </c:pt>
                <c:pt idx="13">
                  <c:v>9.5480326496985832E-2</c:v>
                </c:pt>
                <c:pt idx="14">
                  <c:v>0.10774282223579719</c:v>
                </c:pt>
                <c:pt idx="15">
                  <c:v>0.13057092764017056</c:v>
                </c:pt>
                <c:pt idx="16">
                  <c:v>0.15468245239408082</c:v>
                </c:pt>
                <c:pt idx="17">
                  <c:v>0.1059694319210745</c:v>
                </c:pt>
                <c:pt idx="18">
                  <c:v>0.13391870735237268</c:v>
                </c:pt>
                <c:pt idx="19">
                  <c:v>0.10161496087404333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7615696"/>
        <c:axId val="657616088"/>
      </c:scatterChart>
      <c:valAx>
        <c:axId val="657615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1400" b="1">
                    <a:solidFill>
                      <a:srgbClr val="000000"/>
                    </a:solidFill>
                    <a:latin typeface="Calibri"/>
                  </a:rPr>
                  <a:t>Copr/EpiCop</a:t>
                </a:r>
              </a:p>
            </c:rich>
          </c:tx>
          <c:overlay val="1"/>
        </c:title>
        <c:numFmt formatCode="0.0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657616088"/>
        <c:crosses val="autoZero"/>
        <c:crossBetween val="midCat"/>
      </c:valAx>
      <c:valAx>
        <c:axId val="6576160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sz="1400" b="1">
                    <a:solidFill>
                      <a:srgbClr val="000000"/>
                    </a:solidFill>
                    <a:latin typeface="Calibri"/>
                  </a:rPr>
                  <a:t>Cholestanol/Chol</a:t>
                </a:r>
              </a:p>
            </c:rich>
          </c:tx>
          <c:overlay val="1"/>
        </c:title>
        <c:numFmt formatCode="0.00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657615696"/>
        <c:crosses val="autoZero"/>
        <c:crossBetween val="midCat"/>
      </c:valAx>
      <c:spPr>
        <a:noFill/>
        <a:ln>
          <a:noFill/>
        </a:ln>
      </c:spPr>
    </c:plotArea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trendline>
            <c:spPr>
              <a:ln w="19080">
                <a:solidFill>
                  <a:srgbClr val="5B9BD5"/>
                </a:solidFill>
                <a:round/>
              </a:ln>
            </c:spPr>
            <c:trendlineType val="log"/>
            <c:dispRSqr val="1"/>
            <c:dispEq val="0"/>
            <c:trendlineLbl>
              <c:numFmt formatCode="General" sourceLinked="0"/>
            </c:trendlineLbl>
          </c:trendline>
          <c:xVal>
            <c:numRef>
              <c:f>dw!$AG$3:$AG$48</c:f>
              <c:numCache>
                <c:formatCode>0.0</c:formatCode>
                <c:ptCount val="46"/>
                <c:pt idx="0">
                  <c:v>0.97512437810945274</c:v>
                </c:pt>
                <c:pt idx="1">
                  <c:v>0.98039215686274506</c:v>
                </c:pt>
                <c:pt idx="2">
                  <c:v>0.80185968368264893</c:v>
                </c:pt>
                <c:pt idx="3">
                  <c:v>0.80919967805546889</c:v>
                </c:pt>
                <c:pt idx="4">
                  <c:v>0.92174207875063296</c:v>
                </c:pt>
                <c:pt idx="5">
                  <c:v>0.95783902350319428</c:v>
                </c:pt>
                <c:pt idx="6">
                  <c:v>0.53535514764618497</c:v>
                </c:pt>
                <c:pt idx="7">
                  <c:v>0.67934071689529874</c:v>
                </c:pt>
                <c:pt idx="8">
                  <c:v>0.85207034348995125</c:v>
                </c:pt>
                <c:pt idx="9">
                  <c:v>0.91178053336511178</c:v>
                </c:pt>
                <c:pt idx="10">
                  <c:v>0.7153728784210428</c:v>
                </c:pt>
                <c:pt idx="11">
                  <c:v>0.99232929455310448</c:v>
                </c:pt>
                <c:pt idx="12">
                  <c:v>0.50363907890800019</c:v>
                </c:pt>
                <c:pt idx="13">
                  <c:v>0.64433586905033091</c:v>
                </c:pt>
                <c:pt idx="14">
                  <c:v>0.91293127365429017</c:v>
                </c:pt>
                <c:pt idx="15">
                  <c:v>0.90857451300123493</c:v>
                </c:pt>
                <c:pt idx="16">
                  <c:v>0.97002619070714913</c:v>
                </c:pt>
                <c:pt idx="17">
                  <c:v>0.71021905087586201</c:v>
                </c:pt>
                <c:pt idx="18">
                  <c:v>0.97030855812148253</c:v>
                </c:pt>
                <c:pt idx="19">
                  <c:v>0.93049195439885901</c:v>
                </c:pt>
                <c:pt idx="20" formatCode="0.000">
                  <c:v>0.7827783600073307</c:v>
                </c:pt>
                <c:pt idx="21" formatCode="0.000">
                  <c:v>0.96348026851287638</c:v>
                </c:pt>
                <c:pt idx="22" formatCode="0.000">
                  <c:v>0.98099094079510707</c:v>
                </c:pt>
                <c:pt idx="23" formatCode="0.000">
                  <c:v>0.98077186249837678</c:v>
                </c:pt>
                <c:pt idx="24">
                  <c:v>0.4506692057195093</c:v>
                </c:pt>
                <c:pt idx="25">
                  <c:v>0.49004907623485267</c:v>
                </c:pt>
                <c:pt idx="26">
                  <c:v>0.39799047432635221</c:v>
                </c:pt>
                <c:pt idx="27">
                  <c:v>0.39096925122979054</c:v>
                </c:pt>
                <c:pt idx="28">
                  <c:v>0.37995824634655534</c:v>
                </c:pt>
                <c:pt idx="29">
                  <c:v>0.3461215387846121</c:v>
                </c:pt>
                <c:pt idx="30">
                  <c:v>0.47170990934667084</c:v>
                </c:pt>
                <c:pt idx="31">
                  <c:v>0.53024026512013256</c:v>
                </c:pt>
                <c:pt idx="32">
                  <c:v>0.44389927067724433</c:v>
                </c:pt>
                <c:pt idx="33">
                  <c:v>0.39180475063260145</c:v>
                </c:pt>
                <c:pt idx="34" formatCode="0.000">
                  <c:v>0.55555555555555547</c:v>
                </c:pt>
                <c:pt idx="35">
                  <c:v>0.33583552692011498</c:v>
                </c:pt>
                <c:pt idx="36">
                  <c:v>0.38591404068466995</c:v>
                </c:pt>
                <c:pt idx="37">
                  <c:v>0.31818181818181801</c:v>
                </c:pt>
                <c:pt idx="38">
                  <c:v>0.50268817204301075</c:v>
                </c:pt>
                <c:pt idx="39">
                  <c:v>0.33198727959838581</c:v>
                </c:pt>
                <c:pt idx="40">
                  <c:v>0.80192596488452761</c:v>
                </c:pt>
                <c:pt idx="41">
                  <c:v>0.3829542999839633</c:v>
                </c:pt>
                <c:pt idx="42">
                  <c:v>0.38048724918378724</c:v>
                </c:pt>
                <c:pt idx="43">
                  <c:v>0.83910494816860637</c:v>
                </c:pt>
                <c:pt idx="44">
                  <c:v>0.50141040388402969</c:v>
                </c:pt>
                <c:pt idx="45">
                  <c:v>0.37296983742438311</c:v>
                </c:pt>
              </c:numCache>
            </c:numRef>
          </c:xVal>
          <c:yVal>
            <c:numRef>
              <c:f>dw!$AL$3:$AL$48</c:f>
              <c:numCache>
                <c:formatCode>0.000</c:formatCode>
                <c:ptCount val="46"/>
                <c:pt idx="0">
                  <c:v>0.97096235122543717</c:v>
                </c:pt>
                <c:pt idx="1">
                  <c:v>0.95888714806233477</c:v>
                </c:pt>
                <c:pt idx="2">
                  <c:v>0.94563485577930162</c:v>
                </c:pt>
                <c:pt idx="3">
                  <c:v>0.96579665610852961</c:v>
                </c:pt>
                <c:pt idx="5">
                  <c:v>0.95478285073099733</c:v>
                </c:pt>
                <c:pt idx="7">
                  <c:v>0.98176634512668781</c:v>
                </c:pt>
                <c:pt idx="8">
                  <c:v>0.94864905814825362</c:v>
                </c:pt>
                <c:pt idx="9">
                  <c:v>0.96830303700657727</c:v>
                </c:pt>
                <c:pt idx="10">
                  <c:v>0.9318320377479764</c:v>
                </c:pt>
                <c:pt idx="11">
                  <c:v>0.95555221155950465</c:v>
                </c:pt>
                <c:pt idx="13">
                  <c:v>0.97807366746512947</c:v>
                </c:pt>
                <c:pt idx="14">
                  <c:v>0.9783218788729221</c:v>
                </c:pt>
                <c:pt idx="15">
                  <c:v>0.97506609956751111</c:v>
                </c:pt>
                <c:pt idx="16">
                  <c:v>0.97145812268691889</c:v>
                </c:pt>
                <c:pt idx="17">
                  <c:v>0.97695494456562038</c:v>
                </c:pt>
                <c:pt idx="18">
                  <c:v>0.9773304559159296</c:v>
                </c:pt>
                <c:pt idx="19">
                  <c:v>0.97018414698263677</c:v>
                </c:pt>
                <c:pt idx="20">
                  <c:v>0.97186857613083155</c:v>
                </c:pt>
                <c:pt idx="24">
                  <c:v>0.29253592502886017</c:v>
                </c:pt>
                <c:pt idx="25">
                  <c:v>0.42009490836489882</c:v>
                </c:pt>
                <c:pt idx="26">
                  <c:v>0.35563960368471126</c:v>
                </c:pt>
                <c:pt idx="27">
                  <c:v>0.21911041361659103</c:v>
                </c:pt>
                <c:pt idx="28">
                  <c:v>0.55439814814814814</c:v>
                </c:pt>
                <c:pt idx="29">
                  <c:v>0.56593341294050403</c:v>
                </c:pt>
                <c:pt idx="30">
                  <c:v>0.87908766144545203</c:v>
                </c:pt>
                <c:pt idx="31">
                  <c:v>0.79762101437303823</c:v>
                </c:pt>
                <c:pt idx="33">
                  <c:v>0.66809927192654972</c:v>
                </c:pt>
                <c:pt idx="37">
                  <c:v>0.57204050496152903</c:v>
                </c:pt>
                <c:pt idx="38">
                  <c:v>0.30462137238159787</c:v>
                </c:pt>
                <c:pt idx="39">
                  <c:v>0.42754986309902665</c:v>
                </c:pt>
                <c:pt idx="40">
                  <c:v>0.65870502320635382</c:v>
                </c:pt>
                <c:pt idx="42">
                  <c:v>0.79522465654829977</c:v>
                </c:pt>
                <c:pt idx="43">
                  <c:v>0.96497294361697861</c:v>
                </c:pt>
                <c:pt idx="44">
                  <c:v>0.64713748865780396</c:v>
                </c:pt>
                <c:pt idx="45">
                  <c:v>0.68864855538113823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dw!$D$6</c:f>
              <c:strCache>
                <c:ptCount val="1"/>
                <c:pt idx="0">
                  <c:v>BZ</c:v>
                </c:pt>
              </c:strCache>
            </c:strRef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xVal>
            <c:numRef>
              <c:f>dw!$AG$3:$AG$22</c:f>
              <c:numCache>
                <c:formatCode>0.0</c:formatCode>
                <c:ptCount val="20"/>
                <c:pt idx="0">
                  <c:v>0.97512437810945274</c:v>
                </c:pt>
                <c:pt idx="1">
                  <c:v>0.98039215686274506</c:v>
                </c:pt>
                <c:pt idx="2">
                  <c:v>0.80185968368264893</c:v>
                </c:pt>
                <c:pt idx="3">
                  <c:v>0.80919967805546889</c:v>
                </c:pt>
                <c:pt idx="4">
                  <c:v>0.92174207875063296</c:v>
                </c:pt>
                <c:pt idx="5">
                  <c:v>0.95783902350319428</c:v>
                </c:pt>
                <c:pt idx="6">
                  <c:v>0.53535514764618497</c:v>
                </c:pt>
                <c:pt idx="7">
                  <c:v>0.67934071689529874</c:v>
                </c:pt>
                <c:pt idx="8">
                  <c:v>0.85207034348995125</c:v>
                </c:pt>
                <c:pt idx="9">
                  <c:v>0.91178053336511178</c:v>
                </c:pt>
                <c:pt idx="10">
                  <c:v>0.7153728784210428</c:v>
                </c:pt>
                <c:pt idx="11">
                  <c:v>0.99232929455310448</c:v>
                </c:pt>
                <c:pt idx="12">
                  <c:v>0.50363907890800019</c:v>
                </c:pt>
                <c:pt idx="13">
                  <c:v>0.64433586905033091</c:v>
                </c:pt>
                <c:pt idx="14">
                  <c:v>0.91293127365429017</c:v>
                </c:pt>
                <c:pt idx="15">
                  <c:v>0.90857451300123493</c:v>
                </c:pt>
                <c:pt idx="16">
                  <c:v>0.97002619070714913</c:v>
                </c:pt>
                <c:pt idx="17">
                  <c:v>0.71021905087586201</c:v>
                </c:pt>
                <c:pt idx="18">
                  <c:v>0.97030855812148253</c:v>
                </c:pt>
                <c:pt idx="19">
                  <c:v>0.93049195439885901</c:v>
                </c:pt>
              </c:numCache>
            </c:numRef>
          </c:xVal>
          <c:yVal>
            <c:numRef>
              <c:f>dw!$AL$3:$AL$22</c:f>
              <c:numCache>
                <c:formatCode>0.000</c:formatCode>
                <c:ptCount val="20"/>
                <c:pt idx="0">
                  <c:v>0.97096235122543717</c:v>
                </c:pt>
                <c:pt idx="1">
                  <c:v>0.95888714806233477</c:v>
                </c:pt>
                <c:pt idx="2">
                  <c:v>0.94563485577930162</c:v>
                </c:pt>
                <c:pt idx="3">
                  <c:v>0.96579665610852961</c:v>
                </c:pt>
                <c:pt idx="5">
                  <c:v>0.95478285073099733</c:v>
                </c:pt>
                <c:pt idx="7">
                  <c:v>0.98176634512668781</c:v>
                </c:pt>
                <c:pt idx="8">
                  <c:v>0.94864905814825362</c:v>
                </c:pt>
                <c:pt idx="9">
                  <c:v>0.96830303700657727</c:v>
                </c:pt>
                <c:pt idx="10">
                  <c:v>0.9318320377479764</c:v>
                </c:pt>
                <c:pt idx="11">
                  <c:v>0.95555221155950465</c:v>
                </c:pt>
                <c:pt idx="13">
                  <c:v>0.97807366746512947</c:v>
                </c:pt>
                <c:pt idx="14">
                  <c:v>0.9783218788729221</c:v>
                </c:pt>
                <c:pt idx="15">
                  <c:v>0.97506609956751111</c:v>
                </c:pt>
                <c:pt idx="16">
                  <c:v>0.97145812268691889</c:v>
                </c:pt>
                <c:pt idx="17">
                  <c:v>0.97695494456562038</c:v>
                </c:pt>
                <c:pt idx="18">
                  <c:v>0.9773304559159296</c:v>
                </c:pt>
                <c:pt idx="19">
                  <c:v>0.97018414698263677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3218200"/>
        <c:axId val="753218592"/>
      </c:scatterChart>
      <c:valAx>
        <c:axId val="753218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1400" b="1">
                    <a:solidFill>
                      <a:srgbClr val="000000"/>
                    </a:solidFill>
                    <a:latin typeface="Calibri"/>
                  </a:rPr>
                  <a:t>Copr/EpiCop</a:t>
                </a:r>
              </a:p>
            </c:rich>
          </c:tx>
          <c:overlay val="1"/>
        </c:title>
        <c:numFmt formatCode="0.0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753218592"/>
        <c:crosses val="autoZero"/>
        <c:crossBetween val="midCat"/>
      </c:valAx>
      <c:valAx>
        <c:axId val="7532185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sz="1400" b="1">
                    <a:solidFill>
                      <a:srgbClr val="000000"/>
                    </a:solidFill>
                    <a:latin typeface="Calibri"/>
                  </a:rPr>
                  <a:t>5B/(5B+5a)</a:t>
                </a:r>
              </a:p>
            </c:rich>
          </c:tx>
          <c:overlay val="1"/>
        </c:title>
        <c:numFmt formatCode="0.000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753218200"/>
        <c:crosses val="autoZero"/>
        <c:crossBetween val="midCat"/>
      </c:valAx>
      <c:spPr>
        <a:noFill/>
        <a:ln>
          <a:noFill/>
        </a:ln>
      </c:spPr>
    </c:plotArea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trendline>
            <c:spPr>
              <a:ln w="19080">
                <a:solidFill>
                  <a:srgbClr val="5B9BD5"/>
                </a:solidFill>
                <a:round/>
              </a:ln>
            </c:spPr>
            <c:trendlineType val="log"/>
            <c:dispRSqr val="1"/>
            <c:dispEq val="0"/>
            <c:trendlineLbl>
              <c:numFmt formatCode="General" sourceLinked="0"/>
            </c:trendlineLbl>
          </c:trendline>
          <c:xVal>
            <c:numRef>
              <c:f>dw!$AG$3:$AG$48</c:f>
              <c:numCache>
                <c:formatCode>0.0</c:formatCode>
                <c:ptCount val="46"/>
                <c:pt idx="0">
                  <c:v>0.97512437810945274</c:v>
                </c:pt>
                <c:pt idx="1">
                  <c:v>0.98039215686274506</c:v>
                </c:pt>
                <c:pt idx="2">
                  <c:v>0.80185968368264893</c:v>
                </c:pt>
                <c:pt idx="3">
                  <c:v>0.80919967805546889</c:v>
                </c:pt>
                <c:pt idx="4">
                  <c:v>0.92174207875063296</c:v>
                </c:pt>
                <c:pt idx="5">
                  <c:v>0.95783902350319428</c:v>
                </c:pt>
                <c:pt idx="6">
                  <c:v>0.53535514764618497</c:v>
                </c:pt>
                <c:pt idx="7">
                  <c:v>0.67934071689529874</c:v>
                </c:pt>
                <c:pt idx="8">
                  <c:v>0.85207034348995125</c:v>
                </c:pt>
                <c:pt idx="9">
                  <c:v>0.91178053336511178</c:v>
                </c:pt>
                <c:pt idx="10">
                  <c:v>0.7153728784210428</c:v>
                </c:pt>
                <c:pt idx="11">
                  <c:v>0.99232929455310448</c:v>
                </c:pt>
                <c:pt idx="12">
                  <c:v>0.50363907890800019</c:v>
                </c:pt>
                <c:pt idx="13">
                  <c:v>0.64433586905033091</c:v>
                </c:pt>
                <c:pt idx="14">
                  <c:v>0.91293127365429017</c:v>
                </c:pt>
                <c:pt idx="15">
                  <c:v>0.90857451300123493</c:v>
                </c:pt>
                <c:pt idx="16">
                  <c:v>0.97002619070714913</c:v>
                </c:pt>
                <c:pt idx="17">
                  <c:v>0.71021905087586201</c:v>
                </c:pt>
                <c:pt idx="18">
                  <c:v>0.97030855812148253</c:v>
                </c:pt>
                <c:pt idx="19">
                  <c:v>0.93049195439885901</c:v>
                </c:pt>
                <c:pt idx="20" formatCode="0.000">
                  <c:v>0.7827783600073307</c:v>
                </c:pt>
                <c:pt idx="21" formatCode="0.000">
                  <c:v>0.96348026851287638</c:v>
                </c:pt>
                <c:pt idx="22" formatCode="0.000">
                  <c:v>0.98099094079510707</c:v>
                </c:pt>
                <c:pt idx="23" formatCode="0.000">
                  <c:v>0.98077186249837678</c:v>
                </c:pt>
                <c:pt idx="24">
                  <c:v>0.4506692057195093</c:v>
                </c:pt>
                <c:pt idx="25">
                  <c:v>0.49004907623485267</c:v>
                </c:pt>
                <c:pt idx="26">
                  <c:v>0.39799047432635221</c:v>
                </c:pt>
                <c:pt idx="27">
                  <c:v>0.39096925122979054</c:v>
                </c:pt>
                <c:pt idx="28">
                  <c:v>0.37995824634655534</c:v>
                </c:pt>
                <c:pt idx="29">
                  <c:v>0.3461215387846121</c:v>
                </c:pt>
                <c:pt idx="30">
                  <c:v>0.47170990934667084</c:v>
                </c:pt>
                <c:pt idx="31">
                  <c:v>0.53024026512013256</c:v>
                </c:pt>
                <c:pt idx="32">
                  <c:v>0.44389927067724433</c:v>
                </c:pt>
                <c:pt idx="33">
                  <c:v>0.39180475063260145</c:v>
                </c:pt>
                <c:pt idx="34" formatCode="0.000">
                  <c:v>0.55555555555555547</c:v>
                </c:pt>
                <c:pt idx="35">
                  <c:v>0.33583552692011498</c:v>
                </c:pt>
                <c:pt idx="36">
                  <c:v>0.38591404068466995</c:v>
                </c:pt>
                <c:pt idx="37">
                  <c:v>0.31818181818181801</c:v>
                </c:pt>
                <c:pt idx="38">
                  <c:v>0.50268817204301075</c:v>
                </c:pt>
                <c:pt idx="39">
                  <c:v>0.33198727959838581</c:v>
                </c:pt>
                <c:pt idx="40">
                  <c:v>0.80192596488452761</c:v>
                </c:pt>
                <c:pt idx="41">
                  <c:v>0.3829542999839633</c:v>
                </c:pt>
                <c:pt idx="42">
                  <c:v>0.38048724918378724</c:v>
                </c:pt>
                <c:pt idx="43">
                  <c:v>0.83910494816860637</c:v>
                </c:pt>
                <c:pt idx="44">
                  <c:v>0.50141040388402969</c:v>
                </c:pt>
                <c:pt idx="45">
                  <c:v>0.37296983742438311</c:v>
                </c:pt>
              </c:numCache>
            </c:numRef>
          </c:xVal>
          <c:yVal>
            <c:numRef>
              <c:f>dw!$AN$3:$AN$48</c:f>
              <c:numCache>
                <c:formatCode>0.0</c:formatCode>
                <c:ptCount val="46"/>
                <c:pt idx="0" formatCode="0.0000">
                  <c:v>0.91334298569932193</c:v>
                </c:pt>
                <c:pt idx="1">
                  <c:v>0.8568721528570552</c:v>
                </c:pt>
                <c:pt idx="2">
                  <c:v>0.83712141328175305</c:v>
                </c:pt>
                <c:pt idx="3">
                  <c:v>0.85152613344935957</c:v>
                </c:pt>
                <c:pt idx="4">
                  <c:v>0.88081340914405926</c:v>
                </c:pt>
                <c:pt idx="5">
                  <c:v>0.82457622174799095</c:v>
                </c:pt>
                <c:pt idx="6">
                  <c:v>0.84045230588918396</c:v>
                </c:pt>
                <c:pt idx="7">
                  <c:v>0.84240504937507121</c:v>
                </c:pt>
                <c:pt idx="8">
                  <c:v>0.91395935879758028</c:v>
                </c:pt>
                <c:pt idx="9">
                  <c:v>0.8357325611548746</c:v>
                </c:pt>
                <c:pt idx="10">
                  <c:v>0.82980541226586391</c:v>
                </c:pt>
                <c:pt idx="11">
                  <c:v>0.94735148949751702</c:v>
                </c:pt>
                <c:pt idx="12">
                  <c:v>0.9170867449581952</c:v>
                </c:pt>
                <c:pt idx="13">
                  <c:v>0.91422482386918169</c:v>
                </c:pt>
                <c:pt idx="14">
                  <c:v>0.94470570859821135</c:v>
                </c:pt>
                <c:pt idx="15">
                  <c:v>0.91075171435200231</c:v>
                </c:pt>
                <c:pt idx="16">
                  <c:v>0.88536652832912011</c:v>
                </c:pt>
                <c:pt idx="17">
                  <c:v>0.89595017050970804</c:v>
                </c:pt>
                <c:pt idx="18">
                  <c:v>0.85466750072339936</c:v>
                </c:pt>
                <c:pt idx="19">
                  <c:v>0.83014477582212476</c:v>
                </c:pt>
                <c:pt idx="20">
                  <c:v>0.84502784521006535</c:v>
                </c:pt>
                <c:pt idx="21">
                  <c:v>0.63832147571799591</c:v>
                </c:pt>
                <c:pt idx="22">
                  <c:v>0.79630917561176218</c:v>
                </c:pt>
                <c:pt idx="23">
                  <c:v>0.80582597361972885</c:v>
                </c:pt>
                <c:pt idx="24" formatCode="0.00">
                  <c:v>6.5534312295162198E-2</c:v>
                </c:pt>
                <c:pt idx="25" formatCode="0.00">
                  <c:v>0.4839890350541356</c:v>
                </c:pt>
                <c:pt idx="26" formatCode="0.00">
                  <c:v>0.34021193530395982</c:v>
                </c:pt>
                <c:pt idx="27" formatCode="0.00">
                  <c:v>0.58823529411764708</c:v>
                </c:pt>
                <c:pt idx="28" formatCode="0.00">
                  <c:v>0.25464268175121413</c:v>
                </c:pt>
                <c:pt idx="29" formatCode="0.00">
                  <c:v>0.20245667909629306</c:v>
                </c:pt>
                <c:pt idx="30" formatCode="0.00">
                  <c:v>0.38603223330775133</c:v>
                </c:pt>
                <c:pt idx="31" formatCode="0.00">
                  <c:v>0.60093896713615014</c:v>
                </c:pt>
                <c:pt idx="32" formatCode="0.00">
                  <c:v>0.52728584333850415</c:v>
                </c:pt>
                <c:pt idx="34" formatCode="0.00">
                  <c:v>0.45296822662705721</c:v>
                </c:pt>
                <c:pt idx="35" formatCode="0.00">
                  <c:v>0.44668601047225298</c:v>
                </c:pt>
                <c:pt idx="36" formatCode="0.00">
                  <c:v>0.4202898550724638</c:v>
                </c:pt>
                <c:pt idx="37" formatCode="0.00">
                  <c:v>0.44875040588162901</c:v>
                </c:pt>
                <c:pt idx="38" formatCode="0.00">
                  <c:v>0.94536021462412501</c:v>
                </c:pt>
                <c:pt idx="39" formatCode="0.00">
                  <c:v>0.35114560176668641</c:v>
                </c:pt>
                <c:pt idx="40" formatCode="0.00">
                  <c:v>0.25714985858785133</c:v>
                </c:pt>
                <c:pt idx="41" formatCode="0.00">
                  <c:v>0.24008337338261432</c:v>
                </c:pt>
                <c:pt idx="42" formatCode="0.00">
                  <c:v>0.31232451488892499</c:v>
                </c:pt>
                <c:pt idx="43" formatCode="0.00">
                  <c:v>0.21739489684267099</c:v>
                </c:pt>
                <c:pt idx="44" formatCode="0.00">
                  <c:v>0.14593963822135914</c:v>
                </c:pt>
                <c:pt idx="45" formatCode="0.00">
                  <c:v>2.5498277713088418E-2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dw!$D$6</c:f>
              <c:strCache>
                <c:ptCount val="1"/>
                <c:pt idx="0">
                  <c:v>BZ</c:v>
                </c:pt>
              </c:strCache>
            </c:strRef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xVal>
            <c:numRef>
              <c:f>dw!$AG$3:$AG$22</c:f>
              <c:numCache>
                <c:formatCode>0.0</c:formatCode>
                <c:ptCount val="20"/>
                <c:pt idx="0">
                  <c:v>0.97512437810945274</c:v>
                </c:pt>
                <c:pt idx="1">
                  <c:v>0.98039215686274506</c:v>
                </c:pt>
                <c:pt idx="2">
                  <c:v>0.80185968368264893</c:v>
                </c:pt>
                <c:pt idx="3">
                  <c:v>0.80919967805546889</c:v>
                </c:pt>
                <c:pt idx="4">
                  <c:v>0.92174207875063296</c:v>
                </c:pt>
                <c:pt idx="5">
                  <c:v>0.95783902350319428</c:v>
                </c:pt>
                <c:pt idx="6">
                  <c:v>0.53535514764618497</c:v>
                </c:pt>
                <c:pt idx="7">
                  <c:v>0.67934071689529874</c:v>
                </c:pt>
                <c:pt idx="8">
                  <c:v>0.85207034348995125</c:v>
                </c:pt>
                <c:pt idx="9">
                  <c:v>0.91178053336511178</c:v>
                </c:pt>
                <c:pt idx="10">
                  <c:v>0.7153728784210428</c:v>
                </c:pt>
                <c:pt idx="11">
                  <c:v>0.99232929455310448</c:v>
                </c:pt>
                <c:pt idx="12">
                  <c:v>0.50363907890800019</c:v>
                </c:pt>
                <c:pt idx="13">
                  <c:v>0.64433586905033091</c:v>
                </c:pt>
                <c:pt idx="14">
                  <c:v>0.91293127365429017</c:v>
                </c:pt>
                <c:pt idx="15">
                  <c:v>0.90857451300123493</c:v>
                </c:pt>
                <c:pt idx="16">
                  <c:v>0.97002619070714913</c:v>
                </c:pt>
                <c:pt idx="17">
                  <c:v>0.71021905087586201</c:v>
                </c:pt>
                <c:pt idx="18">
                  <c:v>0.97030855812148253</c:v>
                </c:pt>
                <c:pt idx="19">
                  <c:v>0.93049195439885901</c:v>
                </c:pt>
              </c:numCache>
            </c:numRef>
          </c:xVal>
          <c:yVal>
            <c:numRef>
              <c:f>dw!$AN$3:$AN$22</c:f>
              <c:numCache>
                <c:formatCode>0.0</c:formatCode>
                <c:ptCount val="20"/>
                <c:pt idx="0" formatCode="0.0000">
                  <c:v>0.91334298569932193</c:v>
                </c:pt>
                <c:pt idx="1">
                  <c:v>0.8568721528570552</c:v>
                </c:pt>
                <c:pt idx="2">
                  <c:v>0.83712141328175305</c:v>
                </c:pt>
                <c:pt idx="3">
                  <c:v>0.85152613344935957</c:v>
                </c:pt>
                <c:pt idx="4">
                  <c:v>0.88081340914405926</c:v>
                </c:pt>
                <c:pt idx="5">
                  <c:v>0.82457622174799095</c:v>
                </c:pt>
                <c:pt idx="6">
                  <c:v>0.84045230588918396</c:v>
                </c:pt>
                <c:pt idx="7">
                  <c:v>0.84240504937507121</c:v>
                </c:pt>
                <c:pt idx="8">
                  <c:v>0.91395935879758028</c:v>
                </c:pt>
                <c:pt idx="9">
                  <c:v>0.8357325611548746</c:v>
                </c:pt>
                <c:pt idx="10">
                  <c:v>0.82980541226586391</c:v>
                </c:pt>
                <c:pt idx="11">
                  <c:v>0.94735148949751702</c:v>
                </c:pt>
                <c:pt idx="12">
                  <c:v>0.9170867449581952</c:v>
                </c:pt>
                <c:pt idx="13">
                  <c:v>0.91422482386918169</c:v>
                </c:pt>
                <c:pt idx="14">
                  <c:v>0.94470570859821135</c:v>
                </c:pt>
                <c:pt idx="15">
                  <c:v>0.91075171435200231</c:v>
                </c:pt>
                <c:pt idx="16">
                  <c:v>0.88536652832912011</c:v>
                </c:pt>
                <c:pt idx="17">
                  <c:v>0.89595017050970804</c:v>
                </c:pt>
                <c:pt idx="18">
                  <c:v>0.85466750072339936</c:v>
                </c:pt>
                <c:pt idx="19">
                  <c:v>0.83014477582212476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3219376"/>
        <c:axId val="753219768"/>
      </c:scatterChart>
      <c:valAx>
        <c:axId val="753219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1400" b="1">
                    <a:solidFill>
                      <a:srgbClr val="000000"/>
                    </a:solidFill>
                    <a:latin typeface="Calibri"/>
                  </a:rPr>
                  <a:t>Copr/EpiCop</a:t>
                </a:r>
              </a:p>
            </c:rich>
          </c:tx>
          <c:overlay val="1"/>
        </c:title>
        <c:numFmt formatCode="0.0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753219768"/>
        <c:crosses val="autoZero"/>
        <c:crossBetween val="midCat"/>
      </c:valAx>
      <c:valAx>
        <c:axId val="7532197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sz="1400" b="1">
                    <a:solidFill>
                      <a:srgbClr val="000000"/>
                    </a:solidFill>
                    <a:latin typeface="Calibri"/>
                  </a:rPr>
                  <a:t>Copr/Ethylcop</a:t>
                </a:r>
              </a:p>
            </c:rich>
          </c:tx>
          <c:overlay val="1"/>
        </c:title>
        <c:numFmt formatCode="0.0000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753219376"/>
        <c:crosses val="autoZero"/>
        <c:crossBetween val="midCat"/>
      </c:valAx>
      <c:spPr>
        <a:noFill/>
        <a:ln>
          <a:noFill/>
        </a:ln>
      </c:spPr>
    </c:plotArea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trendline>
            <c:spPr>
              <a:ln w="19080">
                <a:solidFill>
                  <a:srgbClr val="5B9BD5"/>
                </a:solidFill>
                <a:round/>
              </a:ln>
            </c:spPr>
            <c:trendlineType val="log"/>
            <c:dispRSqr val="1"/>
            <c:dispEq val="0"/>
            <c:trendlineLbl>
              <c:numFmt formatCode="General" sourceLinked="0"/>
            </c:trendlineLbl>
          </c:trendline>
          <c:xVal>
            <c:numRef>
              <c:f>dw!$AG$3:$AG$48</c:f>
              <c:numCache>
                <c:formatCode>0.0</c:formatCode>
                <c:ptCount val="46"/>
                <c:pt idx="0">
                  <c:v>0.97512437810945274</c:v>
                </c:pt>
                <c:pt idx="1">
                  <c:v>0.98039215686274506</c:v>
                </c:pt>
                <c:pt idx="2">
                  <c:v>0.80185968368264893</c:v>
                </c:pt>
                <c:pt idx="3">
                  <c:v>0.80919967805546889</c:v>
                </c:pt>
                <c:pt idx="4">
                  <c:v>0.92174207875063296</c:v>
                </c:pt>
                <c:pt idx="5">
                  <c:v>0.95783902350319428</c:v>
                </c:pt>
                <c:pt idx="6">
                  <c:v>0.53535514764618497</c:v>
                </c:pt>
                <c:pt idx="7">
                  <c:v>0.67934071689529874</c:v>
                </c:pt>
                <c:pt idx="8">
                  <c:v>0.85207034348995125</c:v>
                </c:pt>
                <c:pt idx="9">
                  <c:v>0.91178053336511178</c:v>
                </c:pt>
                <c:pt idx="10">
                  <c:v>0.7153728784210428</c:v>
                </c:pt>
                <c:pt idx="11">
                  <c:v>0.99232929455310448</c:v>
                </c:pt>
                <c:pt idx="12">
                  <c:v>0.50363907890800019</c:v>
                </c:pt>
                <c:pt idx="13">
                  <c:v>0.64433586905033091</c:v>
                </c:pt>
                <c:pt idx="14">
                  <c:v>0.91293127365429017</c:v>
                </c:pt>
                <c:pt idx="15">
                  <c:v>0.90857451300123493</c:v>
                </c:pt>
                <c:pt idx="16">
                  <c:v>0.97002619070714913</c:v>
                </c:pt>
                <c:pt idx="17">
                  <c:v>0.71021905087586201</c:v>
                </c:pt>
                <c:pt idx="18">
                  <c:v>0.97030855812148253</c:v>
                </c:pt>
                <c:pt idx="19">
                  <c:v>0.93049195439885901</c:v>
                </c:pt>
                <c:pt idx="20" formatCode="0.000">
                  <c:v>0.7827783600073307</c:v>
                </c:pt>
                <c:pt idx="21" formatCode="0.000">
                  <c:v>0.96348026851287638</c:v>
                </c:pt>
                <c:pt idx="22" formatCode="0.000">
                  <c:v>0.98099094079510707</c:v>
                </c:pt>
                <c:pt idx="23" formatCode="0.000">
                  <c:v>0.98077186249837678</c:v>
                </c:pt>
                <c:pt idx="24">
                  <c:v>0.4506692057195093</c:v>
                </c:pt>
                <c:pt idx="25">
                  <c:v>0.49004907623485267</c:v>
                </c:pt>
                <c:pt idx="26">
                  <c:v>0.39799047432635221</c:v>
                </c:pt>
                <c:pt idx="27">
                  <c:v>0.39096925122979054</c:v>
                </c:pt>
                <c:pt idx="28">
                  <c:v>0.37995824634655534</c:v>
                </c:pt>
                <c:pt idx="29">
                  <c:v>0.3461215387846121</c:v>
                </c:pt>
                <c:pt idx="30">
                  <c:v>0.47170990934667084</c:v>
                </c:pt>
                <c:pt idx="31">
                  <c:v>0.53024026512013256</c:v>
                </c:pt>
                <c:pt idx="32">
                  <c:v>0.44389927067724433</c:v>
                </c:pt>
                <c:pt idx="33">
                  <c:v>0.39180475063260145</c:v>
                </c:pt>
                <c:pt idx="34" formatCode="0.000">
                  <c:v>0.55555555555555547</c:v>
                </c:pt>
                <c:pt idx="35">
                  <c:v>0.33583552692011498</c:v>
                </c:pt>
                <c:pt idx="36">
                  <c:v>0.38591404068466995</c:v>
                </c:pt>
                <c:pt idx="37">
                  <c:v>0.31818181818181801</c:v>
                </c:pt>
                <c:pt idx="38">
                  <c:v>0.50268817204301075</c:v>
                </c:pt>
                <c:pt idx="39">
                  <c:v>0.33198727959838581</c:v>
                </c:pt>
                <c:pt idx="40">
                  <c:v>0.80192596488452761</c:v>
                </c:pt>
                <c:pt idx="41">
                  <c:v>0.3829542999839633</c:v>
                </c:pt>
                <c:pt idx="42">
                  <c:v>0.38048724918378724</c:v>
                </c:pt>
                <c:pt idx="43">
                  <c:v>0.83910494816860637</c:v>
                </c:pt>
                <c:pt idx="44">
                  <c:v>0.50141040388402969</c:v>
                </c:pt>
                <c:pt idx="45">
                  <c:v>0.37296983742438311</c:v>
                </c:pt>
              </c:numCache>
            </c:numRef>
          </c:xVal>
          <c:yVal>
            <c:numRef>
              <c:f>dw!$AK$3:$AK$48</c:f>
              <c:numCache>
                <c:formatCode>0.0</c:formatCode>
                <c:ptCount val="46"/>
                <c:pt idx="0">
                  <c:v>0.95108061056790072</c:v>
                </c:pt>
                <c:pt idx="1">
                  <c:v>0.95835556737817285</c:v>
                </c:pt>
                <c:pt idx="2">
                  <c:v>0.92538249022863917</c:v>
                </c:pt>
                <c:pt idx="3">
                  <c:v>0.87024907170799293</c:v>
                </c:pt>
                <c:pt idx="4">
                  <c:v>0.885865775599883</c:v>
                </c:pt>
                <c:pt idx="5">
                  <c:v>0.84963883330860213</c:v>
                </c:pt>
                <c:pt idx="6">
                  <c:v>0.90541241692611996</c:v>
                </c:pt>
                <c:pt idx="7">
                  <c:v>0.89015357013722018</c:v>
                </c:pt>
                <c:pt idx="8">
                  <c:v>0.86818929670815936</c:v>
                </c:pt>
                <c:pt idx="9">
                  <c:v>0.85837571069379903</c:v>
                </c:pt>
                <c:pt idx="10">
                  <c:v>0.85980408783810247</c:v>
                </c:pt>
                <c:pt idx="11">
                  <c:v>0.95612978237846602</c:v>
                </c:pt>
                <c:pt idx="12">
                  <c:v>0.86142869507602593</c:v>
                </c:pt>
                <c:pt idx="13">
                  <c:v>0.90939204049980138</c:v>
                </c:pt>
                <c:pt idx="14">
                  <c:v>0.91291102594860618</c:v>
                </c:pt>
                <c:pt idx="16">
                  <c:v>0.96209612178556669</c:v>
                </c:pt>
                <c:pt idx="17">
                  <c:v>0.88145187808311043</c:v>
                </c:pt>
                <c:pt idx="18">
                  <c:v>0.96430435980385854</c:v>
                </c:pt>
                <c:pt idx="19">
                  <c:v>0.81164788032159463</c:v>
                </c:pt>
                <c:pt idx="20">
                  <c:v>0.85858101260193731</c:v>
                </c:pt>
                <c:pt idx="21">
                  <c:v>0.94680793971639565</c:v>
                </c:pt>
                <c:pt idx="22">
                  <c:v>0.87517576468309233</c:v>
                </c:pt>
                <c:pt idx="23">
                  <c:v>0.96103653878394291</c:v>
                </c:pt>
                <c:pt idx="24">
                  <c:v>5.2786350719831177E-2</c:v>
                </c:pt>
                <c:pt idx="25">
                  <c:v>5.4619014758896481E-2</c:v>
                </c:pt>
                <c:pt idx="26">
                  <c:v>1.8306575995513177E-2</c:v>
                </c:pt>
                <c:pt idx="27">
                  <c:v>1.2484786478251714E-2</c:v>
                </c:pt>
                <c:pt idx="28">
                  <c:v>4.0555959788177429E-2</c:v>
                </c:pt>
                <c:pt idx="29">
                  <c:v>4.2907889591948911E-2</c:v>
                </c:pt>
                <c:pt idx="30">
                  <c:v>6.2679421832760027E-2</c:v>
                </c:pt>
                <c:pt idx="31">
                  <c:v>3.1172477681928989E-2</c:v>
                </c:pt>
                <c:pt idx="32">
                  <c:v>0.28428044166563288</c:v>
                </c:pt>
                <c:pt idx="33">
                  <c:v>0.12725497577093986</c:v>
                </c:pt>
                <c:pt idx="34">
                  <c:v>5.4202245361942819E-2</c:v>
                </c:pt>
                <c:pt idx="35">
                  <c:v>2.7509037137890501E-2</c:v>
                </c:pt>
                <c:pt idx="36">
                  <c:v>7.375119031397985E-2</c:v>
                </c:pt>
                <c:pt idx="37">
                  <c:v>7.5582063524419499E-2</c:v>
                </c:pt>
                <c:pt idx="38">
                  <c:v>1.9402122104246924E-2</c:v>
                </c:pt>
                <c:pt idx="39">
                  <c:v>0.12993279285032655</c:v>
                </c:pt>
                <c:pt idx="40">
                  <c:v>0.27575052321136578</c:v>
                </c:pt>
                <c:pt idx="41">
                  <c:v>4.3316125381645171E-2</c:v>
                </c:pt>
                <c:pt idx="42">
                  <c:v>0.14267169399622184</c:v>
                </c:pt>
                <c:pt idx="43">
                  <c:v>0.39729435427669602</c:v>
                </c:pt>
                <c:pt idx="44">
                  <c:v>0.31639976103715656</c:v>
                </c:pt>
                <c:pt idx="45">
                  <c:v>0.13046704591961172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dw!$D$6</c:f>
              <c:strCache>
                <c:ptCount val="1"/>
                <c:pt idx="0">
                  <c:v>BZ</c:v>
                </c:pt>
              </c:strCache>
            </c:strRef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xVal>
            <c:numRef>
              <c:f>dw!$AG$3:$AG$22</c:f>
              <c:numCache>
                <c:formatCode>0.0</c:formatCode>
                <c:ptCount val="20"/>
                <c:pt idx="0">
                  <c:v>0.97512437810945274</c:v>
                </c:pt>
                <c:pt idx="1">
                  <c:v>0.98039215686274506</c:v>
                </c:pt>
                <c:pt idx="2">
                  <c:v>0.80185968368264893</c:v>
                </c:pt>
                <c:pt idx="3">
                  <c:v>0.80919967805546889</c:v>
                </c:pt>
                <c:pt idx="4">
                  <c:v>0.92174207875063296</c:v>
                </c:pt>
                <c:pt idx="5">
                  <c:v>0.95783902350319428</c:v>
                </c:pt>
                <c:pt idx="6">
                  <c:v>0.53535514764618497</c:v>
                </c:pt>
                <c:pt idx="7">
                  <c:v>0.67934071689529874</c:v>
                </c:pt>
                <c:pt idx="8">
                  <c:v>0.85207034348995125</c:v>
                </c:pt>
                <c:pt idx="9">
                  <c:v>0.91178053336511178</c:v>
                </c:pt>
                <c:pt idx="10">
                  <c:v>0.7153728784210428</c:v>
                </c:pt>
                <c:pt idx="11">
                  <c:v>0.99232929455310448</c:v>
                </c:pt>
                <c:pt idx="12">
                  <c:v>0.50363907890800019</c:v>
                </c:pt>
                <c:pt idx="13">
                  <c:v>0.64433586905033091</c:v>
                </c:pt>
                <c:pt idx="14">
                  <c:v>0.91293127365429017</c:v>
                </c:pt>
                <c:pt idx="15">
                  <c:v>0.90857451300123493</c:v>
                </c:pt>
                <c:pt idx="16">
                  <c:v>0.97002619070714913</c:v>
                </c:pt>
                <c:pt idx="17">
                  <c:v>0.71021905087586201</c:v>
                </c:pt>
                <c:pt idx="18">
                  <c:v>0.97030855812148253</c:v>
                </c:pt>
                <c:pt idx="19">
                  <c:v>0.93049195439885901</c:v>
                </c:pt>
              </c:numCache>
            </c:numRef>
          </c:xVal>
          <c:yVal>
            <c:numRef>
              <c:f>dw!$AK$3:$AK$22</c:f>
              <c:numCache>
                <c:formatCode>0.0</c:formatCode>
                <c:ptCount val="20"/>
                <c:pt idx="0">
                  <c:v>0.95108061056790072</c:v>
                </c:pt>
                <c:pt idx="1">
                  <c:v>0.95835556737817285</c:v>
                </c:pt>
                <c:pt idx="2">
                  <c:v>0.92538249022863917</c:v>
                </c:pt>
                <c:pt idx="3">
                  <c:v>0.87024907170799293</c:v>
                </c:pt>
                <c:pt idx="4">
                  <c:v>0.885865775599883</c:v>
                </c:pt>
                <c:pt idx="5">
                  <c:v>0.84963883330860213</c:v>
                </c:pt>
                <c:pt idx="6">
                  <c:v>0.90541241692611996</c:v>
                </c:pt>
                <c:pt idx="7">
                  <c:v>0.89015357013722018</c:v>
                </c:pt>
                <c:pt idx="8">
                  <c:v>0.86818929670815936</c:v>
                </c:pt>
                <c:pt idx="9">
                  <c:v>0.85837571069379903</c:v>
                </c:pt>
                <c:pt idx="10">
                  <c:v>0.85980408783810247</c:v>
                </c:pt>
                <c:pt idx="11">
                  <c:v>0.95612978237846602</c:v>
                </c:pt>
                <c:pt idx="12">
                  <c:v>0.86142869507602593</c:v>
                </c:pt>
                <c:pt idx="13">
                  <c:v>0.90939204049980138</c:v>
                </c:pt>
                <c:pt idx="14">
                  <c:v>0.91291102594860618</c:v>
                </c:pt>
                <c:pt idx="16">
                  <c:v>0.96209612178556669</c:v>
                </c:pt>
                <c:pt idx="17">
                  <c:v>0.88145187808311043</c:v>
                </c:pt>
                <c:pt idx="18">
                  <c:v>0.96430435980385854</c:v>
                </c:pt>
                <c:pt idx="19">
                  <c:v>0.81164788032159463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3220552"/>
        <c:axId val="753220944"/>
      </c:scatterChart>
      <c:valAx>
        <c:axId val="753220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1400" b="1">
                    <a:solidFill>
                      <a:srgbClr val="000000"/>
                    </a:solidFill>
                    <a:latin typeface="Calibri"/>
                  </a:rPr>
                  <a:t>Copr/EpiCop</a:t>
                </a:r>
              </a:p>
            </c:rich>
          </c:tx>
          <c:overlay val="1"/>
        </c:title>
        <c:numFmt formatCode="0.0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753220944"/>
        <c:crosses val="autoZero"/>
        <c:crossBetween val="midCat"/>
      </c:valAx>
      <c:valAx>
        <c:axId val="7532209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sz="1400" b="1">
                    <a:solidFill>
                      <a:srgbClr val="000000"/>
                    </a:solidFill>
                    <a:latin typeface="Calibri"/>
                  </a:rPr>
                  <a:t>Fec/Phyto</a:t>
                </a:r>
              </a:p>
            </c:rich>
          </c:tx>
          <c:overlay val="1"/>
        </c:title>
        <c:numFmt formatCode="0.0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753220552"/>
        <c:crosses val="autoZero"/>
        <c:crossBetween val="midCat"/>
      </c:valAx>
      <c:spPr>
        <a:noFill/>
        <a:ln>
          <a:noFill/>
        </a:ln>
      </c:spPr>
    </c:plotArea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trendline>
            <c:spPr>
              <a:ln w="19080">
                <a:solidFill>
                  <a:srgbClr val="5B9BD5"/>
                </a:solidFill>
                <a:round/>
              </a:ln>
            </c:spPr>
            <c:trendlineType val="log"/>
            <c:dispRSqr val="1"/>
            <c:dispEq val="0"/>
            <c:trendlineLbl>
              <c:numFmt formatCode="General" sourceLinked="0"/>
            </c:trendlineLbl>
          </c:trendline>
          <c:xVal>
            <c:numRef>
              <c:f>dw!$AG$3:$AG$48</c:f>
              <c:numCache>
                <c:formatCode>0.0</c:formatCode>
                <c:ptCount val="46"/>
                <c:pt idx="0">
                  <c:v>0.97512437810945274</c:v>
                </c:pt>
                <c:pt idx="1">
                  <c:v>0.98039215686274506</c:v>
                </c:pt>
                <c:pt idx="2">
                  <c:v>0.80185968368264893</c:v>
                </c:pt>
                <c:pt idx="3">
                  <c:v>0.80919967805546889</c:v>
                </c:pt>
                <c:pt idx="4">
                  <c:v>0.92174207875063296</c:v>
                </c:pt>
                <c:pt idx="5">
                  <c:v>0.95783902350319428</c:v>
                </c:pt>
                <c:pt idx="6">
                  <c:v>0.53535514764618497</c:v>
                </c:pt>
                <c:pt idx="7">
                  <c:v>0.67934071689529874</c:v>
                </c:pt>
                <c:pt idx="8">
                  <c:v>0.85207034348995125</c:v>
                </c:pt>
                <c:pt idx="9">
                  <c:v>0.91178053336511178</c:v>
                </c:pt>
                <c:pt idx="10">
                  <c:v>0.7153728784210428</c:v>
                </c:pt>
                <c:pt idx="11">
                  <c:v>0.99232929455310448</c:v>
                </c:pt>
                <c:pt idx="12">
                  <c:v>0.50363907890800019</c:v>
                </c:pt>
                <c:pt idx="13">
                  <c:v>0.64433586905033091</c:v>
                </c:pt>
                <c:pt idx="14">
                  <c:v>0.91293127365429017</c:v>
                </c:pt>
                <c:pt idx="15">
                  <c:v>0.90857451300123493</c:v>
                </c:pt>
                <c:pt idx="16">
                  <c:v>0.97002619070714913</c:v>
                </c:pt>
                <c:pt idx="17">
                  <c:v>0.71021905087586201</c:v>
                </c:pt>
                <c:pt idx="18">
                  <c:v>0.97030855812148253</c:v>
                </c:pt>
                <c:pt idx="19">
                  <c:v>0.93049195439885901</c:v>
                </c:pt>
                <c:pt idx="20" formatCode="0.000">
                  <c:v>0.7827783600073307</c:v>
                </c:pt>
                <c:pt idx="21" formatCode="0.000">
                  <c:v>0.96348026851287638</c:v>
                </c:pt>
                <c:pt idx="22" formatCode="0.000">
                  <c:v>0.98099094079510707</c:v>
                </c:pt>
                <c:pt idx="23" formatCode="0.000">
                  <c:v>0.98077186249837678</c:v>
                </c:pt>
                <c:pt idx="24">
                  <c:v>0.4506692057195093</c:v>
                </c:pt>
                <c:pt idx="25">
                  <c:v>0.49004907623485267</c:v>
                </c:pt>
                <c:pt idx="26">
                  <c:v>0.39799047432635221</c:v>
                </c:pt>
                <c:pt idx="27">
                  <c:v>0.39096925122979054</c:v>
                </c:pt>
                <c:pt idx="28">
                  <c:v>0.37995824634655534</c:v>
                </c:pt>
                <c:pt idx="29">
                  <c:v>0.3461215387846121</c:v>
                </c:pt>
                <c:pt idx="30">
                  <c:v>0.47170990934667084</c:v>
                </c:pt>
                <c:pt idx="31">
                  <c:v>0.53024026512013256</c:v>
                </c:pt>
                <c:pt idx="32">
                  <c:v>0.44389927067724433</c:v>
                </c:pt>
                <c:pt idx="33">
                  <c:v>0.39180475063260145</c:v>
                </c:pt>
                <c:pt idx="34" formatCode="0.000">
                  <c:v>0.55555555555555547</c:v>
                </c:pt>
                <c:pt idx="35">
                  <c:v>0.33583552692011498</c:v>
                </c:pt>
                <c:pt idx="36">
                  <c:v>0.38591404068466995</c:v>
                </c:pt>
                <c:pt idx="37">
                  <c:v>0.31818181818181801</c:v>
                </c:pt>
                <c:pt idx="38">
                  <c:v>0.50268817204301075</c:v>
                </c:pt>
                <c:pt idx="39">
                  <c:v>0.33198727959838581</c:v>
                </c:pt>
                <c:pt idx="40">
                  <c:v>0.80192596488452761</c:v>
                </c:pt>
                <c:pt idx="41">
                  <c:v>0.3829542999839633</c:v>
                </c:pt>
                <c:pt idx="42">
                  <c:v>0.38048724918378724</c:v>
                </c:pt>
                <c:pt idx="43">
                  <c:v>0.83910494816860637</c:v>
                </c:pt>
                <c:pt idx="44">
                  <c:v>0.50141040388402969</c:v>
                </c:pt>
                <c:pt idx="45">
                  <c:v>0.37296983742438311</c:v>
                </c:pt>
              </c:numCache>
            </c:numRef>
          </c:xVal>
          <c:yVal>
            <c:numRef>
              <c:f>dw!$AM$3:$AM$48</c:f>
              <c:numCache>
                <c:formatCode>0.0</c:formatCode>
                <c:ptCount val="46"/>
                <c:pt idx="0">
                  <c:v>0.84871741831986558</c:v>
                </c:pt>
                <c:pt idx="1">
                  <c:v>0.84073867496889643</c:v>
                </c:pt>
                <c:pt idx="2">
                  <c:v>0.77322857516935795</c:v>
                </c:pt>
                <c:pt idx="3">
                  <c:v>0.7878122692940267</c:v>
                </c:pt>
                <c:pt idx="4">
                  <c:v>0.7618847302927938</c:v>
                </c:pt>
                <c:pt idx="5">
                  <c:v>0.79580374499533069</c:v>
                </c:pt>
                <c:pt idx="6">
                  <c:v>0.78202379484886109</c:v>
                </c:pt>
                <c:pt idx="7">
                  <c:v>0.83315525896374709</c:v>
                </c:pt>
                <c:pt idx="8">
                  <c:v>0.79126737700844663</c:v>
                </c:pt>
                <c:pt idx="9">
                  <c:v>0.7614748469022502</c:v>
                </c:pt>
                <c:pt idx="10">
                  <c:v>0.76626922596144187</c:v>
                </c:pt>
                <c:pt idx="11">
                  <c:v>0.82834787025681511</c:v>
                </c:pt>
                <c:pt idx="12">
                  <c:v>0.76305112937100861</c:v>
                </c:pt>
                <c:pt idx="13">
                  <c:v>0.75210630857648519</c:v>
                </c:pt>
                <c:pt idx="14">
                  <c:v>0.8326370819507769</c:v>
                </c:pt>
                <c:pt idx="15">
                  <c:v>0.84217199169091894</c:v>
                </c:pt>
                <c:pt idx="16">
                  <c:v>0.85798519547168473</c:v>
                </c:pt>
                <c:pt idx="17">
                  <c:v>0.78112222666199815</c:v>
                </c:pt>
                <c:pt idx="18">
                  <c:v>0.86610097137155939</c:v>
                </c:pt>
                <c:pt idx="19">
                  <c:v>0.77399282207830955</c:v>
                </c:pt>
                <c:pt idx="20">
                  <c:v>0.7815718229538251</c:v>
                </c:pt>
                <c:pt idx="21">
                  <c:v>0.88927252773650745</c:v>
                </c:pt>
                <c:pt idx="22">
                  <c:v>0.70226571103592039</c:v>
                </c:pt>
                <c:pt idx="23">
                  <c:v>0.88333802459890232</c:v>
                </c:pt>
                <c:pt idx="24" formatCode="0.000">
                  <c:v>8.9488410565868627E-3</c:v>
                </c:pt>
                <c:pt idx="25" formatCode="0.000">
                  <c:v>4.2537584130643846E-2</c:v>
                </c:pt>
                <c:pt idx="26" formatCode="0.000">
                  <c:v>1.0723732958867612E-2</c:v>
                </c:pt>
                <c:pt idx="27" formatCode="0.000">
                  <c:v>8.9660788250615145E-3</c:v>
                </c:pt>
                <c:pt idx="28" formatCode="0.000">
                  <c:v>2.0648967551622419E-2</c:v>
                </c:pt>
                <c:pt idx="29" formatCode="0.000">
                  <c:v>1.8774281471838579E-2</c:v>
                </c:pt>
                <c:pt idx="30" formatCode="0.000">
                  <c:v>2.8792764601499741E-2</c:v>
                </c:pt>
                <c:pt idx="31" formatCode="0.000">
                  <c:v>1.6137674535884262E-2</c:v>
                </c:pt>
                <c:pt idx="32" formatCode="0.000">
                  <c:v>6.9399339777378347E-2</c:v>
                </c:pt>
                <c:pt idx="33" formatCode="0.000">
                  <c:v>0.10910510960679549</c:v>
                </c:pt>
                <c:pt idx="34" formatCode="0.000">
                  <c:v>4.2334334378184402E-2</c:v>
                </c:pt>
                <c:pt idx="35" formatCode="0.000">
                  <c:v>5.9790252196296703E-2</c:v>
                </c:pt>
                <c:pt idx="36" formatCode="0.000">
                  <c:v>8.501525640236849E-3</c:v>
                </c:pt>
                <c:pt idx="37" formatCode="0.000">
                  <c:v>4.9347980633521402E-2</c:v>
                </c:pt>
                <c:pt idx="40" formatCode="0.000">
                  <c:v>9.8357493475577137E-2</c:v>
                </c:pt>
                <c:pt idx="41" formatCode="0.000">
                  <c:v>1.2306713650592688E-2</c:v>
                </c:pt>
                <c:pt idx="42" formatCode="0.000">
                  <c:v>4.1398816284108124E-2</c:v>
                </c:pt>
                <c:pt idx="43" formatCode="0.000">
                  <c:v>0.30556879677894372</c:v>
                </c:pt>
                <c:pt idx="44" formatCode="0.000">
                  <c:v>0.14946898823156501</c:v>
                </c:pt>
                <c:pt idx="45" formatCode="0.000">
                  <c:v>2.1292065860900593E-2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dw!$D$6</c:f>
              <c:strCache>
                <c:ptCount val="1"/>
                <c:pt idx="0">
                  <c:v>BZ</c:v>
                </c:pt>
              </c:strCache>
            </c:strRef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xVal>
            <c:numRef>
              <c:f>dw!$AG$3:$AG$22</c:f>
              <c:numCache>
                <c:formatCode>0.0</c:formatCode>
                <c:ptCount val="20"/>
                <c:pt idx="0">
                  <c:v>0.97512437810945274</c:v>
                </c:pt>
                <c:pt idx="1">
                  <c:v>0.98039215686274506</c:v>
                </c:pt>
                <c:pt idx="2">
                  <c:v>0.80185968368264893</c:v>
                </c:pt>
                <c:pt idx="3">
                  <c:v>0.80919967805546889</c:v>
                </c:pt>
                <c:pt idx="4">
                  <c:v>0.92174207875063296</c:v>
                </c:pt>
                <c:pt idx="5">
                  <c:v>0.95783902350319428</c:v>
                </c:pt>
                <c:pt idx="6">
                  <c:v>0.53535514764618497</c:v>
                </c:pt>
                <c:pt idx="7">
                  <c:v>0.67934071689529874</c:v>
                </c:pt>
                <c:pt idx="8">
                  <c:v>0.85207034348995125</c:v>
                </c:pt>
                <c:pt idx="9">
                  <c:v>0.91178053336511178</c:v>
                </c:pt>
                <c:pt idx="10">
                  <c:v>0.7153728784210428</c:v>
                </c:pt>
                <c:pt idx="11">
                  <c:v>0.99232929455310448</c:v>
                </c:pt>
                <c:pt idx="12">
                  <c:v>0.50363907890800019</c:v>
                </c:pt>
                <c:pt idx="13">
                  <c:v>0.64433586905033091</c:v>
                </c:pt>
                <c:pt idx="14">
                  <c:v>0.91293127365429017</c:v>
                </c:pt>
                <c:pt idx="15">
                  <c:v>0.90857451300123493</c:v>
                </c:pt>
                <c:pt idx="16">
                  <c:v>0.97002619070714913</c:v>
                </c:pt>
                <c:pt idx="17">
                  <c:v>0.71021905087586201</c:v>
                </c:pt>
                <c:pt idx="18">
                  <c:v>0.97030855812148253</c:v>
                </c:pt>
                <c:pt idx="19">
                  <c:v>0.93049195439885901</c:v>
                </c:pt>
              </c:numCache>
            </c:numRef>
          </c:xVal>
          <c:yVal>
            <c:numRef>
              <c:f>dw!$AM$3:$AM$22</c:f>
              <c:numCache>
                <c:formatCode>0.0</c:formatCode>
                <c:ptCount val="20"/>
                <c:pt idx="0">
                  <c:v>0.84871741831986558</c:v>
                </c:pt>
                <c:pt idx="1">
                  <c:v>0.84073867496889643</c:v>
                </c:pt>
                <c:pt idx="2">
                  <c:v>0.77322857516935795</c:v>
                </c:pt>
                <c:pt idx="3">
                  <c:v>0.7878122692940267</c:v>
                </c:pt>
                <c:pt idx="4">
                  <c:v>0.7618847302927938</c:v>
                </c:pt>
                <c:pt idx="5">
                  <c:v>0.79580374499533069</c:v>
                </c:pt>
                <c:pt idx="6">
                  <c:v>0.78202379484886109</c:v>
                </c:pt>
                <c:pt idx="7">
                  <c:v>0.83315525896374709</c:v>
                </c:pt>
                <c:pt idx="8">
                  <c:v>0.79126737700844663</c:v>
                </c:pt>
                <c:pt idx="9">
                  <c:v>0.7614748469022502</c:v>
                </c:pt>
                <c:pt idx="10">
                  <c:v>0.76626922596144187</c:v>
                </c:pt>
                <c:pt idx="11">
                  <c:v>0.82834787025681511</c:v>
                </c:pt>
                <c:pt idx="12">
                  <c:v>0.76305112937100861</c:v>
                </c:pt>
                <c:pt idx="13">
                  <c:v>0.75210630857648519</c:v>
                </c:pt>
                <c:pt idx="14">
                  <c:v>0.8326370819507769</c:v>
                </c:pt>
                <c:pt idx="15">
                  <c:v>0.84217199169091894</c:v>
                </c:pt>
                <c:pt idx="16">
                  <c:v>0.85798519547168473</c:v>
                </c:pt>
                <c:pt idx="17">
                  <c:v>0.78112222666199815</c:v>
                </c:pt>
                <c:pt idx="18">
                  <c:v>0.86610097137155939</c:v>
                </c:pt>
                <c:pt idx="19">
                  <c:v>0.77399282207830955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3221728"/>
        <c:axId val="753222120"/>
      </c:scatterChart>
      <c:valAx>
        <c:axId val="753221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1400" b="1">
                    <a:solidFill>
                      <a:srgbClr val="000000"/>
                    </a:solidFill>
                    <a:latin typeface="Calibri"/>
                  </a:rPr>
                  <a:t>Copr/EpiCop</a:t>
                </a:r>
              </a:p>
            </c:rich>
          </c:tx>
          <c:overlay val="1"/>
        </c:title>
        <c:numFmt formatCode="0.0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753222120"/>
        <c:crosses val="autoZero"/>
        <c:crossBetween val="midCat"/>
      </c:valAx>
      <c:valAx>
        <c:axId val="7532221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sz="1400" b="1">
                    <a:solidFill>
                      <a:srgbClr val="000000"/>
                    </a:solidFill>
                    <a:latin typeface="Calibri"/>
                  </a:rPr>
                  <a:t>Copr/Chol</a:t>
                </a:r>
              </a:p>
            </c:rich>
          </c:tx>
          <c:overlay val="1"/>
        </c:title>
        <c:numFmt formatCode="0.0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753221728"/>
        <c:crosses val="autoZero"/>
        <c:crossBetween val="midCat"/>
      </c:valAx>
      <c:spPr>
        <a:noFill/>
        <a:ln>
          <a:noFill/>
        </a:ln>
      </c:spPr>
    </c:plotArea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80">
              <a:noFill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trendline>
            <c:spPr>
              <a:ln w="19080">
                <a:solidFill>
                  <a:srgbClr val="5B9BD5"/>
                </a:solidFill>
                <a:round/>
              </a:ln>
            </c:spPr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dw!$C$3:$C$22</c:f>
              <c:numCache>
                <c:formatCode>0.00</c:formatCode>
                <c:ptCount val="20"/>
                <c:pt idx="0">
                  <c:v>49.013698630137</c:v>
                </c:pt>
                <c:pt idx="1">
                  <c:v>56</c:v>
                </c:pt>
                <c:pt idx="2">
                  <c:v>36.958904109589</c:v>
                </c:pt>
                <c:pt idx="3">
                  <c:v>21.4794520547945</c:v>
                </c:pt>
                <c:pt idx="4">
                  <c:v>37.260273972602697</c:v>
                </c:pt>
                <c:pt idx="5">
                  <c:v>67.315068493150704</c:v>
                </c:pt>
                <c:pt idx="6">
                  <c:v>63.561643835616401</c:v>
                </c:pt>
                <c:pt idx="7">
                  <c:v>36.5205479452055</c:v>
                </c:pt>
                <c:pt idx="8">
                  <c:v>56.931506849315099</c:v>
                </c:pt>
                <c:pt idx="9">
                  <c:v>99.315068493150704</c:v>
                </c:pt>
                <c:pt idx="10">
                  <c:v>72.767123287671197</c:v>
                </c:pt>
                <c:pt idx="11">
                  <c:v>169.36986301369899</c:v>
                </c:pt>
                <c:pt idx="12">
                  <c:v>37.260273972602697</c:v>
                </c:pt>
                <c:pt idx="13">
                  <c:v>48.657534246575402</c:v>
                </c:pt>
                <c:pt idx="14">
                  <c:v>70.465753424657507</c:v>
                </c:pt>
                <c:pt idx="15">
                  <c:v>95.808219178082197</c:v>
                </c:pt>
                <c:pt idx="16">
                  <c:v>146.68493150684901</c:v>
                </c:pt>
                <c:pt idx="17">
                  <c:v>40.054794520548</c:v>
                </c:pt>
                <c:pt idx="18">
                  <c:v>131.20547945205499</c:v>
                </c:pt>
                <c:pt idx="19">
                  <c:v>101.452054794521</c:v>
                </c:pt>
              </c:numCache>
            </c:numRef>
          </c:xVal>
          <c:yVal>
            <c:numRef>
              <c:f>dw!$K$3:$K$22</c:f>
              <c:numCache>
                <c:formatCode>0.0</c:formatCode>
                <c:ptCount val="20"/>
                <c:pt idx="0">
                  <c:v>4672.4307859999999</c:v>
                </c:pt>
                <c:pt idx="1">
                  <c:v>7773.729585</c:v>
                </c:pt>
                <c:pt idx="2">
                  <c:v>453.50448999999998</c:v>
                </c:pt>
                <c:pt idx="3">
                  <c:v>540.83776979376501</c:v>
                </c:pt>
                <c:pt idx="4">
                  <c:v>581.94220759687096</c:v>
                </c:pt>
                <c:pt idx="5">
                  <c:v>2518.3207039653498</c:v>
                </c:pt>
                <c:pt idx="6">
                  <c:v>363.70224443224799</c:v>
                </c:pt>
                <c:pt idx="7">
                  <c:v>262.02358035002902</c:v>
                </c:pt>
                <c:pt idx="8">
                  <c:v>757.21882102911604</c:v>
                </c:pt>
                <c:pt idx="9">
                  <c:v>1556.89220548716</c:v>
                </c:pt>
                <c:pt idx="10">
                  <c:v>880.10057881117598</c:v>
                </c:pt>
                <c:pt idx="11">
                  <c:v>17974.584210000001</c:v>
                </c:pt>
                <c:pt idx="12">
                  <c:v>4044.533779375</c:v>
                </c:pt>
                <c:pt idx="13">
                  <c:v>1584.2623000000001</c:v>
                </c:pt>
                <c:pt idx="14">
                  <c:v>3488</c:v>
                </c:pt>
                <c:pt idx="15">
                  <c:v>3215</c:v>
                </c:pt>
                <c:pt idx="16">
                  <c:v>16245.124659999999</c:v>
                </c:pt>
                <c:pt idx="17">
                  <c:v>1625.7152272221199</c:v>
                </c:pt>
                <c:pt idx="18">
                  <c:v>8814.3248679999997</c:v>
                </c:pt>
                <c:pt idx="19">
                  <c:v>721.60910174266996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3222904"/>
        <c:axId val="753223296"/>
      </c:scatterChart>
      <c:valAx>
        <c:axId val="753222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 sz="1000" b="1">
                    <a:solidFill>
                      <a:srgbClr val="000000"/>
                    </a:solidFill>
                    <a:latin typeface="Arial"/>
                  </a:rPr>
                  <a:t>Flux</a:t>
                </a:r>
              </a:p>
            </c:rich>
          </c:tx>
          <c:overlay val="1"/>
        </c:title>
        <c:numFmt formatCode="0.00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753223296"/>
        <c:crosses val="autoZero"/>
        <c:crossBetween val="midCat"/>
      </c:valAx>
      <c:valAx>
        <c:axId val="75322329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 sz="1000" b="1">
                    <a:solidFill>
                      <a:srgbClr val="000000"/>
                    </a:solidFill>
                    <a:latin typeface="Arial"/>
                  </a:rPr>
                  <a:t>Coprostanol</a:t>
                </a:r>
              </a:p>
            </c:rich>
          </c:tx>
          <c:overlay val="1"/>
        </c:title>
        <c:numFmt formatCode="0.0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753222904"/>
        <c:crosses val="autoZero"/>
        <c:crossBetween val="midCat"/>
      </c:valAx>
      <c:spPr>
        <a:noFill/>
        <a:ln>
          <a:noFill/>
        </a:ln>
      </c:spPr>
    </c:plotArea>
    <c:plotVisOnly val="1"/>
    <c:dispBlanksAs val="zero"/>
    <c:showDLblsOverMax val="1"/>
  </c:chart>
  <c:spPr>
    <a:noFill/>
    <a:ln w="9360">
      <a:noFill/>
    </a:ln>
  </c:sp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v>flux</c:v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circle"/>
            <c:size val="8"/>
            <c:spPr>
              <a:solidFill>
                <a:srgbClr val="EE4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Graphs!$N$44:$N$51</c:f>
                <c:numCache>
                  <c:formatCode>General</c:formatCode>
                  <c:ptCount val="8"/>
                  <c:pt idx="0">
                    <c:v>16.6060331314747</c:v>
                  </c:pt>
                  <c:pt idx="5">
                    <c:v>6.0813087041816596</c:v>
                  </c:pt>
                </c:numCache>
              </c:numRef>
            </c:plus>
            <c:minus>
              <c:numRef>
                <c:f>Graphs!$N$44:$N$51</c:f>
                <c:numCache>
                  <c:formatCode>General</c:formatCode>
                  <c:ptCount val="8"/>
                  <c:pt idx="0">
                    <c:v>16.6060331314747</c:v>
                  </c:pt>
                  <c:pt idx="5">
                    <c:v>6.0813087041816596</c:v>
                  </c:pt>
                </c:numCache>
              </c:numRef>
            </c:minus>
          </c:errBars>
          <c:cat>
            <c:strRef>
              <c:f>Graphs!$K$44:$K$51</c:f>
              <c:strCache>
                <c:ptCount val="7"/>
                <c:pt idx="1">
                  <c:v>Warm</c:v>
                </c:pt>
                <c:pt idx="6">
                  <c:v>Cold</c:v>
                </c:pt>
              </c:strCache>
            </c:strRef>
          </c:cat>
          <c:val>
            <c:numRef>
              <c:f>Graphs!$M$44:$M$51</c:f>
              <c:numCache>
                <c:formatCode>General</c:formatCode>
                <c:ptCount val="8"/>
                <c:pt idx="0" formatCode="0.0">
                  <c:v>32.021818181818198</c:v>
                </c:pt>
                <c:pt idx="5" formatCode="0.0">
                  <c:v>18.263999999999999</c:v>
                </c:pt>
              </c:numCache>
            </c:numRef>
          </c:val>
          <c:smooth val="0"/>
        </c:ser>
        <c:ser>
          <c:idx val="1"/>
          <c:order val="1"/>
          <c:spPr>
            <a:ln w="28440">
              <a:solidFill>
                <a:srgbClr val="5B9BD5"/>
              </a:solidFill>
              <a:round/>
            </a:ln>
          </c:spPr>
          <c:marker>
            <c:symbol val="circle"/>
            <c:size val="8"/>
            <c:spPr>
              <a:solidFill>
                <a:srgbClr val="EE4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Graphs!$O$44:$O$51</c:f>
                <c:numCache>
                  <c:formatCode>General</c:formatCode>
                  <c:ptCount val="8"/>
                  <c:pt idx="2">
                    <c:v>5.2225492590187699</c:v>
                  </c:pt>
                  <c:pt idx="7">
                    <c:v>1.38022413600006</c:v>
                  </c:pt>
                </c:numCache>
              </c:numRef>
            </c:plus>
            <c:minus>
              <c:numRef>
                <c:f>Graphs!$O$44:$O$51</c:f>
                <c:numCache>
                  <c:formatCode>General</c:formatCode>
                  <c:ptCount val="8"/>
                  <c:pt idx="2">
                    <c:v>5.2225492590187699</c:v>
                  </c:pt>
                  <c:pt idx="7">
                    <c:v>1.38022413600006</c:v>
                  </c:pt>
                </c:numCache>
              </c:numRef>
            </c:minus>
          </c:errBars>
          <c:cat>
            <c:strRef>
              <c:f>Graphs!$K$44:$K$51</c:f>
              <c:strCache>
                <c:ptCount val="7"/>
                <c:pt idx="1">
                  <c:v>Warm</c:v>
                </c:pt>
                <c:pt idx="6">
                  <c:v>Cold</c:v>
                </c:pt>
              </c:strCache>
            </c:strRef>
          </c:cat>
          <c:val>
            <c:numRef>
              <c:f>Graphs!$L$44:$L$51</c:f>
              <c:numCache>
                <c:formatCode>General</c:formatCode>
                <c:ptCount val="8"/>
                <c:pt idx="2" formatCode="0.00">
                  <c:v>5.89098670145904</c:v>
                </c:pt>
                <c:pt idx="7" formatCode="0.00">
                  <c:v>1.5775339156448001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upDownBars>
          <c:gapWidth val="150"/>
          <c:upBars/>
          <c:downBars/>
        </c:upDownBars>
        <c:marker val="1"/>
        <c:smooth val="0"/>
        <c:axId val="753224080"/>
        <c:axId val="753224472"/>
      </c:lineChart>
      <c:catAx>
        <c:axId val="7532240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12600">
            <a:solidFill>
              <a:srgbClr val="000000"/>
            </a:solidFill>
            <a:round/>
          </a:ln>
        </c:spPr>
        <c:crossAx val="753224472"/>
        <c:crosses val="autoZero"/>
        <c:auto val="1"/>
        <c:lblAlgn val="ctr"/>
        <c:lblOffset val="100"/>
        <c:noMultiLvlLbl val="1"/>
      </c:catAx>
      <c:valAx>
        <c:axId val="753224472"/>
        <c:scaling>
          <c:orientation val="minMax"/>
        </c:scaling>
        <c:delete val="0"/>
        <c:axPos val="r"/>
        <c:numFmt formatCode="0.0" sourceLinked="1"/>
        <c:majorTickMark val="none"/>
        <c:minorTickMark val="none"/>
        <c:tickLblPos val="nextTo"/>
        <c:spPr>
          <a:ln w="12600">
            <a:solidFill>
              <a:srgbClr val="000000"/>
            </a:solidFill>
            <a:round/>
          </a:ln>
        </c:spPr>
        <c:crossAx val="753224080"/>
        <c:crosses val="max"/>
        <c:crossBetween val="between"/>
        <c:majorUnit val="6"/>
      </c:valAx>
      <c:spPr>
        <a:solidFill>
          <a:srgbClr val="FFFFFF"/>
        </a:solidFill>
        <a:ln>
          <a:noFill/>
        </a:ln>
      </c:spPr>
    </c:plotArea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fluxes!$E$2:$U$2</c:f>
              <c:strCache>
                <c:ptCount val="17"/>
                <c:pt idx="0">
                  <c:v>Coprostanol</c:v>
                </c:pt>
                <c:pt idx="1">
                  <c:v>Epicoprostanol</c:v>
                </c:pt>
                <c:pt idx="2">
                  <c:v>Ethylcoprostanol</c:v>
                </c:pt>
                <c:pt idx="3">
                  <c:v>Coprostanone</c:v>
                </c:pt>
                <c:pt idx="4">
                  <c:v>Coprostane</c:v>
                </c:pt>
                <c:pt idx="5">
                  <c:v>b-Sitosterol</c:v>
                </c:pt>
                <c:pt idx="6">
                  <c:v>γ-Sitosterol</c:v>
                </c:pt>
                <c:pt idx="7">
                  <c:v>Stigmasterol</c:v>
                </c:pt>
                <c:pt idx="8">
                  <c:v>Stigmastanol</c:v>
                </c:pt>
                <c:pt idx="9">
                  <c:v>Campesterol</c:v>
                </c:pt>
                <c:pt idx="10">
                  <c:v>Campestanol</c:v>
                </c:pt>
                <c:pt idx="11">
                  <c:v>Brassicasterol</c:v>
                </c:pt>
                <c:pt idx="12">
                  <c:v>Desmosterol</c:v>
                </c:pt>
                <c:pt idx="13">
                  <c:v>Cholesterol</c:v>
                </c:pt>
                <c:pt idx="14">
                  <c:v>Cholestanol</c:v>
                </c:pt>
                <c:pt idx="15">
                  <c:v>Dehydrocholesterol</c:v>
                </c:pt>
                <c:pt idx="16">
                  <c:v>Ergosterol</c:v>
                </c:pt>
              </c:strCache>
            </c:strRef>
          </c:cat>
          <c:val>
            <c:numRef>
              <c:f>fluxes!$E$51:$U$51</c:f>
              <c:numCache>
                <c:formatCode>0.00</c:formatCode>
                <c:ptCount val="17"/>
                <c:pt idx="0">
                  <c:v>6.2890220289527887</c:v>
                </c:pt>
                <c:pt idx="1">
                  <c:v>35.060779309918367</c:v>
                </c:pt>
                <c:pt idx="2">
                  <c:v>6.8602343654735733</c:v>
                </c:pt>
                <c:pt idx="3">
                  <c:v>8.7373496078152453</c:v>
                </c:pt>
                <c:pt idx="4">
                  <c:v>133.09286766422713</c:v>
                </c:pt>
                <c:pt idx="5">
                  <c:v>8.9143349673555452</c:v>
                </c:pt>
                <c:pt idx="6">
                  <c:v>0.77671392982611787</c:v>
                </c:pt>
                <c:pt idx="7">
                  <c:v>10.105348109062037</c:v>
                </c:pt>
                <c:pt idx="8">
                  <c:v>12.964356537591481</c:v>
                </c:pt>
                <c:pt idx="9">
                  <c:v>10.992778022770894</c:v>
                </c:pt>
                <c:pt idx="10">
                  <c:v>10.70674142968115</c:v>
                </c:pt>
                <c:pt idx="11">
                  <c:v>3.661575642550337</c:v>
                </c:pt>
                <c:pt idx="12">
                  <c:v>23.624593647333093</c:v>
                </c:pt>
                <c:pt idx="13">
                  <c:v>4.3343967174094153</c:v>
                </c:pt>
                <c:pt idx="14">
                  <c:v>10.486491901083985</c:v>
                </c:pt>
                <c:pt idx="15">
                  <c:v>5.4848822740030219</c:v>
                </c:pt>
                <c:pt idx="16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spPr>
            <a:solidFill>
              <a:srgbClr val="FF420E"/>
            </a:solidFill>
            <a:ln>
              <a:noFill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fluxes!$E$2:$U$2</c:f>
              <c:strCache>
                <c:ptCount val="17"/>
                <c:pt idx="0">
                  <c:v>Coprostanol</c:v>
                </c:pt>
                <c:pt idx="1">
                  <c:v>Epicoprostanol</c:v>
                </c:pt>
                <c:pt idx="2">
                  <c:v>Ethylcoprostanol</c:v>
                </c:pt>
                <c:pt idx="3">
                  <c:v>Coprostanone</c:v>
                </c:pt>
                <c:pt idx="4">
                  <c:v>Coprostane</c:v>
                </c:pt>
                <c:pt idx="5">
                  <c:v>b-Sitosterol</c:v>
                </c:pt>
                <c:pt idx="6">
                  <c:v>γ-Sitosterol</c:v>
                </c:pt>
                <c:pt idx="7">
                  <c:v>Stigmasterol</c:v>
                </c:pt>
                <c:pt idx="8">
                  <c:v>Stigmastanol</c:v>
                </c:pt>
                <c:pt idx="9">
                  <c:v>Campesterol</c:v>
                </c:pt>
                <c:pt idx="10">
                  <c:v>Campestanol</c:v>
                </c:pt>
                <c:pt idx="11">
                  <c:v>Brassicasterol</c:v>
                </c:pt>
                <c:pt idx="12">
                  <c:v>Desmosterol</c:v>
                </c:pt>
                <c:pt idx="13">
                  <c:v>Cholesterol</c:v>
                </c:pt>
                <c:pt idx="14">
                  <c:v>Cholestanol</c:v>
                </c:pt>
                <c:pt idx="15">
                  <c:v>Dehydrocholesterol</c:v>
                </c:pt>
                <c:pt idx="16">
                  <c:v>Ergosterol</c:v>
                </c:pt>
              </c:strCache>
            </c:strRef>
          </c:cat>
          <c:val>
            <c:numRef>
              <c:f>fluxes!$E$52:$U$52</c:f>
              <c:numCache>
                <c:formatCode>0.00</c:formatCode>
                <c:ptCount val="17"/>
                <c:pt idx="0">
                  <c:v>3.0182540666189888</c:v>
                </c:pt>
                <c:pt idx="1">
                  <c:v>7.8060907166935403</c:v>
                </c:pt>
                <c:pt idx="2">
                  <c:v>3.2291606571298543</c:v>
                </c:pt>
                <c:pt idx="3">
                  <c:v>5.1372065275897461</c:v>
                </c:pt>
                <c:pt idx="4">
                  <c:v>26.080054965230055</c:v>
                </c:pt>
                <c:pt idx="5">
                  <c:v>4.1091692996304188</c:v>
                </c:pt>
                <c:pt idx="6">
                  <c:v>3.8768292089208192</c:v>
                </c:pt>
                <c:pt idx="7">
                  <c:v>4.0825763039203418</c:v>
                </c:pt>
                <c:pt idx="8">
                  <c:v>4.5835232502631467</c:v>
                </c:pt>
                <c:pt idx="9">
                  <c:v>4.4421081692773186</c:v>
                </c:pt>
                <c:pt idx="10">
                  <c:v>2.5359802441481847</c:v>
                </c:pt>
                <c:pt idx="11">
                  <c:v>6.2747711373040387</c:v>
                </c:pt>
                <c:pt idx="12">
                  <c:v>17.253190395135441</c:v>
                </c:pt>
                <c:pt idx="13">
                  <c:v>2.4149454910405925</c:v>
                </c:pt>
                <c:pt idx="14">
                  <c:v>5.936510039911278</c:v>
                </c:pt>
                <c:pt idx="15">
                  <c:v>2.875760868214464</c:v>
                </c:pt>
                <c:pt idx="16">
                  <c:v>1.4460186608208367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657601976"/>
        <c:axId val="657602368"/>
      </c:barChart>
      <c:catAx>
        <c:axId val="657601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crossAx val="657602368"/>
        <c:crosses val="autoZero"/>
        <c:auto val="1"/>
        <c:lblAlgn val="ctr"/>
        <c:lblOffset val="100"/>
        <c:noMultiLvlLbl val="1"/>
      </c:catAx>
      <c:valAx>
        <c:axId val="657602368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0.00" sourceLinked="1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crossAx val="657601976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v>Flux</c:v>
          </c:tx>
          <c:spPr>
            <a:ln w="28440">
              <a:solidFill>
                <a:srgbClr val="000000"/>
              </a:solidFill>
              <a:round/>
            </a:ln>
          </c:spPr>
          <c:marker>
            <c:symbol val="circle"/>
            <c:size val="6"/>
            <c:spPr>
              <a:solidFill>
                <a:srgbClr val="EE4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dw!$B$3:$B$26</c:f>
              <c:numCache>
                <c:formatCode>dd/mm/yyyy;@</c:formatCode>
                <c:ptCount val="24"/>
                <c:pt idx="0">
                  <c:v>38642</c:v>
                </c:pt>
                <c:pt idx="1">
                  <c:v>38706</c:v>
                </c:pt>
                <c:pt idx="2">
                  <c:v>38770</c:v>
                </c:pt>
                <c:pt idx="3">
                  <c:v>38864</c:v>
                </c:pt>
                <c:pt idx="4">
                  <c:v>38990</c:v>
                </c:pt>
                <c:pt idx="5">
                  <c:v>39128</c:v>
                </c:pt>
                <c:pt idx="6">
                  <c:v>39217</c:v>
                </c:pt>
                <c:pt idx="7">
                  <c:v>39296</c:v>
                </c:pt>
                <c:pt idx="8">
                  <c:v>39662</c:v>
                </c:pt>
                <c:pt idx="9">
                  <c:v>39775</c:v>
                </c:pt>
                <c:pt idx="10">
                  <c:v>40026</c:v>
                </c:pt>
                <c:pt idx="11">
                  <c:v>40238</c:v>
                </c:pt>
                <c:pt idx="12">
                  <c:v>40309</c:v>
                </c:pt>
                <c:pt idx="13">
                  <c:v>40392</c:v>
                </c:pt>
                <c:pt idx="14">
                  <c:v>40464</c:v>
                </c:pt>
                <c:pt idx="15">
                  <c:v>40695</c:v>
                </c:pt>
                <c:pt idx="16">
                  <c:v>40954</c:v>
                </c:pt>
                <c:pt idx="17">
                  <c:v>41085</c:v>
                </c:pt>
                <c:pt idx="18">
                  <c:v>41182</c:v>
                </c:pt>
                <c:pt idx="19">
                  <c:v>41326</c:v>
                </c:pt>
                <c:pt idx="20">
                  <c:v>41404</c:v>
                </c:pt>
                <c:pt idx="21" formatCode="m/d/yyyy">
                  <c:v>41494</c:v>
                </c:pt>
                <c:pt idx="22" formatCode="m/d/yyyy">
                  <c:v>41597</c:v>
                </c:pt>
                <c:pt idx="23" formatCode="m/d/yyyy">
                  <c:v>41705</c:v>
                </c:pt>
              </c:numCache>
            </c:numRef>
          </c:cat>
          <c:val>
            <c:numRef>
              <c:f>dw!$C$3:$C$26</c:f>
              <c:numCache>
                <c:formatCode>0.00</c:formatCode>
                <c:ptCount val="24"/>
                <c:pt idx="0">
                  <c:v>49.013698630137</c:v>
                </c:pt>
                <c:pt idx="1">
                  <c:v>56</c:v>
                </c:pt>
                <c:pt idx="2">
                  <c:v>36.958904109589</c:v>
                </c:pt>
                <c:pt idx="3">
                  <c:v>21.4794520547945</c:v>
                </c:pt>
                <c:pt idx="4">
                  <c:v>37.260273972602697</c:v>
                </c:pt>
                <c:pt idx="5">
                  <c:v>67.315068493150704</c:v>
                </c:pt>
                <c:pt idx="6">
                  <c:v>63.561643835616401</c:v>
                </c:pt>
                <c:pt idx="7">
                  <c:v>36.5205479452055</c:v>
                </c:pt>
                <c:pt idx="8">
                  <c:v>56.931506849315099</c:v>
                </c:pt>
                <c:pt idx="9">
                  <c:v>99.315068493150704</c:v>
                </c:pt>
                <c:pt idx="10">
                  <c:v>72.767123287671197</c:v>
                </c:pt>
                <c:pt idx="11">
                  <c:v>169.36986301369899</c:v>
                </c:pt>
                <c:pt idx="12">
                  <c:v>37.260273972602697</c:v>
                </c:pt>
                <c:pt idx="13">
                  <c:v>48.657534246575402</c:v>
                </c:pt>
                <c:pt idx="14">
                  <c:v>70.465753424657507</c:v>
                </c:pt>
                <c:pt idx="15">
                  <c:v>95.808219178082197</c:v>
                </c:pt>
                <c:pt idx="16">
                  <c:v>146.68493150684901</c:v>
                </c:pt>
                <c:pt idx="17">
                  <c:v>40.054794520548</c:v>
                </c:pt>
                <c:pt idx="18">
                  <c:v>131.20547945205499</c:v>
                </c:pt>
                <c:pt idx="19">
                  <c:v>101.452054794521</c:v>
                </c:pt>
                <c:pt idx="20">
                  <c:v>51.041095890411</c:v>
                </c:pt>
                <c:pt idx="21" formatCode="General">
                  <c:v>121.369863013699</c:v>
                </c:pt>
                <c:pt idx="22" formatCode="General">
                  <c:v>311.09589041095899</c:v>
                </c:pt>
                <c:pt idx="23" formatCode="General">
                  <c:v>225.12328767123299</c:v>
                </c:pt>
              </c:numCache>
            </c:numRef>
          </c:val>
          <c:smooth val="1"/>
        </c:ser>
        <c:ser>
          <c:idx val="1"/>
          <c:order val="1"/>
          <c:tx>
            <c:v>Coprostanol</c:v>
          </c:tx>
          <c:spPr>
            <a:ln w="28440">
              <a:solidFill>
                <a:srgbClr val="000000"/>
              </a:solidFill>
              <a:round/>
            </a:ln>
          </c:spPr>
          <c:marker>
            <c:symbol val="circle"/>
            <c:size val="6"/>
            <c:spPr>
              <a:solidFill>
                <a:srgbClr val="EE4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dw!$B$3:$B$26</c:f>
              <c:numCache>
                <c:formatCode>dd/mm/yyyy;@</c:formatCode>
                <c:ptCount val="24"/>
                <c:pt idx="0">
                  <c:v>38642</c:v>
                </c:pt>
                <c:pt idx="1">
                  <c:v>38706</c:v>
                </c:pt>
                <c:pt idx="2">
                  <c:v>38770</c:v>
                </c:pt>
                <c:pt idx="3">
                  <c:v>38864</c:v>
                </c:pt>
                <c:pt idx="4">
                  <c:v>38990</c:v>
                </c:pt>
                <c:pt idx="5">
                  <c:v>39128</c:v>
                </c:pt>
                <c:pt idx="6">
                  <c:v>39217</c:v>
                </c:pt>
                <c:pt idx="7">
                  <c:v>39296</c:v>
                </c:pt>
                <c:pt idx="8">
                  <c:v>39662</c:v>
                </c:pt>
                <c:pt idx="9">
                  <c:v>39775</c:v>
                </c:pt>
                <c:pt idx="10">
                  <c:v>40026</c:v>
                </c:pt>
                <c:pt idx="11">
                  <c:v>40238</c:v>
                </c:pt>
                <c:pt idx="12">
                  <c:v>40309</c:v>
                </c:pt>
                <c:pt idx="13">
                  <c:v>40392</c:v>
                </c:pt>
                <c:pt idx="14">
                  <c:v>40464</c:v>
                </c:pt>
                <c:pt idx="15">
                  <c:v>40695</c:v>
                </c:pt>
                <c:pt idx="16">
                  <c:v>40954</c:v>
                </c:pt>
                <c:pt idx="17">
                  <c:v>41085</c:v>
                </c:pt>
                <c:pt idx="18">
                  <c:v>41182</c:v>
                </c:pt>
                <c:pt idx="19">
                  <c:v>41326</c:v>
                </c:pt>
                <c:pt idx="20">
                  <c:v>41404</c:v>
                </c:pt>
                <c:pt idx="21" formatCode="m/d/yyyy">
                  <c:v>41494</c:v>
                </c:pt>
                <c:pt idx="22" formatCode="m/d/yyyy">
                  <c:v>41597</c:v>
                </c:pt>
                <c:pt idx="23" formatCode="m/d/yyyy">
                  <c:v>41705</c:v>
                </c:pt>
              </c:numCache>
            </c:numRef>
          </c:cat>
          <c:val>
            <c:numRef>
              <c:f>dw!$AF$3:$AF$26</c:f>
              <c:numCache>
                <c:formatCode>0</c:formatCode>
                <c:ptCount val="24"/>
                <c:pt idx="0">
                  <c:v>4.6724307859999996</c:v>
                </c:pt>
                <c:pt idx="1">
                  <c:v>7.7737295849999999</c:v>
                </c:pt>
                <c:pt idx="2">
                  <c:v>0.45350448999999998</c:v>
                </c:pt>
                <c:pt idx="3">
                  <c:v>0.54083776979376497</c:v>
                </c:pt>
                <c:pt idx="4">
                  <c:v>0.58194220759687099</c:v>
                </c:pt>
                <c:pt idx="5">
                  <c:v>2.5183207039653497</c:v>
                </c:pt>
                <c:pt idx="6">
                  <c:v>0.36370224443224797</c:v>
                </c:pt>
                <c:pt idx="7">
                  <c:v>0.26202358035002904</c:v>
                </c:pt>
                <c:pt idx="8">
                  <c:v>0.75721882102911608</c:v>
                </c:pt>
                <c:pt idx="9">
                  <c:v>1.5568922054871601</c:v>
                </c:pt>
                <c:pt idx="10">
                  <c:v>0.88010057881117598</c:v>
                </c:pt>
                <c:pt idx="11">
                  <c:v>17.97458421</c:v>
                </c:pt>
                <c:pt idx="12">
                  <c:v>4.0445337793749996</c:v>
                </c:pt>
                <c:pt idx="13">
                  <c:v>1.5842623</c:v>
                </c:pt>
                <c:pt idx="14">
                  <c:v>3.488</c:v>
                </c:pt>
                <c:pt idx="15">
                  <c:v>3.2149999999999999</c:v>
                </c:pt>
                <c:pt idx="16">
                  <c:v>16.245124659999998</c:v>
                </c:pt>
                <c:pt idx="17">
                  <c:v>1.6257152272221198</c:v>
                </c:pt>
                <c:pt idx="18">
                  <c:v>8.8143248679999999</c:v>
                </c:pt>
                <c:pt idx="19">
                  <c:v>0.72160910174267001</c:v>
                </c:pt>
                <c:pt idx="20">
                  <c:v>0.50194485543454503</c:v>
                </c:pt>
                <c:pt idx="21">
                  <c:v>0.67651708527037502</c:v>
                </c:pt>
                <c:pt idx="22">
                  <c:v>5.30630631157449</c:v>
                </c:pt>
                <c:pt idx="23">
                  <c:v>2.39513933587074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upDownBars>
          <c:gapWidth val="150"/>
          <c:upBars/>
          <c:downBars/>
        </c:upDownBars>
        <c:marker val="1"/>
        <c:smooth val="0"/>
        <c:axId val="753226824"/>
        <c:axId val="753227216"/>
      </c:lineChart>
      <c:dateAx>
        <c:axId val="7532268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12600">
            <a:solidFill>
              <a:srgbClr val="000000"/>
            </a:solidFill>
            <a:round/>
          </a:ln>
        </c:spPr>
        <c:crossAx val="753227216"/>
        <c:crosses val="autoZero"/>
        <c:auto val="1"/>
        <c:lblOffset val="100"/>
        <c:baseTimeUnit val="months"/>
      </c:dateAx>
      <c:valAx>
        <c:axId val="753227216"/>
        <c:scaling>
          <c:orientation val="minMax"/>
          <c:max val="18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GB" sz="1400" b="1">
                    <a:solidFill>
                      <a:srgbClr val="000000"/>
                    </a:solidFill>
                    <a:latin typeface="Arial"/>
                  </a:rPr>
                  <a:t>Coprostanol (mg.g-1 dw)</a:t>
                </a:r>
              </a:p>
            </c:rich>
          </c:tx>
          <c:overlay val="1"/>
        </c:title>
        <c:numFmt formatCode="0.00" sourceLinked="1"/>
        <c:majorTickMark val="none"/>
        <c:minorTickMark val="none"/>
        <c:tickLblPos val="nextTo"/>
        <c:spPr>
          <a:ln w="12600">
            <a:solidFill>
              <a:srgbClr val="000000"/>
            </a:solidFill>
            <a:round/>
          </a:ln>
        </c:spPr>
        <c:crossAx val="753226824"/>
        <c:crosses val="max"/>
        <c:crossBetween val="between"/>
        <c:majorUnit val="6"/>
      </c:valAx>
      <c:spPr>
        <a:noFill/>
        <a:ln>
          <a:noFill/>
        </a:ln>
      </c:spPr>
    </c:plotArea>
    <c:plotVisOnly val="1"/>
    <c:dispBlanksAs val="zero"/>
    <c:showDLblsOverMax val="1"/>
  </c:chart>
  <c:spPr>
    <a:noFill/>
    <a:ln w="9360">
      <a:noFill/>
    </a:ln>
  </c:sp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800">
              <a:noFill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xVal>
            <c:numRef>
              <c:f>Sheet11!$E$2:$P$2</c:f>
              <c:numCache>
                <c:formatCode>General</c:formatCode>
                <c:ptCount val="12"/>
                <c:pt idx="0">
                  <c:v>6.9486666731092703E-2</c:v>
                </c:pt>
                <c:pt idx="1">
                  <c:v>3.5549585784661699E-3</c:v>
                </c:pt>
                <c:pt idx="2">
                  <c:v>9.7622352699403003E-3</c:v>
                </c:pt>
                <c:pt idx="3">
                  <c:v>5.7838022249894101E-3</c:v>
                </c:pt>
                <c:pt idx="4">
                  <c:v>4.2099779342241401E-3</c:v>
                </c:pt>
                <c:pt idx="5">
                  <c:v>4.0122984593758503E-4</c:v>
                </c:pt>
                <c:pt idx="6">
                  <c:v>1.3263340870308599E-3</c:v>
                </c:pt>
                <c:pt idx="7">
                  <c:v>4.1987817848797098E-4</c:v>
                </c:pt>
                <c:pt idx="8">
                  <c:v>8.6491231596000006E-6</c:v>
                </c:pt>
                <c:pt idx="9">
                  <c:v>1.5816522427582701E-2</c:v>
                </c:pt>
                <c:pt idx="10">
                  <c:v>1.9605231693820501E-3</c:v>
                </c:pt>
                <c:pt idx="11">
                  <c:v>3.2406535230854899E-3</c:v>
                </c:pt>
              </c:numCache>
            </c:numRef>
          </c:xVal>
          <c:yVal>
            <c:numRef>
              <c:f>Sheet11!$E$8:$P$8</c:f>
              <c:numCache>
                <c:formatCode>General</c:formatCode>
                <c:ptCount val="12"/>
                <c:pt idx="0">
                  <c:v>6.2890220289527896</c:v>
                </c:pt>
                <c:pt idx="1">
                  <c:v>35.060779309918402</c:v>
                </c:pt>
                <c:pt idx="2">
                  <c:v>6.8602343654735698</c:v>
                </c:pt>
                <c:pt idx="3">
                  <c:v>8.7373496078152506</c:v>
                </c:pt>
                <c:pt idx="4">
                  <c:v>8.9143349673555505</c:v>
                </c:pt>
                <c:pt idx="5">
                  <c:v>10.105348109062</c:v>
                </c:pt>
                <c:pt idx="6">
                  <c:v>12.964356537591501</c:v>
                </c:pt>
                <c:pt idx="7">
                  <c:v>10.992778022770899</c:v>
                </c:pt>
                <c:pt idx="8">
                  <c:v>10.706741429681101</c:v>
                </c:pt>
                <c:pt idx="9">
                  <c:v>4.3343967174094198</c:v>
                </c:pt>
                <c:pt idx="10">
                  <c:v>10.486491901083999</c:v>
                </c:pt>
                <c:pt idx="11">
                  <c:v>5.4848822740030201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3226040"/>
        <c:axId val="753225648"/>
      </c:scatterChart>
      <c:valAx>
        <c:axId val="753226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crossAx val="753225648"/>
        <c:crosses val="autoZero"/>
        <c:crossBetween val="midCat"/>
      </c:valAx>
      <c:valAx>
        <c:axId val="753225648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crossAx val="75322604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5B9BD5"/>
            </a:solidFill>
            <a:ln>
              <a:noFill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categories</c15:sqref>
                        </c15:formulaRef>
                      </c:ext>
                    </c:extLst>
                    <c:strCache>
                      <c:ptCount val="1"/>
                      <c:pt idx="0">
                        <c:v>1</c:v>
                      </c:pt>
                    </c:strCache>
                  </c:strRef>
                </c15:cat>
              </c15:filteredCategoryTitle>
            </c:ext>
          </c:extLst>
        </c:ser>
        <c:ser>
          <c:idx val="1"/>
          <c:order val="1"/>
          <c:spPr>
            <a:solidFill>
              <a:srgbClr val="FFFFFF"/>
            </a:solidFill>
            <a:ln>
              <a:noFill/>
            </a:ln>
          </c:spPr>
          <c:invertIfNegative val="1"/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categories</c15:sqref>
                        </c15:formulaRef>
                      </c:ext>
                    </c:extLst>
                    <c:strCache>
                      <c:ptCount val="1"/>
                      <c:pt idx="0">
                        <c:v>1</c:v>
                      </c:pt>
                    </c:strCache>
                  </c:strRef>
                </c15:cat>
              </c15:filteredCategoryTitle>
            </c:ext>
          </c:extLst>
        </c:ser>
        <c:ser>
          <c:idx val="2"/>
          <c:order val="2"/>
          <c:spPr>
            <a:solidFill>
              <a:srgbClr val="FFFFFF"/>
            </a:solidFill>
            <a:ln>
              <a:noFill/>
            </a:ln>
          </c:spPr>
          <c:invertIfNegative val="1"/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categories</c15:sqref>
                        </c15:formulaRef>
                      </c:ext>
                    </c:extLst>
                    <c:strCache>
                      <c:ptCount val="1"/>
                      <c:pt idx="0">
                        <c:v>1</c:v>
                      </c:pt>
                    </c:strCache>
                  </c:strRef>
                </c15:cat>
              </c15:filteredCategoryTitle>
            </c:ext>
          </c:extLst>
        </c:ser>
        <c:ser>
          <c:idx val="3"/>
          <c:order val="3"/>
          <c:spPr>
            <a:solidFill>
              <a:srgbClr val="FFFFFF"/>
            </a:solidFill>
            <a:ln>
              <a:noFill/>
            </a:ln>
          </c:spPr>
          <c:invertIfNegative val="1"/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categories</c15:sqref>
                        </c15:formulaRef>
                      </c:ext>
                    </c:extLst>
                    <c:strCache>
                      <c:ptCount val="1"/>
                      <c:pt idx="0">
                        <c:v>1</c:v>
                      </c:pt>
                    </c:strCache>
                  </c: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7603544"/>
        <c:axId val="657603936"/>
      </c:barChart>
      <c:catAx>
        <c:axId val="65760354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19080">
            <a:solidFill>
              <a:srgbClr val="000000"/>
            </a:solidFill>
            <a:round/>
          </a:ln>
        </c:spPr>
        <c:crossAx val="657603936"/>
        <c:crosses val="autoZero"/>
        <c:auto val="1"/>
        <c:lblAlgn val="ctr"/>
        <c:lblOffset val="100"/>
        <c:noMultiLvlLbl val="1"/>
      </c:catAx>
      <c:valAx>
        <c:axId val="657603936"/>
        <c:scaling>
          <c:orientation val="minMax"/>
          <c:min val="0.01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sz="1000" b="1">
                    <a:solidFill>
                      <a:srgbClr val="000000"/>
                    </a:solidFill>
                    <a:latin typeface="Arial"/>
                  </a:rPr>
                  <a:t>ng.g-1 dw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spPr>
          <a:ln w="19080">
            <a:solidFill>
              <a:srgbClr val="000000"/>
            </a:solidFill>
            <a:round/>
          </a:ln>
        </c:spPr>
        <c:crossAx val="657603544"/>
        <c:crosses val="autoZero"/>
        <c:crossBetween val="between"/>
      </c:valAx>
      <c:spPr>
        <a:noFill/>
        <a:ln>
          <a:noFill/>
        </a:ln>
      </c:spPr>
    </c:plotArea>
    <c:plotVisOnly val="1"/>
    <c:dispBlanksAs val="zero"/>
    <c:showDLblsOverMax val="1"/>
  </c:chart>
  <c:spPr>
    <a:noFill/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trendline>
            <c:spPr>
              <a:ln w="19080">
                <a:solidFill>
                  <a:srgbClr val="5B9BD5"/>
                </a:solidFill>
                <a:round/>
              </a:ln>
            </c:spPr>
            <c:trendlineType val="log"/>
            <c:dispRSqr val="1"/>
            <c:dispEq val="0"/>
            <c:trendlineLbl>
              <c:numFmt formatCode="General" sourceLinked="0"/>
            </c:trendlineLbl>
          </c:trendline>
          <c:xVal>
            <c:numRef>
              <c:f>dw!$AM$3:$AM$48</c:f>
              <c:numCache>
                <c:formatCode>0.0</c:formatCode>
                <c:ptCount val="46"/>
                <c:pt idx="0">
                  <c:v>0.84871741831986558</c:v>
                </c:pt>
                <c:pt idx="1">
                  <c:v>0.84073867496889643</c:v>
                </c:pt>
                <c:pt idx="2">
                  <c:v>0.77322857516935795</c:v>
                </c:pt>
                <c:pt idx="3">
                  <c:v>0.7878122692940267</c:v>
                </c:pt>
                <c:pt idx="4">
                  <c:v>0.7618847302927938</c:v>
                </c:pt>
                <c:pt idx="5">
                  <c:v>0.79580374499533069</c:v>
                </c:pt>
                <c:pt idx="6">
                  <c:v>0.78202379484886109</c:v>
                </c:pt>
                <c:pt idx="7">
                  <c:v>0.83315525896374709</c:v>
                </c:pt>
                <c:pt idx="8">
                  <c:v>0.79126737700844663</c:v>
                </c:pt>
                <c:pt idx="9">
                  <c:v>0.7614748469022502</c:v>
                </c:pt>
                <c:pt idx="10">
                  <c:v>0.76626922596144187</c:v>
                </c:pt>
                <c:pt idx="11">
                  <c:v>0.82834787025681511</c:v>
                </c:pt>
                <c:pt idx="12">
                  <c:v>0.76305112937100861</c:v>
                </c:pt>
                <c:pt idx="13">
                  <c:v>0.75210630857648519</c:v>
                </c:pt>
                <c:pt idx="14">
                  <c:v>0.8326370819507769</c:v>
                </c:pt>
                <c:pt idx="15">
                  <c:v>0.84217199169091894</c:v>
                </c:pt>
                <c:pt idx="16">
                  <c:v>0.85798519547168473</c:v>
                </c:pt>
                <c:pt idx="17">
                  <c:v>0.78112222666199815</c:v>
                </c:pt>
                <c:pt idx="18">
                  <c:v>0.86610097137155939</c:v>
                </c:pt>
                <c:pt idx="19">
                  <c:v>0.77399282207830955</c:v>
                </c:pt>
                <c:pt idx="20">
                  <c:v>0.7815718229538251</c:v>
                </c:pt>
                <c:pt idx="21">
                  <c:v>0.88927252773650745</c:v>
                </c:pt>
                <c:pt idx="22">
                  <c:v>0.70226571103592039</c:v>
                </c:pt>
                <c:pt idx="23">
                  <c:v>0.88333802459890232</c:v>
                </c:pt>
                <c:pt idx="24" formatCode="0.000">
                  <c:v>8.9488410565868627E-3</c:v>
                </c:pt>
                <c:pt idx="25" formatCode="0.000">
                  <c:v>4.2537584130643846E-2</c:v>
                </c:pt>
                <c:pt idx="26" formatCode="0.000">
                  <c:v>1.0723732958867612E-2</c:v>
                </c:pt>
                <c:pt idx="27" formatCode="0.000">
                  <c:v>8.9660788250615145E-3</c:v>
                </c:pt>
                <c:pt idx="28" formatCode="0.000">
                  <c:v>2.0648967551622419E-2</c:v>
                </c:pt>
                <c:pt idx="29" formatCode="0.000">
                  <c:v>1.8774281471838579E-2</c:v>
                </c:pt>
                <c:pt idx="30" formatCode="0.000">
                  <c:v>2.8792764601499741E-2</c:v>
                </c:pt>
                <c:pt idx="31" formatCode="0.000">
                  <c:v>1.6137674535884262E-2</c:v>
                </c:pt>
                <c:pt idx="32" formatCode="0.000">
                  <c:v>6.9399339777378347E-2</c:v>
                </c:pt>
                <c:pt idx="33" formatCode="0.000">
                  <c:v>0.10910510960679549</c:v>
                </c:pt>
                <c:pt idx="34" formatCode="0.000">
                  <c:v>4.2334334378184402E-2</c:v>
                </c:pt>
                <c:pt idx="35" formatCode="0.000">
                  <c:v>5.9790252196296703E-2</c:v>
                </c:pt>
                <c:pt idx="36" formatCode="0.000">
                  <c:v>8.501525640236849E-3</c:v>
                </c:pt>
                <c:pt idx="37" formatCode="0.000">
                  <c:v>4.9347980633521402E-2</c:v>
                </c:pt>
                <c:pt idx="40" formatCode="0.000">
                  <c:v>9.8357493475577137E-2</c:v>
                </c:pt>
                <c:pt idx="41" formatCode="0.000">
                  <c:v>1.2306713650592688E-2</c:v>
                </c:pt>
                <c:pt idx="42" formatCode="0.000">
                  <c:v>4.1398816284108124E-2</c:v>
                </c:pt>
                <c:pt idx="43" formatCode="0.000">
                  <c:v>0.30556879677894372</c:v>
                </c:pt>
                <c:pt idx="44" formatCode="0.000">
                  <c:v>0.14946898823156501</c:v>
                </c:pt>
                <c:pt idx="45" formatCode="0.000">
                  <c:v>2.1292065860900593E-2</c:v>
                </c:pt>
              </c:numCache>
            </c:numRef>
          </c:xVal>
          <c:yVal>
            <c:numRef>
              <c:f>dw!$AQ$3:$AQ$48</c:f>
              <c:numCache>
                <c:formatCode>0.00</c:formatCode>
                <c:ptCount val="46"/>
                <c:pt idx="0">
                  <c:v>0.14679942974304441</c:v>
                </c:pt>
                <c:pt idx="2">
                  <c:v>0.19644241541943014</c:v>
                </c:pt>
                <c:pt idx="3">
                  <c:v>0.13977837749907568</c:v>
                </c:pt>
                <c:pt idx="5">
                  <c:v>0.16156074627052691</c:v>
                </c:pt>
                <c:pt idx="7">
                  <c:v>0.12011987465906301</c:v>
                </c:pt>
                <c:pt idx="8">
                  <c:v>0.19408412881712322</c:v>
                </c:pt>
                <c:pt idx="9">
                  <c:v>0.10282837054271066</c:v>
                </c:pt>
                <c:pt idx="10">
                  <c:v>0.25107956634499912</c:v>
                </c:pt>
                <c:pt idx="11">
                  <c:v>0.18447612454252396</c:v>
                </c:pt>
                <c:pt idx="13">
                  <c:v>9.5480326496985832E-2</c:v>
                </c:pt>
                <c:pt idx="14">
                  <c:v>0.10774282223579719</c:v>
                </c:pt>
                <c:pt idx="15">
                  <c:v>0.13057092764017056</c:v>
                </c:pt>
                <c:pt idx="16">
                  <c:v>0.15468245239408082</c:v>
                </c:pt>
                <c:pt idx="17">
                  <c:v>0.1059694319210745</c:v>
                </c:pt>
                <c:pt idx="18">
                  <c:v>0.13391870735237268</c:v>
                </c:pt>
                <c:pt idx="19">
                  <c:v>0.10161496087404333</c:v>
                </c:pt>
                <c:pt idx="20">
                  <c:v>0.11685269759207545</c:v>
                </c:pt>
                <c:pt idx="24" formatCode="0.0000">
                  <c:v>4.6215563469646725E-2</c:v>
                </c:pt>
                <c:pt idx="25" formatCode="0.0000">
                  <c:v>0.11122737424060222</c:v>
                </c:pt>
                <c:pt idx="26" formatCode="0.0000">
                  <c:v>4.7027801457733144E-2</c:v>
                </c:pt>
                <c:pt idx="27" formatCode="0.0000">
                  <c:v>7.6187200879088354E-2</c:v>
                </c:pt>
                <c:pt idx="28" formatCode="0.0000">
                  <c:v>4.2697127647776424E-2</c:v>
                </c:pt>
                <c:pt idx="29" formatCode="0.0000">
                  <c:v>4.0674550564777007E-2</c:v>
                </c:pt>
                <c:pt idx="30" formatCode="0.0000">
                  <c:v>8.570315543435918E-3</c:v>
                </c:pt>
                <c:pt idx="31" formatCode="0.0000">
                  <c:v>7.7876668785759693E-3</c:v>
                </c:pt>
                <c:pt idx="33" formatCode="0.0000">
                  <c:v>0.13440913747439781</c:v>
                </c:pt>
                <c:pt idx="37" formatCode="0.0000">
                  <c:v>0.10877647437160801</c:v>
                </c:pt>
                <c:pt idx="38" formatCode="0.0000">
                  <c:v>7.4310047527848061E-2</c:v>
                </c:pt>
                <c:pt idx="40" formatCode="0.0000">
                  <c:v>6.5841298068045034E-2</c:v>
                </c:pt>
                <c:pt idx="42" formatCode="0.0000">
                  <c:v>2.8397893664511505E-2</c:v>
                </c:pt>
                <c:pt idx="43" formatCode="0.0000">
                  <c:v>1.867939972281274E-2</c:v>
                </c:pt>
                <c:pt idx="44" formatCode="0.0000">
                  <c:v>0.16044485321401303</c:v>
                </c:pt>
                <c:pt idx="45" formatCode="0.0000">
                  <c:v>2.5694454351799151E-2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dw!$D$6</c:f>
              <c:strCache>
                <c:ptCount val="1"/>
                <c:pt idx="0">
                  <c:v>BZ</c:v>
                </c:pt>
              </c:strCache>
            </c:strRef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xVal>
            <c:numRef>
              <c:f>dw!$AM$3:$AM$22</c:f>
              <c:numCache>
                <c:formatCode>0.0</c:formatCode>
                <c:ptCount val="20"/>
                <c:pt idx="0">
                  <c:v>0.84871741831986558</c:v>
                </c:pt>
                <c:pt idx="1">
                  <c:v>0.84073867496889643</c:v>
                </c:pt>
                <c:pt idx="2">
                  <c:v>0.77322857516935795</c:v>
                </c:pt>
                <c:pt idx="3">
                  <c:v>0.7878122692940267</c:v>
                </c:pt>
                <c:pt idx="4">
                  <c:v>0.7618847302927938</c:v>
                </c:pt>
                <c:pt idx="5">
                  <c:v>0.79580374499533069</c:v>
                </c:pt>
                <c:pt idx="6">
                  <c:v>0.78202379484886109</c:v>
                </c:pt>
                <c:pt idx="7">
                  <c:v>0.83315525896374709</c:v>
                </c:pt>
                <c:pt idx="8">
                  <c:v>0.79126737700844663</c:v>
                </c:pt>
                <c:pt idx="9">
                  <c:v>0.7614748469022502</c:v>
                </c:pt>
                <c:pt idx="10">
                  <c:v>0.76626922596144187</c:v>
                </c:pt>
                <c:pt idx="11">
                  <c:v>0.82834787025681511</c:v>
                </c:pt>
                <c:pt idx="12">
                  <c:v>0.76305112937100861</c:v>
                </c:pt>
                <c:pt idx="13">
                  <c:v>0.75210630857648519</c:v>
                </c:pt>
                <c:pt idx="14">
                  <c:v>0.8326370819507769</c:v>
                </c:pt>
                <c:pt idx="15">
                  <c:v>0.84217199169091894</c:v>
                </c:pt>
                <c:pt idx="16">
                  <c:v>0.85798519547168473</c:v>
                </c:pt>
                <c:pt idx="17">
                  <c:v>0.78112222666199815</c:v>
                </c:pt>
                <c:pt idx="18">
                  <c:v>0.86610097137155939</c:v>
                </c:pt>
                <c:pt idx="19">
                  <c:v>0.77399282207830955</c:v>
                </c:pt>
              </c:numCache>
            </c:numRef>
          </c:xVal>
          <c:yVal>
            <c:numRef>
              <c:f>dw!$AQ$3:$AQ$22</c:f>
              <c:numCache>
                <c:formatCode>0.00</c:formatCode>
                <c:ptCount val="20"/>
                <c:pt idx="0">
                  <c:v>0.14679942974304441</c:v>
                </c:pt>
                <c:pt idx="2">
                  <c:v>0.19644241541943014</c:v>
                </c:pt>
                <c:pt idx="3">
                  <c:v>0.13977837749907568</c:v>
                </c:pt>
                <c:pt idx="5">
                  <c:v>0.16156074627052691</c:v>
                </c:pt>
                <c:pt idx="7">
                  <c:v>0.12011987465906301</c:v>
                </c:pt>
                <c:pt idx="8">
                  <c:v>0.19408412881712322</c:v>
                </c:pt>
                <c:pt idx="9">
                  <c:v>0.10282837054271066</c:v>
                </c:pt>
                <c:pt idx="10">
                  <c:v>0.25107956634499912</c:v>
                </c:pt>
                <c:pt idx="11">
                  <c:v>0.18447612454252396</c:v>
                </c:pt>
                <c:pt idx="13">
                  <c:v>9.5480326496985832E-2</c:v>
                </c:pt>
                <c:pt idx="14">
                  <c:v>0.10774282223579719</c:v>
                </c:pt>
                <c:pt idx="15">
                  <c:v>0.13057092764017056</c:v>
                </c:pt>
                <c:pt idx="16">
                  <c:v>0.15468245239408082</c:v>
                </c:pt>
                <c:pt idx="17">
                  <c:v>0.1059694319210745</c:v>
                </c:pt>
                <c:pt idx="18">
                  <c:v>0.13391870735237268</c:v>
                </c:pt>
                <c:pt idx="19">
                  <c:v>0.10161496087404333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7605112"/>
        <c:axId val="657605504"/>
      </c:scatterChart>
      <c:valAx>
        <c:axId val="657605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1400" b="1">
                    <a:solidFill>
                      <a:srgbClr val="000000"/>
                    </a:solidFill>
                    <a:latin typeface="Calibri"/>
                  </a:rPr>
                  <a:t>Copr/Chol</a:t>
                </a:r>
              </a:p>
            </c:rich>
          </c:tx>
          <c:overlay val="1"/>
        </c:title>
        <c:numFmt formatCode="0.0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657605504"/>
        <c:crosses val="autoZero"/>
        <c:crossBetween val="midCat"/>
      </c:valAx>
      <c:valAx>
        <c:axId val="6576055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sz="1400" b="1">
                    <a:solidFill>
                      <a:srgbClr val="000000"/>
                    </a:solidFill>
                    <a:latin typeface="Calibri"/>
                  </a:rPr>
                  <a:t>Chon/Chol</a:t>
                </a:r>
              </a:p>
            </c:rich>
          </c:tx>
          <c:overlay val="1"/>
        </c:title>
        <c:numFmt formatCode="0.00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657605112"/>
        <c:crosses val="autoZero"/>
        <c:crossBetween val="midCat"/>
      </c:valAx>
      <c:spPr>
        <a:noFill/>
        <a:ln>
          <a:noFill/>
        </a:ln>
      </c:spPr>
    </c:plotArea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trendline>
            <c:spPr>
              <a:ln w="19080">
                <a:solidFill>
                  <a:srgbClr val="5B9BD5"/>
                </a:solidFill>
                <a:round/>
              </a:ln>
            </c:spPr>
            <c:trendlineType val="log"/>
            <c:dispRSqr val="1"/>
            <c:dispEq val="0"/>
            <c:trendlineLbl>
              <c:numFmt formatCode="General" sourceLinked="0"/>
            </c:trendlineLbl>
          </c:trendline>
          <c:xVal>
            <c:numRef>
              <c:f>dw!$AM$3:$AM$48</c:f>
              <c:numCache>
                <c:formatCode>0.0</c:formatCode>
                <c:ptCount val="46"/>
                <c:pt idx="0">
                  <c:v>0.84871741831986558</c:v>
                </c:pt>
                <c:pt idx="1">
                  <c:v>0.84073867496889643</c:v>
                </c:pt>
                <c:pt idx="2">
                  <c:v>0.77322857516935795</c:v>
                </c:pt>
                <c:pt idx="3">
                  <c:v>0.7878122692940267</c:v>
                </c:pt>
                <c:pt idx="4">
                  <c:v>0.7618847302927938</c:v>
                </c:pt>
                <c:pt idx="5">
                  <c:v>0.79580374499533069</c:v>
                </c:pt>
                <c:pt idx="6">
                  <c:v>0.78202379484886109</c:v>
                </c:pt>
                <c:pt idx="7">
                  <c:v>0.83315525896374709</c:v>
                </c:pt>
                <c:pt idx="8">
                  <c:v>0.79126737700844663</c:v>
                </c:pt>
                <c:pt idx="9">
                  <c:v>0.7614748469022502</c:v>
                </c:pt>
                <c:pt idx="10">
                  <c:v>0.76626922596144187</c:v>
                </c:pt>
                <c:pt idx="11">
                  <c:v>0.82834787025681511</c:v>
                </c:pt>
                <c:pt idx="12">
                  <c:v>0.76305112937100861</c:v>
                </c:pt>
                <c:pt idx="13">
                  <c:v>0.75210630857648519</c:v>
                </c:pt>
                <c:pt idx="14">
                  <c:v>0.8326370819507769</c:v>
                </c:pt>
                <c:pt idx="15">
                  <c:v>0.84217199169091894</c:v>
                </c:pt>
                <c:pt idx="16">
                  <c:v>0.85798519547168473</c:v>
                </c:pt>
                <c:pt idx="17">
                  <c:v>0.78112222666199815</c:v>
                </c:pt>
                <c:pt idx="18">
                  <c:v>0.86610097137155939</c:v>
                </c:pt>
                <c:pt idx="19">
                  <c:v>0.77399282207830955</c:v>
                </c:pt>
                <c:pt idx="20">
                  <c:v>0.7815718229538251</c:v>
                </c:pt>
                <c:pt idx="21">
                  <c:v>0.88927252773650745</c:v>
                </c:pt>
                <c:pt idx="22">
                  <c:v>0.70226571103592039</c:v>
                </c:pt>
                <c:pt idx="23">
                  <c:v>0.88333802459890232</c:v>
                </c:pt>
                <c:pt idx="24" formatCode="0.000">
                  <c:v>8.9488410565868627E-3</c:v>
                </c:pt>
                <c:pt idx="25" formatCode="0.000">
                  <c:v>4.2537584130643846E-2</c:v>
                </c:pt>
                <c:pt idx="26" formatCode="0.000">
                  <c:v>1.0723732958867612E-2</c:v>
                </c:pt>
                <c:pt idx="27" formatCode="0.000">
                  <c:v>8.9660788250615145E-3</c:v>
                </c:pt>
                <c:pt idx="28" formatCode="0.000">
                  <c:v>2.0648967551622419E-2</c:v>
                </c:pt>
                <c:pt idx="29" formatCode="0.000">
                  <c:v>1.8774281471838579E-2</c:v>
                </c:pt>
                <c:pt idx="30" formatCode="0.000">
                  <c:v>2.8792764601499741E-2</c:v>
                </c:pt>
                <c:pt idx="31" formatCode="0.000">
                  <c:v>1.6137674535884262E-2</c:v>
                </c:pt>
                <c:pt idx="32" formatCode="0.000">
                  <c:v>6.9399339777378347E-2</c:v>
                </c:pt>
                <c:pt idx="33" formatCode="0.000">
                  <c:v>0.10910510960679549</c:v>
                </c:pt>
                <c:pt idx="34" formatCode="0.000">
                  <c:v>4.2334334378184402E-2</c:v>
                </c:pt>
                <c:pt idx="35" formatCode="0.000">
                  <c:v>5.9790252196296703E-2</c:v>
                </c:pt>
                <c:pt idx="36" formatCode="0.000">
                  <c:v>8.501525640236849E-3</c:v>
                </c:pt>
                <c:pt idx="37" formatCode="0.000">
                  <c:v>4.9347980633521402E-2</c:v>
                </c:pt>
                <c:pt idx="40" formatCode="0.000">
                  <c:v>9.8357493475577137E-2</c:v>
                </c:pt>
                <c:pt idx="41" formatCode="0.000">
                  <c:v>1.2306713650592688E-2</c:v>
                </c:pt>
                <c:pt idx="42" formatCode="0.000">
                  <c:v>4.1398816284108124E-2</c:v>
                </c:pt>
                <c:pt idx="43" formatCode="0.000">
                  <c:v>0.30556879677894372</c:v>
                </c:pt>
                <c:pt idx="44" formatCode="0.000">
                  <c:v>0.14946898823156501</c:v>
                </c:pt>
                <c:pt idx="45" formatCode="0.000">
                  <c:v>2.1292065860900593E-2</c:v>
                </c:pt>
              </c:numCache>
            </c:numRef>
          </c:xVal>
          <c:yVal>
            <c:numRef>
              <c:f>dw!$AJ$3:$AJ$48</c:f>
              <c:numCache>
                <c:formatCode>0.0</c:formatCode>
                <c:ptCount val="46"/>
                <c:pt idx="0">
                  <c:v>0.24012662802602999</c:v>
                </c:pt>
                <c:pt idx="2">
                  <c:v>0.14839698529496037</c:v>
                </c:pt>
                <c:pt idx="3">
                  <c:v>0.29216759566275552</c:v>
                </c:pt>
                <c:pt idx="4">
                  <c:v>0.21170516439227524</c:v>
                </c:pt>
                <c:pt idx="5">
                  <c:v>0.35523778587726595</c:v>
                </c:pt>
                <c:pt idx="6">
                  <c:v>0.26927208488504562</c:v>
                </c:pt>
                <c:pt idx="7">
                  <c:v>0.30777539674386156</c:v>
                </c:pt>
                <c:pt idx="8">
                  <c:v>0.28943812500254612</c:v>
                </c:pt>
                <c:pt idx="9">
                  <c:v>0.27679324235127573</c:v>
                </c:pt>
                <c:pt idx="10">
                  <c:v>0.31052535882590754</c:v>
                </c:pt>
                <c:pt idx="11">
                  <c:v>0.13880952725376081</c:v>
                </c:pt>
                <c:pt idx="12">
                  <c:v>0.34004468437078178</c:v>
                </c:pt>
                <c:pt idx="13">
                  <c:v>0.27855083929311836</c:v>
                </c:pt>
                <c:pt idx="14">
                  <c:v>0.30552528874536916</c:v>
                </c:pt>
                <c:pt idx="15">
                  <c:v>0.22456386463233355</c:v>
                </c:pt>
                <c:pt idx="16">
                  <c:v>0.14444519767570141</c:v>
                </c:pt>
                <c:pt idx="17">
                  <c:v>0.27220435231044121</c:v>
                </c:pt>
                <c:pt idx="18">
                  <c:v>0.16194252443878604</c:v>
                </c:pt>
                <c:pt idx="19">
                  <c:v>0.3578343025608875</c:v>
                </c:pt>
                <c:pt idx="20">
                  <c:v>0.3280570946732782</c:v>
                </c:pt>
                <c:pt idx="21">
                  <c:v>0.26557964912672016</c:v>
                </c:pt>
                <c:pt idx="22">
                  <c:v>0.27407775116430771</c:v>
                </c:pt>
                <c:pt idx="23">
                  <c:v>0.14511896286601186</c:v>
                </c:pt>
                <c:pt idx="24">
                  <c:v>0.48959474260679081</c:v>
                </c:pt>
                <c:pt idx="25">
                  <c:v>0.41275836093654872</c:v>
                </c:pt>
                <c:pt idx="26">
                  <c:v>0.48611494210005785</c:v>
                </c:pt>
                <c:pt idx="27">
                  <c:v>0.45251100878022793</c:v>
                </c:pt>
                <c:pt idx="28">
                  <c:v>0.48603751116403687</c:v>
                </c:pt>
                <c:pt idx="29">
                  <c:v>0.53316129032258064</c:v>
                </c:pt>
                <c:pt idx="30">
                  <c:v>0.50821256038647344</c:v>
                </c:pt>
                <c:pt idx="31">
                  <c:v>0.38475638599810785</c:v>
                </c:pt>
                <c:pt idx="32">
                  <c:v>0.30222686667822712</c:v>
                </c:pt>
                <c:pt idx="33">
                  <c:v>0.34271752183873472</c:v>
                </c:pt>
                <c:pt idx="34">
                  <c:v>0.49043328905175465</c:v>
                </c:pt>
                <c:pt idx="35">
                  <c:v>0.572500673657651</c:v>
                </c:pt>
                <c:pt idx="36">
                  <c:v>0.28801774588903989</c:v>
                </c:pt>
                <c:pt idx="37">
                  <c:v>0.50180185288971502</c:v>
                </c:pt>
                <c:pt idx="38">
                  <c:v>0.34473058043875027</c:v>
                </c:pt>
                <c:pt idx="39">
                  <c:v>0.47905099523554828</c:v>
                </c:pt>
                <c:pt idx="40">
                  <c:v>0.28651333183337352</c:v>
                </c:pt>
                <c:pt idx="41">
                  <c:v>0.39345358795201962</c:v>
                </c:pt>
                <c:pt idx="42">
                  <c:v>0.40251003343779063</c:v>
                </c:pt>
                <c:pt idx="43">
                  <c:v>0.50512231148320108</c:v>
                </c:pt>
                <c:pt idx="44">
                  <c:v>0.50207541245379883</c:v>
                </c:pt>
                <c:pt idx="45">
                  <c:v>0.68258909278391711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dw!$D$6</c:f>
              <c:strCache>
                <c:ptCount val="1"/>
                <c:pt idx="0">
                  <c:v>BZ</c:v>
                </c:pt>
              </c:strCache>
            </c:strRef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xVal>
            <c:numRef>
              <c:f>dw!$AM$3:$AM$22</c:f>
              <c:numCache>
                <c:formatCode>0.0</c:formatCode>
                <c:ptCount val="20"/>
                <c:pt idx="0">
                  <c:v>0.84871741831986558</c:v>
                </c:pt>
                <c:pt idx="1">
                  <c:v>0.84073867496889643</c:v>
                </c:pt>
                <c:pt idx="2">
                  <c:v>0.77322857516935795</c:v>
                </c:pt>
                <c:pt idx="3">
                  <c:v>0.7878122692940267</c:v>
                </c:pt>
                <c:pt idx="4">
                  <c:v>0.7618847302927938</c:v>
                </c:pt>
                <c:pt idx="5">
                  <c:v>0.79580374499533069</c:v>
                </c:pt>
                <c:pt idx="6">
                  <c:v>0.78202379484886109</c:v>
                </c:pt>
                <c:pt idx="7">
                  <c:v>0.83315525896374709</c:v>
                </c:pt>
                <c:pt idx="8">
                  <c:v>0.79126737700844663</c:v>
                </c:pt>
                <c:pt idx="9">
                  <c:v>0.7614748469022502</c:v>
                </c:pt>
                <c:pt idx="10">
                  <c:v>0.76626922596144187</c:v>
                </c:pt>
                <c:pt idx="11">
                  <c:v>0.82834787025681511</c:v>
                </c:pt>
                <c:pt idx="12">
                  <c:v>0.76305112937100861</c:v>
                </c:pt>
                <c:pt idx="13">
                  <c:v>0.75210630857648519</c:v>
                </c:pt>
                <c:pt idx="14">
                  <c:v>0.8326370819507769</c:v>
                </c:pt>
                <c:pt idx="15">
                  <c:v>0.84217199169091894</c:v>
                </c:pt>
                <c:pt idx="16">
                  <c:v>0.85798519547168473</c:v>
                </c:pt>
                <c:pt idx="17">
                  <c:v>0.78112222666199815</c:v>
                </c:pt>
                <c:pt idx="18">
                  <c:v>0.86610097137155939</c:v>
                </c:pt>
                <c:pt idx="19">
                  <c:v>0.77399282207830955</c:v>
                </c:pt>
              </c:numCache>
            </c:numRef>
          </c:xVal>
          <c:yVal>
            <c:numRef>
              <c:f>dw!$AJ$3:$AJ$22</c:f>
              <c:numCache>
                <c:formatCode>0.0</c:formatCode>
                <c:ptCount val="20"/>
                <c:pt idx="0">
                  <c:v>0.24012662802602999</c:v>
                </c:pt>
                <c:pt idx="2">
                  <c:v>0.14839698529496037</c:v>
                </c:pt>
                <c:pt idx="3">
                  <c:v>0.29216759566275552</c:v>
                </c:pt>
                <c:pt idx="4">
                  <c:v>0.21170516439227524</c:v>
                </c:pt>
                <c:pt idx="5">
                  <c:v>0.35523778587726595</c:v>
                </c:pt>
                <c:pt idx="6">
                  <c:v>0.26927208488504562</c:v>
                </c:pt>
                <c:pt idx="7">
                  <c:v>0.30777539674386156</c:v>
                </c:pt>
                <c:pt idx="8">
                  <c:v>0.28943812500254612</c:v>
                </c:pt>
                <c:pt idx="9">
                  <c:v>0.27679324235127573</c:v>
                </c:pt>
                <c:pt idx="10">
                  <c:v>0.31052535882590754</c:v>
                </c:pt>
                <c:pt idx="11">
                  <c:v>0.13880952725376081</c:v>
                </c:pt>
                <c:pt idx="12">
                  <c:v>0.34004468437078178</c:v>
                </c:pt>
                <c:pt idx="13">
                  <c:v>0.27855083929311836</c:v>
                </c:pt>
                <c:pt idx="14">
                  <c:v>0.30552528874536916</c:v>
                </c:pt>
                <c:pt idx="15">
                  <c:v>0.22456386463233355</c:v>
                </c:pt>
                <c:pt idx="16">
                  <c:v>0.14444519767570141</c:v>
                </c:pt>
                <c:pt idx="17">
                  <c:v>0.27220435231044121</c:v>
                </c:pt>
                <c:pt idx="18">
                  <c:v>0.16194252443878604</c:v>
                </c:pt>
                <c:pt idx="19">
                  <c:v>0.3578343025608875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7606288"/>
        <c:axId val="657606680"/>
      </c:scatterChart>
      <c:valAx>
        <c:axId val="657606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1400" b="1">
                    <a:solidFill>
                      <a:srgbClr val="000000"/>
                    </a:solidFill>
                    <a:latin typeface="Calibri"/>
                  </a:rPr>
                  <a:t>Copr/chol</a:t>
                </a:r>
              </a:p>
            </c:rich>
          </c:tx>
          <c:overlay val="1"/>
        </c:title>
        <c:numFmt formatCode="0.0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657606680"/>
        <c:crosses val="autoZero"/>
        <c:crossBetween val="midCat"/>
      </c:valAx>
      <c:valAx>
        <c:axId val="6576066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sz="1400" b="1">
                    <a:solidFill>
                      <a:srgbClr val="000000"/>
                    </a:solidFill>
                    <a:latin typeface="Calibri"/>
                  </a:rPr>
                  <a:t>Sito/chol</a:t>
                </a:r>
              </a:p>
            </c:rich>
          </c:tx>
          <c:overlay val="1"/>
        </c:title>
        <c:numFmt formatCode="0.0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657606288"/>
        <c:crosses val="autoZero"/>
        <c:crossBetween val="midCat"/>
      </c:valAx>
      <c:spPr>
        <a:noFill/>
        <a:ln>
          <a:noFill/>
        </a:ln>
      </c:spPr>
    </c:plotArea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trendline>
            <c:spPr>
              <a:ln w="19080">
                <a:solidFill>
                  <a:srgbClr val="5B9BD5"/>
                </a:solidFill>
                <a:round/>
              </a:ln>
            </c:spPr>
            <c:trendlineType val="log"/>
            <c:dispRSqr val="1"/>
            <c:dispEq val="0"/>
            <c:trendlineLbl>
              <c:numFmt formatCode="General" sourceLinked="0"/>
            </c:trendlineLbl>
          </c:trendline>
          <c:xVal>
            <c:numRef>
              <c:f>dw!$AM$3:$AM$48</c:f>
              <c:numCache>
                <c:formatCode>0.0</c:formatCode>
                <c:ptCount val="46"/>
                <c:pt idx="0">
                  <c:v>0.84871741831986558</c:v>
                </c:pt>
                <c:pt idx="1">
                  <c:v>0.84073867496889643</c:v>
                </c:pt>
                <c:pt idx="2">
                  <c:v>0.77322857516935795</c:v>
                </c:pt>
                <c:pt idx="3">
                  <c:v>0.7878122692940267</c:v>
                </c:pt>
                <c:pt idx="4">
                  <c:v>0.7618847302927938</c:v>
                </c:pt>
                <c:pt idx="5">
                  <c:v>0.79580374499533069</c:v>
                </c:pt>
                <c:pt idx="6">
                  <c:v>0.78202379484886109</c:v>
                </c:pt>
                <c:pt idx="7">
                  <c:v>0.83315525896374709</c:v>
                </c:pt>
                <c:pt idx="8">
                  <c:v>0.79126737700844663</c:v>
                </c:pt>
                <c:pt idx="9">
                  <c:v>0.7614748469022502</c:v>
                </c:pt>
                <c:pt idx="10">
                  <c:v>0.76626922596144187</c:v>
                </c:pt>
                <c:pt idx="11">
                  <c:v>0.82834787025681511</c:v>
                </c:pt>
                <c:pt idx="12">
                  <c:v>0.76305112937100861</c:v>
                </c:pt>
                <c:pt idx="13">
                  <c:v>0.75210630857648519</c:v>
                </c:pt>
                <c:pt idx="14">
                  <c:v>0.8326370819507769</c:v>
                </c:pt>
                <c:pt idx="15">
                  <c:v>0.84217199169091894</c:v>
                </c:pt>
                <c:pt idx="16">
                  <c:v>0.85798519547168473</c:v>
                </c:pt>
                <c:pt idx="17">
                  <c:v>0.78112222666199815</c:v>
                </c:pt>
                <c:pt idx="18">
                  <c:v>0.86610097137155939</c:v>
                </c:pt>
                <c:pt idx="19">
                  <c:v>0.77399282207830955</c:v>
                </c:pt>
                <c:pt idx="20">
                  <c:v>0.7815718229538251</c:v>
                </c:pt>
                <c:pt idx="21">
                  <c:v>0.88927252773650745</c:v>
                </c:pt>
                <c:pt idx="22">
                  <c:v>0.70226571103592039</c:v>
                </c:pt>
                <c:pt idx="23">
                  <c:v>0.88333802459890232</c:v>
                </c:pt>
                <c:pt idx="24" formatCode="0.000">
                  <c:v>8.9488410565868627E-3</c:v>
                </c:pt>
                <c:pt idx="25" formatCode="0.000">
                  <c:v>4.2537584130643846E-2</c:v>
                </c:pt>
                <c:pt idx="26" formatCode="0.000">
                  <c:v>1.0723732958867612E-2</c:v>
                </c:pt>
                <c:pt idx="27" formatCode="0.000">
                  <c:v>8.9660788250615145E-3</c:v>
                </c:pt>
                <c:pt idx="28" formatCode="0.000">
                  <c:v>2.0648967551622419E-2</c:v>
                </c:pt>
                <c:pt idx="29" formatCode="0.000">
                  <c:v>1.8774281471838579E-2</c:v>
                </c:pt>
                <c:pt idx="30" formatCode="0.000">
                  <c:v>2.8792764601499741E-2</c:v>
                </c:pt>
                <c:pt idx="31" formatCode="0.000">
                  <c:v>1.6137674535884262E-2</c:v>
                </c:pt>
                <c:pt idx="32" formatCode="0.000">
                  <c:v>6.9399339777378347E-2</c:v>
                </c:pt>
                <c:pt idx="33" formatCode="0.000">
                  <c:v>0.10910510960679549</c:v>
                </c:pt>
                <c:pt idx="34" formatCode="0.000">
                  <c:v>4.2334334378184402E-2</c:v>
                </c:pt>
                <c:pt idx="35" formatCode="0.000">
                  <c:v>5.9790252196296703E-2</c:v>
                </c:pt>
                <c:pt idx="36" formatCode="0.000">
                  <c:v>8.501525640236849E-3</c:v>
                </c:pt>
                <c:pt idx="37" formatCode="0.000">
                  <c:v>4.9347980633521402E-2</c:v>
                </c:pt>
                <c:pt idx="40" formatCode="0.000">
                  <c:v>9.8357493475577137E-2</c:v>
                </c:pt>
                <c:pt idx="41" formatCode="0.000">
                  <c:v>1.2306713650592688E-2</c:v>
                </c:pt>
                <c:pt idx="42" formatCode="0.000">
                  <c:v>4.1398816284108124E-2</c:v>
                </c:pt>
                <c:pt idx="43" formatCode="0.000">
                  <c:v>0.30556879677894372</c:v>
                </c:pt>
                <c:pt idx="44" formatCode="0.000">
                  <c:v>0.14946898823156501</c:v>
                </c:pt>
                <c:pt idx="45" formatCode="0.000">
                  <c:v>2.1292065860900593E-2</c:v>
                </c:pt>
              </c:numCache>
            </c:numRef>
          </c:xVal>
          <c:yVal>
            <c:numRef>
              <c:f>dw!$AP$3:$AP$48</c:f>
              <c:numCache>
                <c:formatCode>0.0</c:formatCode>
                <c:ptCount val="46"/>
                <c:pt idx="0">
                  <c:v>0.37252289462675342</c:v>
                </c:pt>
                <c:pt idx="1">
                  <c:v>0.18410872388259139</c:v>
                </c:pt>
                <c:pt idx="2">
                  <c:v>0.20802072182259987</c:v>
                </c:pt>
                <c:pt idx="3">
                  <c:v>0.38934960522630957</c:v>
                </c:pt>
                <c:pt idx="4">
                  <c:v>0.3828278846996504</c:v>
                </c:pt>
                <c:pt idx="5">
                  <c:v>0.39922380693633774</c:v>
                </c:pt>
                <c:pt idx="6">
                  <c:v>0.35109697843577653</c:v>
                </c:pt>
                <c:pt idx="7">
                  <c:v>0.32246563638787573</c:v>
                </c:pt>
                <c:pt idx="8">
                  <c:v>0.53301938457848042</c:v>
                </c:pt>
                <c:pt idx="9">
                  <c:v>0.37885902925437853</c:v>
                </c:pt>
                <c:pt idx="10">
                  <c:v>0.40112514355765921</c:v>
                </c:pt>
                <c:pt idx="11">
                  <c:v>0.37539420136628759</c:v>
                </c:pt>
                <c:pt idx="12">
                  <c:v>0.63895498718622579</c:v>
                </c:pt>
                <c:pt idx="13">
                  <c:v>0.57561741613133477</c:v>
                </c:pt>
                <c:pt idx="14">
                  <c:v>0.60172249012914869</c:v>
                </c:pt>
                <c:pt idx="15">
                  <c:v>0.35642935351026278</c:v>
                </c:pt>
                <c:pt idx="16">
                  <c:v>0.1775196003900775</c:v>
                </c:pt>
                <c:pt idx="17">
                  <c:v>0.47435489414758897</c:v>
                </c:pt>
                <c:pt idx="18">
                  <c:v>0.14943079415437746</c:v>
                </c:pt>
                <c:pt idx="19">
                  <c:v>0.4429696407912968</c:v>
                </c:pt>
                <c:pt idx="20">
                  <c:v>0.42660620395801879</c:v>
                </c:pt>
                <c:pt idx="21">
                  <c:v>7.3616967878464598E-2</c:v>
                </c:pt>
                <c:pt idx="22">
                  <c:v>0.38491043109659823</c:v>
                </c:pt>
                <c:pt idx="23">
                  <c:v>8.5120632355788955E-2</c:v>
                </c:pt>
                <c:pt idx="24">
                  <c:v>0.88165680473372776</c:v>
                </c:pt>
                <c:pt idx="25">
                  <c:v>0.93686468863302075</c:v>
                </c:pt>
                <c:pt idx="26">
                  <c:v>0.97825975095193984</c:v>
                </c:pt>
                <c:pt idx="27">
                  <c:v>0.99239597895093001</c:v>
                </c:pt>
                <c:pt idx="28">
                  <c:v>0.93873692216878479</c:v>
                </c:pt>
                <c:pt idx="29">
                  <c:v>0.93808885962721633</c:v>
                </c:pt>
                <c:pt idx="30">
                  <c:v>0.95636363636363642</c:v>
                </c:pt>
                <c:pt idx="31">
                  <c:v>0.98288102311061876</c:v>
                </c:pt>
                <c:pt idx="32">
                  <c:v>0.86628331419384652</c:v>
                </c:pt>
                <c:pt idx="33">
                  <c:v>1</c:v>
                </c:pt>
                <c:pt idx="34">
                  <c:v>0.947446753410216</c:v>
                </c:pt>
                <c:pt idx="35">
                  <c:v>0.94444646331173698</c:v>
                </c:pt>
                <c:pt idx="36">
                  <c:v>0.97159454171489512</c:v>
                </c:pt>
                <c:pt idx="37">
                  <c:v>0.940460956077671</c:v>
                </c:pt>
                <c:pt idx="38">
                  <c:v>0.99806166509623218</c:v>
                </c:pt>
                <c:pt idx="39">
                  <c:v>0.85449101136640904</c:v>
                </c:pt>
                <c:pt idx="40">
                  <c:v>0.56030386884195971</c:v>
                </c:pt>
                <c:pt idx="41">
                  <c:v>0.94268591017732772</c:v>
                </c:pt>
                <c:pt idx="42">
                  <c:v>0.87630887307607108</c:v>
                </c:pt>
                <c:pt idx="43">
                  <c:v>0.3918590155835916</c:v>
                </c:pt>
                <c:pt idx="44">
                  <c:v>0.49506637606702614</c:v>
                </c:pt>
                <c:pt idx="45">
                  <c:v>0.72117133745650996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dw!$D$6</c:f>
              <c:strCache>
                <c:ptCount val="1"/>
                <c:pt idx="0">
                  <c:v>BZ</c:v>
                </c:pt>
              </c:strCache>
            </c:strRef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xVal>
            <c:numRef>
              <c:f>dw!$AM$3:$AM$22</c:f>
              <c:numCache>
                <c:formatCode>0.0</c:formatCode>
                <c:ptCount val="20"/>
                <c:pt idx="0">
                  <c:v>0.84871741831986558</c:v>
                </c:pt>
                <c:pt idx="1">
                  <c:v>0.84073867496889643</c:v>
                </c:pt>
                <c:pt idx="2">
                  <c:v>0.77322857516935795</c:v>
                </c:pt>
                <c:pt idx="3">
                  <c:v>0.7878122692940267</c:v>
                </c:pt>
                <c:pt idx="4">
                  <c:v>0.7618847302927938</c:v>
                </c:pt>
                <c:pt idx="5">
                  <c:v>0.79580374499533069</c:v>
                </c:pt>
                <c:pt idx="6">
                  <c:v>0.78202379484886109</c:v>
                </c:pt>
                <c:pt idx="7">
                  <c:v>0.83315525896374709</c:v>
                </c:pt>
                <c:pt idx="8">
                  <c:v>0.79126737700844663</c:v>
                </c:pt>
                <c:pt idx="9">
                  <c:v>0.7614748469022502</c:v>
                </c:pt>
                <c:pt idx="10">
                  <c:v>0.76626922596144187</c:v>
                </c:pt>
                <c:pt idx="11">
                  <c:v>0.82834787025681511</c:v>
                </c:pt>
                <c:pt idx="12">
                  <c:v>0.76305112937100861</c:v>
                </c:pt>
                <c:pt idx="13">
                  <c:v>0.75210630857648519</c:v>
                </c:pt>
                <c:pt idx="14">
                  <c:v>0.8326370819507769</c:v>
                </c:pt>
                <c:pt idx="15">
                  <c:v>0.84217199169091894</c:v>
                </c:pt>
                <c:pt idx="16">
                  <c:v>0.85798519547168473</c:v>
                </c:pt>
                <c:pt idx="17">
                  <c:v>0.78112222666199815</c:v>
                </c:pt>
                <c:pt idx="18">
                  <c:v>0.86610097137155939</c:v>
                </c:pt>
                <c:pt idx="19">
                  <c:v>0.77399282207830955</c:v>
                </c:pt>
              </c:numCache>
            </c:numRef>
          </c:xVal>
          <c:yVal>
            <c:numRef>
              <c:f>dw!$AP$3:$AP$22</c:f>
              <c:numCache>
                <c:formatCode>0.0</c:formatCode>
                <c:ptCount val="20"/>
                <c:pt idx="0">
                  <c:v>0.37252289462675342</c:v>
                </c:pt>
                <c:pt idx="1">
                  <c:v>0.18410872388259139</c:v>
                </c:pt>
                <c:pt idx="2">
                  <c:v>0.20802072182259987</c:v>
                </c:pt>
                <c:pt idx="3">
                  <c:v>0.38934960522630957</c:v>
                </c:pt>
                <c:pt idx="4">
                  <c:v>0.3828278846996504</c:v>
                </c:pt>
                <c:pt idx="5">
                  <c:v>0.39922380693633774</c:v>
                </c:pt>
                <c:pt idx="6">
                  <c:v>0.35109697843577653</c:v>
                </c:pt>
                <c:pt idx="7">
                  <c:v>0.32246563638787573</c:v>
                </c:pt>
                <c:pt idx="8">
                  <c:v>0.53301938457848042</c:v>
                </c:pt>
                <c:pt idx="9">
                  <c:v>0.37885902925437853</c:v>
                </c:pt>
                <c:pt idx="10">
                  <c:v>0.40112514355765921</c:v>
                </c:pt>
                <c:pt idx="11">
                  <c:v>0.37539420136628759</c:v>
                </c:pt>
                <c:pt idx="12">
                  <c:v>0.63895498718622579</c:v>
                </c:pt>
                <c:pt idx="13">
                  <c:v>0.57561741613133477</c:v>
                </c:pt>
                <c:pt idx="14">
                  <c:v>0.60172249012914869</c:v>
                </c:pt>
                <c:pt idx="15">
                  <c:v>0.35642935351026278</c:v>
                </c:pt>
                <c:pt idx="16">
                  <c:v>0.1775196003900775</c:v>
                </c:pt>
                <c:pt idx="17">
                  <c:v>0.47435489414758897</c:v>
                </c:pt>
                <c:pt idx="18">
                  <c:v>0.14943079415437746</c:v>
                </c:pt>
                <c:pt idx="19">
                  <c:v>0.4429696407912968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7607464"/>
        <c:axId val="657607856"/>
      </c:scatterChart>
      <c:valAx>
        <c:axId val="657607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1400" b="1">
                    <a:solidFill>
                      <a:srgbClr val="000000"/>
                    </a:solidFill>
                    <a:latin typeface="Calibri"/>
                  </a:rPr>
                  <a:t>Copr/chol</a:t>
                </a:r>
              </a:p>
            </c:rich>
          </c:tx>
          <c:overlay val="1"/>
        </c:title>
        <c:numFmt formatCode="0.0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657607856"/>
        <c:crosses val="autoZero"/>
        <c:crossBetween val="midCat"/>
      </c:valAx>
      <c:valAx>
        <c:axId val="6576078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sz="1400" b="1">
                    <a:solidFill>
                      <a:srgbClr val="000000"/>
                    </a:solidFill>
                    <a:latin typeface="Calibri"/>
                  </a:rPr>
                  <a:t>EthylCop/Sito</a:t>
                </a:r>
              </a:p>
            </c:rich>
          </c:tx>
          <c:overlay val="1"/>
        </c:title>
        <c:numFmt formatCode="0.0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657607464"/>
        <c:crosses val="autoZero"/>
        <c:crossBetween val="midCat"/>
      </c:valAx>
      <c:spPr>
        <a:noFill/>
        <a:ln>
          <a:noFill/>
        </a:ln>
      </c:spPr>
    </c:plotArea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trendline>
            <c:spPr>
              <a:ln w="19080">
                <a:solidFill>
                  <a:srgbClr val="5B9BD5"/>
                </a:solidFill>
                <a:round/>
              </a:ln>
            </c:spPr>
            <c:trendlineType val="log"/>
            <c:dispRSqr val="1"/>
            <c:dispEq val="0"/>
            <c:trendlineLbl>
              <c:numFmt formatCode="General" sourceLinked="0"/>
            </c:trendlineLbl>
          </c:trendline>
          <c:xVal>
            <c:numRef>
              <c:f>dw!$AJ$3:$AJ$48</c:f>
              <c:numCache>
                <c:formatCode>0.0</c:formatCode>
                <c:ptCount val="46"/>
                <c:pt idx="0">
                  <c:v>0.24012662802602999</c:v>
                </c:pt>
                <c:pt idx="2">
                  <c:v>0.14839698529496037</c:v>
                </c:pt>
                <c:pt idx="3">
                  <c:v>0.29216759566275552</c:v>
                </c:pt>
                <c:pt idx="4">
                  <c:v>0.21170516439227524</c:v>
                </c:pt>
                <c:pt idx="5">
                  <c:v>0.35523778587726595</c:v>
                </c:pt>
                <c:pt idx="6">
                  <c:v>0.26927208488504562</c:v>
                </c:pt>
                <c:pt idx="7">
                  <c:v>0.30777539674386156</c:v>
                </c:pt>
                <c:pt idx="8">
                  <c:v>0.28943812500254612</c:v>
                </c:pt>
                <c:pt idx="9">
                  <c:v>0.27679324235127573</c:v>
                </c:pt>
                <c:pt idx="10">
                  <c:v>0.31052535882590754</c:v>
                </c:pt>
                <c:pt idx="11">
                  <c:v>0.13880952725376081</c:v>
                </c:pt>
                <c:pt idx="12">
                  <c:v>0.34004468437078178</c:v>
                </c:pt>
                <c:pt idx="13">
                  <c:v>0.27855083929311836</c:v>
                </c:pt>
                <c:pt idx="14">
                  <c:v>0.30552528874536916</c:v>
                </c:pt>
                <c:pt idx="15">
                  <c:v>0.22456386463233355</c:v>
                </c:pt>
                <c:pt idx="16">
                  <c:v>0.14444519767570141</c:v>
                </c:pt>
                <c:pt idx="17">
                  <c:v>0.27220435231044121</c:v>
                </c:pt>
                <c:pt idx="18">
                  <c:v>0.16194252443878604</c:v>
                </c:pt>
                <c:pt idx="19">
                  <c:v>0.3578343025608875</c:v>
                </c:pt>
                <c:pt idx="20">
                  <c:v>0.3280570946732782</c:v>
                </c:pt>
                <c:pt idx="21">
                  <c:v>0.26557964912672016</c:v>
                </c:pt>
                <c:pt idx="22">
                  <c:v>0.27407775116430771</c:v>
                </c:pt>
                <c:pt idx="23">
                  <c:v>0.14511896286601186</c:v>
                </c:pt>
                <c:pt idx="24">
                  <c:v>0.48959474260679081</c:v>
                </c:pt>
                <c:pt idx="25">
                  <c:v>0.41275836093654872</c:v>
                </c:pt>
                <c:pt idx="26">
                  <c:v>0.48611494210005785</c:v>
                </c:pt>
                <c:pt idx="27">
                  <c:v>0.45251100878022793</c:v>
                </c:pt>
                <c:pt idx="28">
                  <c:v>0.48603751116403687</c:v>
                </c:pt>
                <c:pt idx="29">
                  <c:v>0.53316129032258064</c:v>
                </c:pt>
                <c:pt idx="30">
                  <c:v>0.50821256038647344</c:v>
                </c:pt>
                <c:pt idx="31">
                  <c:v>0.38475638599810785</c:v>
                </c:pt>
                <c:pt idx="32">
                  <c:v>0.30222686667822712</c:v>
                </c:pt>
                <c:pt idx="33">
                  <c:v>0.34271752183873472</c:v>
                </c:pt>
                <c:pt idx="34">
                  <c:v>0.49043328905175465</c:v>
                </c:pt>
                <c:pt idx="35">
                  <c:v>0.572500673657651</c:v>
                </c:pt>
                <c:pt idx="36">
                  <c:v>0.28801774588903989</c:v>
                </c:pt>
                <c:pt idx="37">
                  <c:v>0.50180185288971502</c:v>
                </c:pt>
                <c:pt idx="38">
                  <c:v>0.34473058043875027</c:v>
                </c:pt>
                <c:pt idx="39">
                  <c:v>0.47905099523554828</c:v>
                </c:pt>
                <c:pt idx="40">
                  <c:v>0.28651333183337352</c:v>
                </c:pt>
                <c:pt idx="41">
                  <c:v>0.39345358795201962</c:v>
                </c:pt>
                <c:pt idx="42">
                  <c:v>0.40251003343779063</c:v>
                </c:pt>
                <c:pt idx="43">
                  <c:v>0.50512231148320108</c:v>
                </c:pt>
                <c:pt idx="44">
                  <c:v>0.50207541245379883</c:v>
                </c:pt>
                <c:pt idx="45">
                  <c:v>0.68258909278391711</c:v>
                </c:pt>
              </c:numCache>
            </c:numRef>
          </c:xVal>
          <c:yVal>
            <c:numRef>
              <c:f>dw!$AP$3:$AP$48</c:f>
              <c:numCache>
                <c:formatCode>0.0</c:formatCode>
                <c:ptCount val="46"/>
                <c:pt idx="0">
                  <c:v>0.37252289462675342</c:v>
                </c:pt>
                <c:pt idx="1">
                  <c:v>0.18410872388259139</c:v>
                </c:pt>
                <c:pt idx="2">
                  <c:v>0.20802072182259987</c:v>
                </c:pt>
                <c:pt idx="3">
                  <c:v>0.38934960522630957</c:v>
                </c:pt>
                <c:pt idx="4">
                  <c:v>0.3828278846996504</c:v>
                </c:pt>
                <c:pt idx="5">
                  <c:v>0.39922380693633774</c:v>
                </c:pt>
                <c:pt idx="6">
                  <c:v>0.35109697843577653</c:v>
                </c:pt>
                <c:pt idx="7">
                  <c:v>0.32246563638787573</c:v>
                </c:pt>
                <c:pt idx="8">
                  <c:v>0.53301938457848042</c:v>
                </c:pt>
                <c:pt idx="9">
                  <c:v>0.37885902925437853</c:v>
                </c:pt>
                <c:pt idx="10">
                  <c:v>0.40112514355765921</c:v>
                </c:pt>
                <c:pt idx="11">
                  <c:v>0.37539420136628759</c:v>
                </c:pt>
                <c:pt idx="12">
                  <c:v>0.63895498718622579</c:v>
                </c:pt>
                <c:pt idx="13">
                  <c:v>0.57561741613133477</c:v>
                </c:pt>
                <c:pt idx="14">
                  <c:v>0.60172249012914869</c:v>
                </c:pt>
                <c:pt idx="15">
                  <c:v>0.35642935351026278</c:v>
                </c:pt>
                <c:pt idx="16">
                  <c:v>0.1775196003900775</c:v>
                </c:pt>
                <c:pt idx="17">
                  <c:v>0.47435489414758897</c:v>
                </c:pt>
                <c:pt idx="18">
                  <c:v>0.14943079415437746</c:v>
                </c:pt>
                <c:pt idx="19">
                  <c:v>0.4429696407912968</c:v>
                </c:pt>
                <c:pt idx="20">
                  <c:v>0.42660620395801879</c:v>
                </c:pt>
                <c:pt idx="21">
                  <c:v>7.3616967878464598E-2</c:v>
                </c:pt>
                <c:pt idx="22">
                  <c:v>0.38491043109659823</c:v>
                </c:pt>
                <c:pt idx="23">
                  <c:v>8.5120632355788955E-2</c:v>
                </c:pt>
                <c:pt idx="24">
                  <c:v>0.88165680473372776</c:v>
                </c:pt>
                <c:pt idx="25">
                  <c:v>0.93686468863302075</c:v>
                </c:pt>
                <c:pt idx="26">
                  <c:v>0.97825975095193984</c:v>
                </c:pt>
                <c:pt idx="27">
                  <c:v>0.99239597895093001</c:v>
                </c:pt>
                <c:pt idx="28">
                  <c:v>0.93873692216878479</c:v>
                </c:pt>
                <c:pt idx="29">
                  <c:v>0.93808885962721633</c:v>
                </c:pt>
                <c:pt idx="30">
                  <c:v>0.95636363636363642</c:v>
                </c:pt>
                <c:pt idx="31">
                  <c:v>0.98288102311061876</c:v>
                </c:pt>
                <c:pt idx="32">
                  <c:v>0.86628331419384652</c:v>
                </c:pt>
                <c:pt idx="33">
                  <c:v>1</c:v>
                </c:pt>
                <c:pt idx="34">
                  <c:v>0.947446753410216</c:v>
                </c:pt>
                <c:pt idx="35">
                  <c:v>0.94444646331173698</c:v>
                </c:pt>
                <c:pt idx="36">
                  <c:v>0.97159454171489512</c:v>
                </c:pt>
                <c:pt idx="37">
                  <c:v>0.940460956077671</c:v>
                </c:pt>
                <c:pt idx="38">
                  <c:v>0.99806166509623218</c:v>
                </c:pt>
                <c:pt idx="39">
                  <c:v>0.85449101136640904</c:v>
                </c:pt>
                <c:pt idx="40">
                  <c:v>0.56030386884195971</c:v>
                </c:pt>
                <c:pt idx="41">
                  <c:v>0.94268591017732772</c:v>
                </c:pt>
                <c:pt idx="42">
                  <c:v>0.87630887307607108</c:v>
                </c:pt>
                <c:pt idx="43">
                  <c:v>0.3918590155835916</c:v>
                </c:pt>
                <c:pt idx="44">
                  <c:v>0.49506637606702614</c:v>
                </c:pt>
                <c:pt idx="45">
                  <c:v>0.72117133745650996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dw!$D$6</c:f>
              <c:strCache>
                <c:ptCount val="1"/>
                <c:pt idx="0">
                  <c:v>BZ</c:v>
                </c:pt>
              </c:strCache>
            </c:strRef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xVal>
            <c:numRef>
              <c:f>dw!$AJ$3:$AJ$22</c:f>
              <c:numCache>
                <c:formatCode>0.0</c:formatCode>
                <c:ptCount val="20"/>
                <c:pt idx="0">
                  <c:v>0.24012662802602999</c:v>
                </c:pt>
                <c:pt idx="2">
                  <c:v>0.14839698529496037</c:v>
                </c:pt>
                <c:pt idx="3">
                  <c:v>0.29216759566275552</c:v>
                </c:pt>
                <c:pt idx="4">
                  <c:v>0.21170516439227524</c:v>
                </c:pt>
                <c:pt idx="5">
                  <c:v>0.35523778587726595</c:v>
                </c:pt>
                <c:pt idx="6">
                  <c:v>0.26927208488504562</c:v>
                </c:pt>
                <c:pt idx="7">
                  <c:v>0.30777539674386156</c:v>
                </c:pt>
                <c:pt idx="8">
                  <c:v>0.28943812500254612</c:v>
                </c:pt>
                <c:pt idx="9">
                  <c:v>0.27679324235127573</c:v>
                </c:pt>
                <c:pt idx="10">
                  <c:v>0.31052535882590754</c:v>
                </c:pt>
                <c:pt idx="11">
                  <c:v>0.13880952725376081</c:v>
                </c:pt>
                <c:pt idx="12">
                  <c:v>0.34004468437078178</c:v>
                </c:pt>
                <c:pt idx="13">
                  <c:v>0.27855083929311836</c:v>
                </c:pt>
                <c:pt idx="14">
                  <c:v>0.30552528874536916</c:v>
                </c:pt>
                <c:pt idx="15">
                  <c:v>0.22456386463233355</c:v>
                </c:pt>
                <c:pt idx="16">
                  <c:v>0.14444519767570141</c:v>
                </c:pt>
                <c:pt idx="17">
                  <c:v>0.27220435231044121</c:v>
                </c:pt>
                <c:pt idx="18">
                  <c:v>0.16194252443878604</c:v>
                </c:pt>
                <c:pt idx="19">
                  <c:v>0.3578343025608875</c:v>
                </c:pt>
              </c:numCache>
            </c:numRef>
          </c:xVal>
          <c:yVal>
            <c:numRef>
              <c:f>dw!$AP$3:$AP$22</c:f>
              <c:numCache>
                <c:formatCode>0.0</c:formatCode>
                <c:ptCount val="20"/>
                <c:pt idx="0">
                  <c:v>0.37252289462675342</c:v>
                </c:pt>
                <c:pt idx="1">
                  <c:v>0.18410872388259139</c:v>
                </c:pt>
                <c:pt idx="2">
                  <c:v>0.20802072182259987</c:v>
                </c:pt>
                <c:pt idx="3">
                  <c:v>0.38934960522630957</c:v>
                </c:pt>
                <c:pt idx="4">
                  <c:v>0.3828278846996504</c:v>
                </c:pt>
                <c:pt idx="5">
                  <c:v>0.39922380693633774</c:v>
                </c:pt>
                <c:pt idx="6">
                  <c:v>0.35109697843577653</c:v>
                </c:pt>
                <c:pt idx="7">
                  <c:v>0.32246563638787573</c:v>
                </c:pt>
                <c:pt idx="8">
                  <c:v>0.53301938457848042</c:v>
                </c:pt>
                <c:pt idx="9">
                  <c:v>0.37885902925437853</c:v>
                </c:pt>
                <c:pt idx="10">
                  <c:v>0.40112514355765921</c:v>
                </c:pt>
                <c:pt idx="11">
                  <c:v>0.37539420136628759</c:v>
                </c:pt>
                <c:pt idx="12">
                  <c:v>0.63895498718622579</c:v>
                </c:pt>
                <c:pt idx="13">
                  <c:v>0.57561741613133477</c:v>
                </c:pt>
                <c:pt idx="14">
                  <c:v>0.60172249012914869</c:v>
                </c:pt>
                <c:pt idx="15">
                  <c:v>0.35642935351026278</c:v>
                </c:pt>
                <c:pt idx="16">
                  <c:v>0.1775196003900775</c:v>
                </c:pt>
                <c:pt idx="17">
                  <c:v>0.47435489414758897</c:v>
                </c:pt>
                <c:pt idx="18">
                  <c:v>0.14943079415437746</c:v>
                </c:pt>
                <c:pt idx="19">
                  <c:v>0.4429696407912968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7609032"/>
        <c:axId val="657609424"/>
      </c:scatterChart>
      <c:valAx>
        <c:axId val="657609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1400" b="1">
                    <a:solidFill>
                      <a:srgbClr val="000000"/>
                    </a:solidFill>
                    <a:latin typeface="Calibri"/>
                  </a:rPr>
                  <a:t>Sito/Chol</a:t>
                </a:r>
              </a:p>
            </c:rich>
          </c:tx>
          <c:overlay val="1"/>
        </c:title>
        <c:numFmt formatCode="0.0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657609424"/>
        <c:crosses val="autoZero"/>
        <c:crossBetween val="midCat"/>
      </c:valAx>
      <c:valAx>
        <c:axId val="6576094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sz="1400" b="1">
                    <a:solidFill>
                      <a:srgbClr val="000000"/>
                    </a:solidFill>
                    <a:latin typeface="Calibri"/>
                  </a:rPr>
                  <a:t>Ethylcop/Sito</a:t>
                </a:r>
              </a:p>
            </c:rich>
          </c:tx>
          <c:overlay val="1"/>
        </c:title>
        <c:numFmt formatCode="0.0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657609032"/>
        <c:crosses val="autoZero"/>
        <c:crossBetween val="midCat"/>
      </c:valAx>
      <c:spPr>
        <a:noFill/>
        <a:ln>
          <a:noFill/>
        </a:ln>
      </c:spPr>
    </c:plotArea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trendline>
            <c:spPr>
              <a:ln w="19080">
                <a:solidFill>
                  <a:srgbClr val="5B9BD5"/>
                </a:solidFill>
                <a:round/>
              </a:ln>
            </c:spPr>
            <c:trendlineType val="log"/>
            <c:dispRSqr val="1"/>
            <c:dispEq val="0"/>
            <c:trendlineLbl>
              <c:numFmt formatCode="General" sourceLinked="0"/>
            </c:trendlineLbl>
          </c:trendline>
          <c:xVal>
            <c:numRef>
              <c:f>dw!$AK$3:$AK$48</c:f>
              <c:numCache>
                <c:formatCode>0.0</c:formatCode>
                <c:ptCount val="46"/>
                <c:pt idx="0">
                  <c:v>0.95108061056790072</c:v>
                </c:pt>
                <c:pt idx="1">
                  <c:v>0.95835556737817285</c:v>
                </c:pt>
                <c:pt idx="2">
                  <c:v>0.92538249022863917</c:v>
                </c:pt>
                <c:pt idx="3">
                  <c:v>0.87024907170799293</c:v>
                </c:pt>
                <c:pt idx="4">
                  <c:v>0.885865775599883</c:v>
                </c:pt>
                <c:pt idx="5">
                  <c:v>0.84963883330860213</c:v>
                </c:pt>
                <c:pt idx="6">
                  <c:v>0.90541241692611996</c:v>
                </c:pt>
                <c:pt idx="7">
                  <c:v>0.89015357013722018</c:v>
                </c:pt>
                <c:pt idx="8">
                  <c:v>0.86818929670815936</c:v>
                </c:pt>
                <c:pt idx="9">
                  <c:v>0.85837571069379903</c:v>
                </c:pt>
                <c:pt idx="10">
                  <c:v>0.85980408783810247</c:v>
                </c:pt>
                <c:pt idx="11">
                  <c:v>0.95612978237846602</c:v>
                </c:pt>
                <c:pt idx="12">
                  <c:v>0.86142869507602593</c:v>
                </c:pt>
                <c:pt idx="13">
                  <c:v>0.90939204049980138</c:v>
                </c:pt>
                <c:pt idx="14">
                  <c:v>0.91291102594860618</c:v>
                </c:pt>
                <c:pt idx="16">
                  <c:v>0.96209612178556669</c:v>
                </c:pt>
                <c:pt idx="17">
                  <c:v>0.88145187808311043</c:v>
                </c:pt>
                <c:pt idx="18">
                  <c:v>0.96430435980385854</c:v>
                </c:pt>
                <c:pt idx="19">
                  <c:v>0.81164788032159463</c:v>
                </c:pt>
                <c:pt idx="20">
                  <c:v>0.85858101260193731</c:v>
                </c:pt>
                <c:pt idx="21">
                  <c:v>0.94680793971639565</c:v>
                </c:pt>
                <c:pt idx="22">
                  <c:v>0.87517576468309233</c:v>
                </c:pt>
                <c:pt idx="23">
                  <c:v>0.96103653878394291</c:v>
                </c:pt>
                <c:pt idx="24">
                  <c:v>5.2786350719831177E-2</c:v>
                </c:pt>
                <c:pt idx="25">
                  <c:v>5.4619014758896481E-2</c:v>
                </c:pt>
                <c:pt idx="26">
                  <c:v>1.8306575995513177E-2</c:v>
                </c:pt>
                <c:pt idx="27">
                  <c:v>1.2484786478251714E-2</c:v>
                </c:pt>
                <c:pt idx="28">
                  <c:v>4.0555959788177429E-2</c:v>
                </c:pt>
                <c:pt idx="29">
                  <c:v>4.2907889591948911E-2</c:v>
                </c:pt>
                <c:pt idx="30">
                  <c:v>6.2679421832760027E-2</c:v>
                </c:pt>
                <c:pt idx="31">
                  <c:v>3.1172477681928989E-2</c:v>
                </c:pt>
                <c:pt idx="32">
                  <c:v>0.28428044166563288</c:v>
                </c:pt>
                <c:pt idx="33">
                  <c:v>0.12725497577093986</c:v>
                </c:pt>
                <c:pt idx="34">
                  <c:v>5.4202245361942819E-2</c:v>
                </c:pt>
                <c:pt idx="35">
                  <c:v>2.7509037137890501E-2</c:v>
                </c:pt>
                <c:pt idx="36">
                  <c:v>7.375119031397985E-2</c:v>
                </c:pt>
                <c:pt idx="37">
                  <c:v>7.5582063524419499E-2</c:v>
                </c:pt>
                <c:pt idx="38">
                  <c:v>1.9402122104246924E-2</c:v>
                </c:pt>
                <c:pt idx="39">
                  <c:v>0.12993279285032655</c:v>
                </c:pt>
                <c:pt idx="40">
                  <c:v>0.27575052321136578</c:v>
                </c:pt>
                <c:pt idx="41">
                  <c:v>4.3316125381645171E-2</c:v>
                </c:pt>
                <c:pt idx="42">
                  <c:v>0.14267169399622184</c:v>
                </c:pt>
                <c:pt idx="43">
                  <c:v>0.39729435427669602</c:v>
                </c:pt>
                <c:pt idx="44">
                  <c:v>0.31639976103715656</c:v>
                </c:pt>
                <c:pt idx="45">
                  <c:v>0.13046704591961172</c:v>
                </c:pt>
              </c:numCache>
            </c:numRef>
          </c:xVal>
          <c:yVal>
            <c:numRef>
              <c:f>dw!$AP$3:$AP$48</c:f>
              <c:numCache>
                <c:formatCode>0.0</c:formatCode>
                <c:ptCount val="46"/>
                <c:pt idx="0">
                  <c:v>0.37252289462675342</c:v>
                </c:pt>
                <c:pt idx="1">
                  <c:v>0.18410872388259139</c:v>
                </c:pt>
                <c:pt idx="2">
                  <c:v>0.20802072182259987</c:v>
                </c:pt>
                <c:pt idx="3">
                  <c:v>0.38934960522630957</c:v>
                </c:pt>
                <c:pt idx="4">
                  <c:v>0.3828278846996504</c:v>
                </c:pt>
                <c:pt idx="5">
                  <c:v>0.39922380693633774</c:v>
                </c:pt>
                <c:pt idx="6">
                  <c:v>0.35109697843577653</c:v>
                </c:pt>
                <c:pt idx="7">
                  <c:v>0.32246563638787573</c:v>
                </c:pt>
                <c:pt idx="8">
                  <c:v>0.53301938457848042</c:v>
                </c:pt>
                <c:pt idx="9">
                  <c:v>0.37885902925437853</c:v>
                </c:pt>
                <c:pt idx="10">
                  <c:v>0.40112514355765921</c:v>
                </c:pt>
                <c:pt idx="11">
                  <c:v>0.37539420136628759</c:v>
                </c:pt>
                <c:pt idx="12">
                  <c:v>0.63895498718622579</c:v>
                </c:pt>
                <c:pt idx="13">
                  <c:v>0.57561741613133477</c:v>
                </c:pt>
                <c:pt idx="14">
                  <c:v>0.60172249012914869</c:v>
                </c:pt>
                <c:pt idx="15">
                  <c:v>0.35642935351026278</c:v>
                </c:pt>
                <c:pt idx="16">
                  <c:v>0.1775196003900775</c:v>
                </c:pt>
                <c:pt idx="17">
                  <c:v>0.47435489414758897</c:v>
                </c:pt>
                <c:pt idx="18">
                  <c:v>0.14943079415437746</c:v>
                </c:pt>
                <c:pt idx="19">
                  <c:v>0.4429696407912968</c:v>
                </c:pt>
                <c:pt idx="20">
                  <c:v>0.42660620395801879</c:v>
                </c:pt>
                <c:pt idx="21">
                  <c:v>7.3616967878464598E-2</c:v>
                </c:pt>
                <c:pt idx="22">
                  <c:v>0.38491043109659823</c:v>
                </c:pt>
                <c:pt idx="23">
                  <c:v>8.5120632355788955E-2</c:v>
                </c:pt>
                <c:pt idx="24">
                  <c:v>0.88165680473372776</c:v>
                </c:pt>
                <c:pt idx="25">
                  <c:v>0.93686468863302075</c:v>
                </c:pt>
                <c:pt idx="26">
                  <c:v>0.97825975095193984</c:v>
                </c:pt>
                <c:pt idx="27">
                  <c:v>0.99239597895093001</c:v>
                </c:pt>
                <c:pt idx="28">
                  <c:v>0.93873692216878479</c:v>
                </c:pt>
                <c:pt idx="29">
                  <c:v>0.93808885962721633</c:v>
                </c:pt>
                <c:pt idx="30">
                  <c:v>0.95636363636363642</c:v>
                </c:pt>
                <c:pt idx="31">
                  <c:v>0.98288102311061876</c:v>
                </c:pt>
                <c:pt idx="32">
                  <c:v>0.86628331419384652</c:v>
                </c:pt>
                <c:pt idx="33">
                  <c:v>1</c:v>
                </c:pt>
                <c:pt idx="34">
                  <c:v>0.947446753410216</c:v>
                </c:pt>
                <c:pt idx="35">
                  <c:v>0.94444646331173698</c:v>
                </c:pt>
                <c:pt idx="36">
                  <c:v>0.97159454171489512</c:v>
                </c:pt>
                <c:pt idx="37">
                  <c:v>0.940460956077671</c:v>
                </c:pt>
                <c:pt idx="38">
                  <c:v>0.99806166509623218</c:v>
                </c:pt>
                <c:pt idx="39">
                  <c:v>0.85449101136640904</c:v>
                </c:pt>
                <c:pt idx="40">
                  <c:v>0.56030386884195971</c:v>
                </c:pt>
                <c:pt idx="41">
                  <c:v>0.94268591017732772</c:v>
                </c:pt>
                <c:pt idx="42">
                  <c:v>0.87630887307607108</c:v>
                </c:pt>
                <c:pt idx="43">
                  <c:v>0.3918590155835916</c:v>
                </c:pt>
                <c:pt idx="44">
                  <c:v>0.49506637606702614</c:v>
                </c:pt>
                <c:pt idx="45">
                  <c:v>0.72117133745650996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dw!$D$6</c:f>
              <c:strCache>
                <c:ptCount val="1"/>
                <c:pt idx="0">
                  <c:v>BZ</c:v>
                </c:pt>
              </c:strCache>
            </c:strRef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xVal>
            <c:numRef>
              <c:f>dw!$AK$3:$AK$22</c:f>
              <c:numCache>
                <c:formatCode>0.0</c:formatCode>
                <c:ptCount val="20"/>
                <c:pt idx="0">
                  <c:v>0.95108061056790072</c:v>
                </c:pt>
                <c:pt idx="1">
                  <c:v>0.95835556737817285</c:v>
                </c:pt>
                <c:pt idx="2">
                  <c:v>0.92538249022863917</c:v>
                </c:pt>
                <c:pt idx="3">
                  <c:v>0.87024907170799293</c:v>
                </c:pt>
                <c:pt idx="4">
                  <c:v>0.885865775599883</c:v>
                </c:pt>
                <c:pt idx="5">
                  <c:v>0.84963883330860213</c:v>
                </c:pt>
                <c:pt idx="6">
                  <c:v>0.90541241692611996</c:v>
                </c:pt>
                <c:pt idx="7">
                  <c:v>0.89015357013722018</c:v>
                </c:pt>
                <c:pt idx="8">
                  <c:v>0.86818929670815936</c:v>
                </c:pt>
                <c:pt idx="9">
                  <c:v>0.85837571069379903</c:v>
                </c:pt>
                <c:pt idx="10">
                  <c:v>0.85980408783810247</c:v>
                </c:pt>
                <c:pt idx="11">
                  <c:v>0.95612978237846602</c:v>
                </c:pt>
                <c:pt idx="12">
                  <c:v>0.86142869507602593</c:v>
                </c:pt>
                <c:pt idx="13">
                  <c:v>0.90939204049980138</c:v>
                </c:pt>
                <c:pt idx="14">
                  <c:v>0.91291102594860618</c:v>
                </c:pt>
                <c:pt idx="16">
                  <c:v>0.96209612178556669</c:v>
                </c:pt>
                <c:pt idx="17">
                  <c:v>0.88145187808311043</c:v>
                </c:pt>
                <c:pt idx="18">
                  <c:v>0.96430435980385854</c:v>
                </c:pt>
                <c:pt idx="19">
                  <c:v>0.81164788032159463</c:v>
                </c:pt>
              </c:numCache>
            </c:numRef>
          </c:xVal>
          <c:yVal>
            <c:numRef>
              <c:f>dw!$AP$3:$AP$22</c:f>
              <c:numCache>
                <c:formatCode>0.0</c:formatCode>
                <c:ptCount val="20"/>
                <c:pt idx="0">
                  <c:v>0.37252289462675342</c:v>
                </c:pt>
                <c:pt idx="1">
                  <c:v>0.18410872388259139</c:v>
                </c:pt>
                <c:pt idx="2">
                  <c:v>0.20802072182259987</c:v>
                </c:pt>
                <c:pt idx="3">
                  <c:v>0.38934960522630957</c:v>
                </c:pt>
                <c:pt idx="4">
                  <c:v>0.3828278846996504</c:v>
                </c:pt>
                <c:pt idx="5">
                  <c:v>0.39922380693633774</c:v>
                </c:pt>
                <c:pt idx="6">
                  <c:v>0.35109697843577653</c:v>
                </c:pt>
                <c:pt idx="7">
                  <c:v>0.32246563638787573</c:v>
                </c:pt>
                <c:pt idx="8">
                  <c:v>0.53301938457848042</c:v>
                </c:pt>
                <c:pt idx="9">
                  <c:v>0.37885902925437853</c:v>
                </c:pt>
                <c:pt idx="10">
                  <c:v>0.40112514355765921</c:v>
                </c:pt>
                <c:pt idx="11">
                  <c:v>0.37539420136628759</c:v>
                </c:pt>
                <c:pt idx="12">
                  <c:v>0.63895498718622579</c:v>
                </c:pt>
                <c:pt idx="13">
                  <c:v>0.57561741613133477</c:v>
                </c:pt>
                <c:pt idx="14">
                  <c:v>0.60172249012914869</c:v>
                </c:pt>
                <c:pt idx="15">
                  <c:v>0.35642935351026278</c:v>
                </c:pt>
                <c:pt idx="16">
                  <c:v>0.1775196003900775</c:v>
                </c:pt>
                <c:pt idx="17">
                  <c:v>0.47435489414758897</c:v>
                </c:pt>
                <c:pt idx="18">
                  <c:v>0.14943079415437746</c:v>
                </c:pt>
                <c:pt idx="19">
                  <c:v>0.4429696407912968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7608640"/>
        <c:axId val="657610208"/>
      </c:scatterChart>
      <c:valAx>
        <c:axId val="657608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1400" b="1">
                    <a:solidFill>
                      <a:srgbClr val="000000"/>
                    </a:solidFill>
                    <a:latin typeface="Calibri"/>
                  </a:rPr>
                  <a:t>Fec/Phyto</a:t>
                </a:r>
              </a:p>
            </c:rich>
          </c:tx>
          <c:overlay val="1"/>
        </c:title>
        <c:numFmt formatCode="0.0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657610208"/>
        <c:crosses val="autoZero"/>
        <c:crossBetween val="midCat"/>
      </c:valAx>
      <c:valAx>
        <c:axId val="6576102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sz="1400" b="1">
                    <a:solidFill>
                      <a:srgbClr val="000000"/>
                    </a:solidFill>
                    <a:latin typeface="Calibri"/>
                  </a:rPr>
                  <a:t>Ethylcop/Sito</a:t>
                </a:r>
              </a:p>
            </c:rich>
          </c:tx>
          <c:overlay val="1"/>
        </c:title>
        <c:numFmt formatCode="0.0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657608640"/>
        <c:crosses val="autoZero"/>
        <c:crossBetween val="midCat"/>
      </c:valAx>
      <c:spPr>
        <a:noFill/>
        <a:ln>
          <a:noFill/>
        </a:ln>
      </c:spPr>
    </c:plotArea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trendline>
            <c:spPr>
              <a:ln w="19080">
                <a:solidFill>
                  <a:srgbClr val="5B9BD5"/>
                </a:solidFill>
                <a:round/>
              </a:ln>
            </c:spPr>
            <c:trendlineType val="log"/>
            <c:dispRSqr val="1"/>
            <c:dispEq val="0"/>
            <c:trendlineLbl>
              <c:numFmt formatCode="General" sourceLinked="0"/>
            </c:trendlineLbl>
          </c:trendline>
          <c:xVal>
            <c:numRef>
              <c:f>dw!$AK$3:$AK$48</c:f>
              <c:numCache>
                <c:formatCode>0.0</c:formatCode>
                <c:ptCount val="46"/>
                <c:pt idx="0">
                  <c:v>0.95108061056790072</c:v>
                </c:pt>
                <c:pt idx="1">
                  <c:v>0.95835556737817285</c:v>
                </c:pt>
                <c:pt idx="2">
                  <c:v>0.92538249022863917</c:v>
                </c:pt>
                <c:pt idx="3">
                  <c:v>0.87024907170799293</c:v>
                </c:pt>
                <c:pt idx="4">
                  <c:v>0.885865775599883</c:v>
                </c:pt>
                <c:pt idx="5">
                  <c:v>0.84963883330860213</c:v>
                </c:pt>
                <c:pt idx="6">
                  <c:v>0.90541241692611996</c:v>
                </c:pt>
                <c:pt idx="7">
                  <c:v>0.89015357013722018</c:v>
                </c:pt>
                <c:pt idx="8">
                  <c:v>0.86818929670815936</c:v>
                </c:pt>
                <c:pt idx="9">
                  <c:v>0.85837571069379903</c:v>
                </c:pt>
                <c:pt idx="10">
                  <c:v>0.85980408783810247</c:v>
                </c:pt>
                <c:pt idx="11">
                  <c:v>0.95612978237846602</c:v>
                </c:pt>
                <c:pt idx="12">
                  <c:v>0.86142869507602593</c:v>
                </c:pt>
                <c:pt idx="13">
                  <c:v>0.90939204049980138</c:v>
                </c:pt>
                <c:pt idx="14">
                  <c:v>0.91291102594860618</c:v>
                </c:pt>
                <c:pt idx="16">
                  <c:v>0.96209612178556669</c:v>
                </c:pt>
                <c:pt idx="17">
                  <c:v>0.88145187808311043</c:v>
                </c:pt>
                <c:pt idx="18">
                  <c:v>0.96430435980385854</c:v>
                </c:pt>
                <c:pt idx="19">
                  <c:v>0.81164788032159463</c:v>
                </c:pt>
                <c:pt idx="20">
                  <c:v>0.85858101260193731</c:v>
                </c:pt>
                <c:pt idx="21">
                  <c:v>0.94680793971639565</c:v>
                </c:pt>
                <c:pt idx="22">
                  <c:v>0.87517576468309233</c:v>
                </c:pt>
                <c:pt idx="23">
                  <c:v>0.96103653878394291</c:v>
                </c:pt>
                <c:pt idx="24">
                  <c:v>5.2786350719831177E-2</c:v>
                </c:pt>
                <c:pt idx="25">
                  <c:v>5.4619014758896481E-2</c:v>
                </c:pt>
                <c:pt idx="26">
                  <c:v>1.8306575995513177E-2</c:v>
                </c:pt>
                <c:pt idx="27">
                  <c:v>1.2484786478251714E-2</c:v>
                </c:pt>
                <c:pt idx="28">
                  <c:v>4.0555959788177429E-2</c:v>
                </c:pt>
                <c:pt idx="29">
                  <c:v>4.2907889591948911E-2</c:v>
                </c:pt>
                <c:pt idx="30">
                  <c:v>6.2679421832760027E-2</c:v>
                </c:pt>
                <c:pt idx="31">
                  <c:v>3.1172477681928989E-2</c:v>
                </c:pt>
                <c:pt idx="32">
                  <c:v>0.28428044166563288</c:v>
                </c:pt>
                <c:pt idx="33">
                  <c:v>0.12725497577093986</c:v>
                </c:pt>
                <c:pt idx="34">
                  <c:v>5.4202245361942819E-2</c:v>
                </c:pt>
                <c:pt idx="35">
                  <c:v>2.7509037137890501E-2</c:v>
                </c:pt>
                <c:pt idx="36">
                  <c:v>7.375119031397985E-2</c:v>
                </c:pt>
                <c:pt idx="37">
                  <c:v>7.5582063524419499E-2</c:v>
                </c:pt>
                <c:pt idx="38">
                  <c:v>1.9402122104246924E-2</c:v>
                </c:pt>
                <c:pt idx="39">
                  <c:v>0.12993279285032655</c:v>
                </c:pt>
                <c:pt idx="40">
                  <c:v>0.27575052321136578</c:v>
                </c:pt>
                <c:pt idx="41">
                  <c:v>4.3316125381645171E-2</c:v>
                </c:pt>
                <c:pt idx="42">
                  <c:v>0.14267169399622184</c:v>
                </c:pt>
                <c:pt idx="43">
                  <c:v>0.39729435427669602</c:v>
                </c:pt>
                <c:pt idx="44">
                  <c:v>0.31639976103715656</c:v>
                </c:pt>
                <c:pt idx="45">
                  <c:v>0.13046704591961172</c:v>
                </c:pt>
              </c:numCache>
            </c:numRef>
          </c:xVal>
          <c:yVal>
            <c:numRef>
              <c:f>dw!$AN$3:$AN$48</c:f>
              <c:numCache>
                <c:formatCode>0.0</c:formatCode>
                <c:ptCount val="46"/>
                <c:pt idx="0" formatCode="0.0000">
                  <c:v>0.91334298569932193</c:v>
                </c:pt>
                <c:pt idx="1">
                  <c:v>0.8568721528570552</c:v>
                </c:pt>
                <c:pt idx="2">
                  <c:v>0.83712141328175305</c:v>
                </c:pt>
                <c:pt idx="3">
                  <c:v>0.85152613344935957</c:v>
                </c:pt>
                <c:pt idx="4">
                  <c:v>0.88081340914405926</c:v>
                </c:pt>
                <c:pt idx="5">
                  <c:v>0.82457622174799095</c:v>
                </c:pt>
                <c:pt idx="6">
                  <c:v>0.84045230588918396</c:v>
                </c:pt>
                <c:pt idx="7">
                  <c:v>0.84240504937507121</c:v>
                </c:pt>
                <c:pt idx="8">
                  <c:v>0.91395935879758028</c:v>
                </c:pt>
                <c:pt idx="9">
                  <c:v>0.8357325611548746</c:v>
                </c:pt>
                <c:pt idx="10">
                  <c:v>0.82980541226586391</c:v>
                </c:pt>
                <c:pt idx="11">
                  <c:v>0.94735148949751702</c:v>
                </c:pt>
                <c:pt idx="12">
                  <c:v>0.9170867449581952</c:v>
                </c:pt>
                <c:pt idx="13">
                  <c:v>0.91422482386918169</c:v>
                </c:pt>
                <c:pt idx="14">
                  <c:v>0.94470570859821135</c:v>
                </c:pt>
                <c:pt idx="15">
                  <c:v>0.91075171435200231</c:v>
                </c:pt>
                <c:pt idx="16">
                  <c:v>0.88536652832912011</c:v>
                </c:pt>
                <c:pt idx="17">
                  <c:v>0.89595017050970804</c:v>
                </c:pt>
                <c:pt idx="18">
                  <c:v>0.85466750072339936</c:v>
                </c:pt>
                <c:pt idx="19">
                  <c:v>0.83014477582212476</c:v>
                </c:pt>
                <c:pt idx="20">
                  <c:v>0.84502784521006535</c:v>
                </c:pt>
                <c:pt idx="21">
                  <c:v>0.63832147571799591</c:v>
                </c:pt>
                <c:pt idx="22">
                  <c:v>0.79630917561176218</c:v>
                </c:pt>
                <c:pt idx="23">
                  <c:v>0.80582597361972885</c:v>
                </c:pt>
                <c:pt idx="24" formatCode="0.00">
                  <c:v>6.5534312295162198E-2</c:v>
                </c:pt>
                <c:pt idx="25" formatCode="0.00">
                  <c:v>0.4839890350541356</c:v>
                </c:pt>
                <c:pt idx="26" formatCode="0.00">
                  <c:v>0.34021193530395982</c:v>
                </c:pt>
                <c:pt idx="27" formatCode="0.00">
                  <c:v>0.58823529411764708</c:v>
                </c:pt>
                <c:pt idx="28" formatCode="0.00">
                  <c:v>0.25464268175121413</c:v>
                </c:pt>
                <c:pt idx="29" formatCode="0.00">
                  <c:v>0.20245667909629306</c:v>
                </c:pt>
                <c:pt idx="30" formatCode="0.00">
                  <c:v>0.38603223330775133</c:v>
                </c:pt>
                <c:pt idx="31" formatCode="0.00">
                  <c:v>0.60093896713615014</c:v>
                </c:pt>
                <c:pt idx="32" formatCode="0.00">
                  <c:v>0.52728584333850415</c:v>
                </c:pt>
                <c:pt idx="34" formatCode="0.00">
                  <c:v>0.45296822662705721</c:v>
                </c:pt>
                <c:pt idx="35" formatCode="0.00">
                  <c:v>0.44668601047225298</c:v>
                </c:pt>
                <c:pt idx="36" formatCode="0.00">
                  <c:v>0.4202898550724638</c:v>
                </c:pt>
                <c:pt idx="37" formatCode="0.00">
                  <c:v>0.44875040588162901</c:v>
                </c:pt>
                <c:pt idx="38" formatCode="0.00">
                  <c:v>0.94536021462412501</c:v>
                </c:pt>
                <c:pt idx="39" formatCode="0.00">
                  <c:v>0.35114560176668641</c:v>
                </c:pt>
                <c:pt idx="40" formatCode="0.00">
                  <c:v>0.25714985858785133</c:v>
                </c:pt>
                <c:pt idx="41" formatCode="0.00">
                  <c:v>0.24008337338261432</c:v>
                </c:pt>
                <c:pt idx="42" formatCode="0.00">
                  <c:v>0.31232451488892499</c:v>
                </c:pt>
                <c:pt idx="43" formatCode="0.00">
                  <c:v>0.21739489684267099</c:v>
                </c:pt>
                <c:pt idx="44" formatCode="0.00">
                  <c:v>0.14593963822135914</c:v>
                </c:pt>
                <c:pt idx="45" formatCode="0.00">
                  <c:v>2.5498277713088418E-2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dw!$D$6</c:f>
              <c:strCache>
                <c:ptCount val="1"/>
                <c:pt idx="0">
                  <c:v>BZ</c:v>
                </c:pt>
              </c:strCache>
            </c:strRef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xVal>
            <c:numRef>
              <c:f>dw!$AK$3:$AK$22</c:f>
              <c:numCache>
                <c:formatCode>0.0</c:formatCode>
                <c:ptCount val="20"/>
                <c:pt idx="0">
                  <c:v>0.95108061056790072</c:v>
                </c:pt>
                <c:pt idx="1">
                  <c:v>0.95835556737817285</c:v>
                </c:pt>
                <c:pt idx="2">
                  <c:v>0.92538249022863917</c:v>
                </c:pt>
                <c:pt idx="3">
                  <c:v>0.87024907170799293</c:v>
                </c:pt>
                <c:pt idx="4">
                  <c:v>0.885865775599883</c:v>
                </c:pt>
                <c:pt idx="5">
                  <c:v>0.84963883330860213</c:v>
                </c:pt>
                <c:pt idx="6">
                  <c:v>0.90541241692611996</c:v>
                </c:pt>
                <c:pt idx="7">
                  <c:v>0.89015357013722018</c:v>
                </c:pt>
                <c:pt idx="8">
                  <c:v>0.86818929670815936</c:v>
                </c:pt>
                <c:pt idx="9">
                  <c:v>0.85837571069379903</c:v>
                </c:pt>
                <c:pt idx="10">
                  <c:v>0.85980408783810247</c:v>
                </c:pt>
                <c:pt idx="11">
                  <c:v>0.95612978237846602</c:v>
                </c:pt>
                <c:pt idx="12">
                  <c:v>0.86142869507602593</c:v>
                </c:pt>
                <c:pt idx="13">
                  <c:v>0.90939204049980138</c:v>
                </c:pt>
                <c:pt idx="14">
                  <c:v>0.91291102594860618</c:v>
                </c:pt>
                <c:pt idx="16">
                  <c:v>0.96209612178556669</c:v>
                </c:pt>
                <c:pt idx="17">
                  <c:v>0.88145187808311043</c:v>
                </c:pt>
                <c:pt idx="18">
                  <c:v>0.96430435980385854</c:v>
                </c:pt>
                <c:pt idx="19">
                  <c:v>0.81164788032159463</c:v>
                </c:pt>
              </c:numCache>
            </c:numRef>
          </c:xVal>
          <c:yVal>
            <c:numRef>
              <c:f>dw!$AN$3:$AN$22</c:f>
              <c:numCache>
                <c:formatCode>0.0</c:formatCode>
                <c:ptCount val="20"/>
                <c:pt idx="0" formatCode="0.0000">
                  <c:v>0.91334298569932193</c:v>
                </c:pt>
                <c:pt idx="1">
                  <c:v>0.8568721528570552</c:v>
                </c:pt>
                <c:pt idx="2">
                  <c:v>0.83712141328175305</c:v>
                </c:pt>
                <c:pt idx="3">
                  <c:v>0.85152613344935957</c:v>
                </c:pt>
                <c:pt idx="4">
                  <c:v>0.88081340914405926</c:v>
                </c:pt>
                <c:pt idx="5">
                  <c:v>0.82457622174799095</c:v>
                </c:pt>
                <c:pt idx="6">
                  <c:v>0.84045230588918396</c:v>
                </c:pt>
                <c:pt idx="7">
                  <c:v>0.84240504937507121</c:v>
                </c:pt>
                <c:pt idx="8">
                  <c:v>0.91395935879758028</c:v>
                </c:pt>
                <c:pt idx="9">
                  <c:v>0.8357325611548746</c:v>
                </c:pt>
                <c:pt idx="10">
                  <c:v>0.82980541226586391</c:v>
                </c:pt>
                <c:pt idx="11">
                  <c:v>0.94735148949751702</c:v>
                </c:pt>
                <c:pt idx="12">
                  <c:v>0.9170867449581952</c:v>
                </c:pt>
                <c:pt idx="13">
                  <c:v>0.91422482386918169</c:v>
                </c:pt>
                <c:pt idx="14">
                  <c:v>0.94470570859821135</c:v>
                </c:pt>
                <c:pt idx="15">
                  <c:v>0.91075171435200231</c:v>
                </c:pt>
                <c:pt idx="16">
                  <c:v>0.88536652832912011</c:v>
                </c:pt>
                <c:pt idx="17">
                  <c:v>0.89595017050970804</c:v>
                </c:pt>
                <c:pt idx="18">
                  <c:v>0.85466750072339936</c:v>
                </c:pt>
                <c:pt idx="19">
                  <c:v>0.83014477582212476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7610992"/>
        <c:axId val="657611384"/>
      </c:scatterChart>
      <c:valAx>
        <c:axId val="657610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1400" b="1">
                    <a:solidFill>
                      <a:srgbClr val="000000"/>
                    </a:solidFill>
                    <a:latin typeface="Calibri"/>
                  </a:rPr>
                  <a:t>Fec/Phyto</a:t>
                </a:r>
              </a:p>
            </c:rich>
          </c:tx>
          <c:overlay val="1"/>
        </c:title>
        <c:numFmt formatCode="0.0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657611384"/>
        <c:crosses val="autoZero"/>
        <c:crossBetween val="midCat"/>
      </c:valAx>
      <c:valAx>
        <c:axId val="6576113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sz="1400" b="1">
                    <a:solidFill>
                      <a:srgbClr val="000000"/>
                    </a:solidFill>
                    <a:latin typeface="Calibri"/>
                  </a:rPr>
                  <a:t>Copr/Ethylcop</a:t>
                </a:r>
              </a:p>
            </c:rich>
          </c:tx>
          <c:overlay val="1"/>
        </c:title>
        <c:numFmt formatCode="0.0000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657610992"/>
        <c:crosses val="autoZero"/>
        <c:crossBetween val="midCat"/>
      </c:valAx>
      <c:spPr>
        <a:noFill/>
        <a:ln>
          <a:noFill/>
        </a:ln>
      </c:spPr>
    </c:plotArea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trlProps/ctrlProp1.xml><?xml version="1.0" encoding="utf-8"?>
<formControlPr xmlns="http://schemas.microsoft.com/office/spreadsheetml/2009/9/main" objectType="Drop" dropStyle="combo" dx="16" sel="1" val="0">
  <itemLst>
    <item val="Prueba z para dos muestras independientes / Prueba bilateral (Coprostanol)"/>
    <item val="Intervalo de confianza para la diferencia entre las medias al 95%"/>
    <item val="Prueba t para dos muestras independientes / Prueba bilateral (Coprostanol)"/>
    <item val="Intervalo de confianza para la diferencia entre las medias al 95%"/>
    <item val="Prueba z para dos muestras independientes / Prueba bilateral (Epicoprostanol)"/>
    <item val="Intervalo de confianza para la diferencia entre las medias al 95%"/>
    <item val="Prueba t para dos muestras independientes / Prueba bilateral (Epicoprostanol)"/>
    <item val="Intervalo de confianza para la diferencia entre las medias al 95%"/>
    <item val="Prueba z para dos muestras independientes / Prueba bilateral (Ethylcoprostanol)"/>
    <item val="Intervalo de confianza para la diferencia entre las medias al 95%"/>
    <item val="Prueba t para dos muestras independientes / Prueba bilateral (Ethylcoprostanol)"/>
    <item val="Intervalo de confianza para la diferencia entre las medias al 95%"/>
    <item val="Prueba z para dos muestras independientes / Prueba bilateral (Coprostanone)"/>
    <item val="Intervalo de confianza para la diferencia entre las medias al 95%"/>
    <item val="Prueba t para dos muestras independientes / Prueba bilateral (Coprostanone)"/>
    <item val="Intervalo de confianza para la diferencia entre las medias al 95%"/>
    <item val="Prueba z para dos muestras independientes / Prueba bilateral (Coprostane)"/>
    <item val="Intervalo de confianza para la diferencia entre las medias al 95%"/>
    <item val="Prueba t para dos muestras independientes / Prueba bilateral (Coprostane)"/>
    <item val="Intervalo de confianza para la diferencia entre las medias al 95%"/>
    <item val="Prueba z para dos muestras independientes / Prueba bilateral (b-Sitosterol)"/>
    <item val="Intervalo de confianza para la diferencia entre las medias al 95%"/>
    <item val="Prueba t para dos muestras independientes / Prueba bilateral (b-Sitosterol)"/>
    <item val="Intervalo de confianza para la diferencia entre las medias al 95%"/>
    <item val="Prueba z para dos muestras independientes / Prueba bilateral (γ-Sitosterol)"/>
    <item val="Intervalo de confianza para la diferencia entre las medias al 95%"/>
    <item val="Prueba t para dos muestras independientes / Prueba bilateral (γ-Sitosterol)"/>
    <item val="Intervalo de confianza para la diferencia entre las medias al 95%"/>
    <item val="Prueba z para dos muestras independientes / Prueba bilateral (Stigmasterol)"/>
    <item val="Intervalo de confianza para la diferencia entre las medias al 95%"/>
    <item val="Prueba t para dos muestras independientes / Prueba bilateral (Stigmasterol)"/>
    <item val="Intervalo de confianza para la diferencia entre las medias al 95%"/>
    <item val="Prueba z para dos muestras independientes / Prueba bilateral (Stigmastanol)"/>
    <item val="Intervalo de confianza para la diferencia entre las medias al 95%"/>
    <item val="Prueba t para dos muestras independientes / Prueba bilateral (Stigmastanol)"/>
    <item val="Intervalo de confianza para la diferencia entre las medias al 95%"/>
    <item val="Prueba z para dos muestras independientes / Prueba bilateral (Campesterol)"/>
    <item val="Intervalo de confianza para la diferencia entre las medias al 95%"/>
    <item val="Prueba t para dos muestras independientes / Prueba bilateral (Campesterol)"/>
    <item val="Intervalo de confianza para la diferencia entre las medias al 95%"/>
    <item val="Prueba z para dos muestras independientes / Prueba bilateral (Campestanol)"/>
    <item val="Intervalo de confianza para la diferencia entre las medias al 95%"/>
    <item val="Prueba t para dos muestras independientes / Prueba bilateral (Campestanol)"/>
    <item val="Intervalo de confianza para la diferencia entre las medias al 95%"/>
    <item val="Prueba z para dos muestras independientes / Prueba bilateral (Brassicasterol)"/>
    <item val="Intervalo de confianza para la diferencia entre las medias al 95%"/>
    <item val="Prueba t para dos muestras independientes / Prueba bilateral (Brassicasterol)"/>
    <item val="Intervalo de confianza para la diferencia entre las medias al 95%"/>
    <item val="Prueba z para dos muestras independientes / Prueba bilateral (Desmosterol)"/>
    <item val="Intervalo de confianza para la diferencia entre las medias al 95%"/>
    <item val="Prueba t para dos muestras independientes / Prueba bilateral (Desmosterol)"/>
    <item val="Intervalo de confianza para la diferencia entre las medias al 95%"/>
    <item val="Prueba z para dos muestras independientes / Prueba bilateral (Cholesterol)"/>
    <item val="Intervalo de confianza para la diferencia entre las medias al 95%"/>
    <item val="Prueba t para dos muestras independientes / Prueba bilateral (Cholesterol)"/>
    <item val="Intervalo de confianza para la diferencia entre las medias al 95%"/>
    <item val="Prueba z para dos muestras independientes / Prueba bilateral (Cholestanol)"/>
    <item val="Intervalo de confianza para la diferencia entre las medias al 95%"/>
    <item val="Prueba t para dos muestras independientes / Prueba bilateral (Cholestanol)"/>
    <item val="Intervalo de confianza para la diferencia entre las medias al 95%"/>
    <item val="Prueba z para dos muestras independientes / Prueba bilateral (Dehydrocholesterol)"/>
    <item val="Intervalo de confianza para la diferencia entre las medias al 95%"/>
    <item val="Prueba t para dos muestras independientes / Prueba bilateral (Dehydrocholesterol)"/>
    <item val="Intervalo de confianza para la diferencia entre las medias al 95%"/>
    <item val="Prueba z para dos muestras independientes / Prueba bilateral (Ergosterol)"/>
    <item val="Intervalo de confianza para la diferencia entre las medias al 95%"/>
    <item val="Prueba t para dos muestras independientes / Prueba bilateral (Ergosterol)"/>
    <item val="Intervalo de confianza para la diferencia entre las medias al 95%"/>
  </itemLst>
</formControlPr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.xml"/><Relationship Id="rId13" Type="http://schemas.openxmlformats.org/officeDocument/2006/relationships/chart" Target="../charts/chart15.xml"/><Relationship Id="rId18" Type="http://schemas.openxmlformats.org/officeDocument/2006/relationships/chart" Target="../charts/chart20.xml"/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12" Type="http://schemas.openxmlformats.org/officeDocument/2006/relationships/chart" Target="../charts/chart14.xml"/><Relationship Id="rId17" Type="http://schemas.openxmlformats.org/officeDocument/2006/relationships/chart" Target="../charts/chart19.xml"/><Relationship Id="rId2" Type="http://schemas.openxmlformats.org/officeDocument/2006/relationships/chart" Target="../charts/chart4.xml"/><Relationship Id="rId16" Type="http://schemas.openxmlformats.org/officeDocument/2006/relationships/chart" Target="../charts/chart18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11" Type="http://schemas.openxmlformats.org/officeDocument/2006/relationships/chart" Target="../charts/chart13.xml"/><Relationship Id="rId5" Type="http://schemas.openxmlformats.org/officeDocument/2006/relationships/chart" Target="../charts/chart7.xml"/><Relationship Id="rId15" Type="http://schemas.openxmlformats.org/officeDocument/2006/relationships/chart" Target="../charts/chart17.xml"/><Relationship Id="rId10" Type="http://schemas.openxmlformats.org/officeDocument/2006/relationships/chart" Target="../charts/chart12.xml"/><Relationship Id="rId4" Type="http://schemas.openxmlformats.org/officeDocument/2006/relationships/chart" Target="../charts/chart6.xml"/><Relationship Id="rId9" Type="http://schemas.openxmlformats.org/officeDocument/2006/relationships/chart" Target="../charts/chart11.xml"/><Relationship Id="rId14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508680</xdr:colOff>
      <xdr:row>53</xdr:row>
      <xdr:rowOff>81360</xdr:rowOff>
    </xdr:from>
    <xdr:to>
      <xdr:col>33</xdr:col>
      <xdr:colOff>273960</xdr:colOff>
      <xdr:row>79</xdr:row>
      <xdr:rowOff>184320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508680</xdr:colOff>
      <xdr:row>53</xdr:row>
      <xdr:rowOff>81360</xdr:rowOff>
    </xdr:from>
    <xdr:to>
      <xdr:col>33</xdr:col>
      <xdr:colOff>273960</xdr:colOff>
      <xdr:row>79</xdr:row>
      <xdr:rowOff>184320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9525</xdr:colOff>
          <xdr:row>6</xdr:row>
          <xdr:rowOff>9525</xdr:rowOff>
        </xdr:from>
        <xdr:to>
          <xdr:col>23</xdr:col>
          <xdr:colOff>762000</xdr:colOff>
          <xdr:row>6</xdr:row>
          <xdr:rowOff>190500</xdr:rowOff>
        </xdr:to>
        <xdr:sp macro="" textlink="">
          <xdr:nvSpPr>
            <xdr:cNvPr id="12289" name="Drop Down 1" hidden="1">
              <a:extLst>
                <a:ext uri="{63B3BB69-23CF-44E3-9099-C40C66FF867C}">
                  <a14:compatExt spid="_x0000_s122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282600</xdr:colOff>
      <xdr:row>22</xdr:row>
      <xdr:rowOff>5400</xdr:rowOff>
    </xdr:from>
    <xdr:to>
      <xdr:col>3</xdr:col>
      <xdr:colOff>7560</xdr:colOff>
      <xdr:row>37</xdr:row>
      <xdr:rowOff>103320</xdr:rowOff>
    </xdr:to>
    <xdr:sp macro="" textlink="">
      <xdr:nvSpPr>
        <xdr:cNvPr id="3" name="CustomShape 1"/>
        <xdr:cNvSpPr/>
      </xdr:nvSpPr>
      <xdr:spPr>
        <a:xfrm>
          <a:off x="2263680" y="4196160"/>
          <a:ext cx="664560" cy="2955600"/>
        </a:xfrm>
        <a:prstGeom prst="rect">
          <a:avLst/>
        </a:prstGeom>
        <a:gradFill>
          <a:gsLst>
            <a:gs pos="0">
              <a:schemeClr val="bg1"/>
            </a:gs>
            <a:gs pos="20000">
              <a:schemeClr val="bg1">
                <a:lumMod val="95000"/>
              </a:schemeClr>
            </a:gs>
            <a:gs pos="45000">
              <a:schemeClr val="accent3">
                <a:lumMod val="100000"/>
              </a:schemeClr>
            </a:gs>
            <a:gs pos="55000">
              <a:schemeClr val="accent3">
                <a:lumMod val="100000"/>
              </a:schemeClr>
            </a:gs>
            <a:gs pos="80000">
              <a:schemeClr val="bg1">
                <a:lumMod val="95000"/>
              </a:schemeClr>
            </a:gs>
            <a:gs pos="100000">
              <a:schemeClr val="bg1"/>
            </a:gs>
          </a:gsLst>
          <a:lin ang="0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absolute">
    <xdr:from>
      <xdr:col>3</xdr:col>
      <xdr:colOff>154440</xdr:colOff>
      <xdr:row>22</xdr:row>
      <xdr:rowOff>5400</xdr:rowOff>
    </xdr:from>
    <xdr:to>
      <xdr:col>3</xdr:col>
      <xdr:colOff>819000</xdr:colOff>
      <xdr:row>37</xdr:row>
      <xdr:rowOff>103320</xdr:rowOff>
    </xdr:to>
    <xdr:sp macro="" textlink="">
      <xdr:nvSpPr>
        <xdr:cNvPr id="4" name="CustomShape 1"/>
        <xdr:cNvSpPr/>
      </xdr:nvSpPr>
      <xdr:spPr>
        <a:xfrm>
          <a:off x="3075120" y="4196160"/>
          <a:ext cx="664560" cy="2955600"/>
        </a:xfrm>
        <a:prstGeom prst="rect">
          <a:avLst/>
        </a:prstGeom>
        <a:gradFill>
          <a:gsLst>
            <a:gs pos="0">
              <a:schemeClr val="bg1"/>
            </a:gs>
            <a:gs pos="20000">
              <a:schemeClr val="bg1">
                <a:lumMod val="95000"/>
              </a:schemeClr>
            </a:gs>
            <a:gs pos="45000">
              <a:schemeClr val="accent3">
                <a:lumMod val="100000"/>
              </a:schemeClr>
            </a:gs>
            <a:gs pos="55000">
              <a:schemeClr val="accent3">
                <a:lumMod val="100000"/>
              </a:schemeClr>
            </a:gs>
            <a:gs pos="80000">
              <a:schemeClr val="bg1">
                <a:lumMod val="95000"/>
              </a:schemeClr>
            </a:gs>
            <a:gs pos="100000">
              <a:schemeClr val="bg1"/>
            </a:gs>
          </a:gsLst>
          <a:lin ang="0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absolute">
    <xdr:from>
      <xdr:col>4</xdr:col>
      <xdr:colOff>34560</xdr:colOff>
      <xdr:row>22</xdr:row>
      <xdr:rowOff>5400</xdr:rowOff>
    </xdr:from>
    <xdr:to>
      <xdr:col>4</xdr:col>
      <xdr:colOff>698760</xdr:colOff>
      <xdr:row>37</xdr:row>
      <xdr:rowOff>103320</xdr:rowOff>
    </xdr:to>
    <xdr:sp macro="" textlink="">
      <xdr:nvSpPr>
        <xdr:cNvPr id="5" name="CustomShape 1"/>
        <xdr:cNvSpPr/>
      </xdr:nvSpPr>
      <xdr:spPr>
        <a:xfrm>
          <a:off x="3895200" y="4196160"/>
          <a:ext cx="664200" cy="2955600"/>
        </a:xfrm>
        <a:prstGeom prst="rect">
          <a:avLst/>
        </a:prstGeom>
        <a:gradFill>
          <a:gsLst>
            <a:gs pos="0">
              <a:schemeClr val="bg1"/>
            </a:gs>
            <a:gs pos="20000">
              <a:schemeClr val="bg1">
                <a:lumMod val="95000"/>
              </a:schemeClr>
            </a:gs>
            <a:gs pos="45000">
              <a:schemeClr val="accent3">
                <a:lumMod val="100000"/>
              </a:schemeClr>
            </a:gs>
            <a:gs pos="55000">
              <a:schemeClr val="accent3">
                <a:lumMod val="100000"/>
              </a:schemeClr>
            </a:gs>
            <a:gs pos="80000">
              <a:schemeClr val="bg1">
                <a:lumMod val="95000"/>
              </a:schemeClr>
            </a:gs>
            <a:gs pos="100000">
              <a:schemeClr val="bg1"/>
            </a:gs>
          </a:gsLst>
          <a:lin ang="0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absolute">
    <xdr:from>
      <xdr:col>4</xdr:col>
      <xdr:colOff>854640</xdr:colOff>
      <xdr:row>22</xdr:row>
      <xdr:rowOff>5400</xdr:rowOff>
    </xdr:from>
    <xdr:to>
      <xdr:col>5</xdr:col>
      <xdr:colOff>578520</xdr:colOff>
      <xdr:row>37</xdr:row>
      <xdr:rowOff>103320</xdr:rowOff>
    </xdr:to>
    <xdr:sp macro="" textlink="">
      <xdr:nvSpPr>
        <xdr:cNvPr id="6" name="CustomShape 1"/>
        <xdr:cNvSpPr/>
      </xdr:nvSpPr>
      <xdr:spPr>
        <a:xfrm>
          <a:off x="4715280" y="4196160"/>
          <a:ext cx="663480" cy="2955600"/>
        </a:xfrm>
        <a:prstGeom prst="rect">
          <a:avLst/>
        </a:prstGeom>
        <a:gradFill>
          <a:gsLst>
            <a:gs pos="0">
              <a:schemeClr val="bg1"/>
            </a:gs>
            <a:gs pos="20000">
              <a:schemeClr val="bg1">
                <a:lumMod val="95000"/>
              </a:schemeClr>
            </a:gs>
            <a:gs pos="45000">
              <a:schemeClr val="accent3">
                <a:lumMod val="100000"/>
              </a:schemeClr>
            </a:gs>
            <a:gs pos="55000">
              <a:schemeClr val="accent3">
                <a:lumMod val="100000"/>
              </a:schemeClr>
            </a:gs>
            <a:gs pos="80000">
              <a:schemeClr val="bg1">
                <a:lumMod val="95000"/>
              </a:schemeClr>
            </a:gs>
            <a:gs pos="100000">
              <a:schemeClr val="bg1"/>
            </a:gs>
          </a:gsLst>
          <a:lin ang="0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absolute">
    <xdr:from>
      <xdr:col>5</xdr:col>
      <xdr:colOff>734040</xdr:colOff>
      <xdr:row>22</xdr:row>
      <xdr:rowOff>5400</xdr:rowOff>
    </xdr:from>
    <xdr:to>
      <xdr:col>6</xdr:col>
      <xdr:colOff>458280</xdr:colOff>
      <xdr:row>37</xdr:row>
      <xdr:rowOff>103320</xdr:rowOff>
    </xdr:to>
    <xdr:sp macro="" textlink="">
      <xdr:nvSpPr>
        <xdr:cNvPr id="7" name="CustomShape 1"/>
        <xdr:cNvSpPr/>
      </xdr:nvSpPr>
      <xdr:spPr>
        <a:xfrm>
          <a:off x="5534280" y="4196160"/>
          <a:ext cx="664200" cy="2955600"/>
        </a:xfrm>
        <a:prstGeom prst="rect">
          <a:avLst/>
        </a:prstGeom>
        <a:gradFill>
          <a:gsLst>
            <a:gs pos="0">
              <a:schemeClr val="bg1"/>
            </a:gs>
            <a:gs pos="20000">
              <a:schemeClr val="bg1">
                <a:lumMod val="95000"/>
              </a:schemeClr>
            </a:gs>
            <a:gs pos="45000">
              <a:schemeClr val="accent3">
                <a:lumMod val="100000"/>
              </a:schemeClr>
            </a:gs>
            <a:gs pos="55000">
              <a:schemeClr val="accent3">
                <a:lumMod val="100000"/>
              </a:schemeClr>
            </a:gs>
            <a:gs pos="80000">
              <a:schemeClr val="bg1">
                <a:lumMod val="95000"/>
              </a:schemeClr>
            </a:gs>
            <a:gs pos="100000">
              <a:schemeClr val="bg1"/>
            </a:gs>
          </a:gsLst>
          <a:lin ang="0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absolute">
    <xdr:from>
      <xdr:col>6</xdr:col>
      <xdr:colOff>613800</xdr:colOff>
      <xdr:row>22</xdr:row>
      <xdr:rowOff>5400</xdr:rowOff>
    </xdr:from>
    <xdr:to>
      <xdr:col>7</xdr:col>
      <xdr:colOff>338040</xdr:colOff>
      <xdr:row>37</xdr:row>
      <xdr:rowOff>103320</xdr:rowOff>
    </xdr:to>
    <xdr:sp macro="" textlink="">
      <xdr:nvSpPr>
        <xdr:cNvPr id="8" name="CustomShape 1"/>
        <xdr:cNvSpPr/>
      </xdr:nvSpPr>
      <xdr:spPr>
        <a:xfrm>
          <a:off x="6354000" y="4196160"/>
          <a:ext cx="664200" cy="2955600"/>
        </a:xfrm>
        <a:prstGeom prst="rect">
          <a:avLst/>
        </a:prstGeom>
        <a:gradFill>
          <a:gsLst>
            <a:gs pos="0">
              <a:schemeClr val="bg1"/>
            </a:gs>
            <a:gs pos="20000">
              <a:schemeClr val="bg1">
                <a:lumMod val="95000"/>
              </a:schemeClr>
            </a:gs>
            <a:gs pos="45000">
              <a:schemeClr val="accent3">
                <a:lumMod val="100000"/>
              </a:schemeClr>
            </a:gs>
            <a:gs pos="55000">
              <a:schemeClr val="accent3">
                <a:lumMod val="100000"/>
              </a:schemeClr>
            </a:gs>
            <a:gs pos="80000">
              <a:schemeClr val="bg1">
                <a:lumMod val="95000"/>
              </a:schemeClr>
            </a:gs>
            <a:gs pos="100000">
              <a:schemeClr val="bg1"/>
            </a:gs>
          </a:gsLst>
          <a:lin ang="0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absolute">
    <xdr:from>
      <xdr:col>7</xdr:col>
      <xdr:colOff>454320</xdr:colOff>
      <xdr:row>22</xdr:row>
      <xdr:rowOff>5400</xdr:rowOff>
    </xdr:from>
    <xdr:to>
      <xdr:col>8</xdr:col>
      <xdr:colOff>178200</xdr:colOff>
      <xdr:row>37</xdr:row>
      <xdr:rowOff>103320</xdr:rowOff>
    </xdr:to>
    <xdr:sp macro="" textlink="">
      <xdr:nvSpPr>
        <xdr:cNvPr id="9" name="CustomShape 1"/>
        <xdr:cNvSpPr/>
      </xdr:nvSpPr>
      <xdr:spPr>
        <a:xfrm>
          <a:off x="7134480" y="4196160"/>
          <a:ext cx="663480" cy="2955600"/>
        </a:xfrm>
        <a:prstGeom prst="rect">
          <a:avLst/>
        </a:prstGeom>
        <a:gradFill>
          <a:gsLst>
            <a:gs pos="0">
              <a:schemeClr val="bg1"/>
            </a:gs>
            <a:gs pos="20000">
              <a:schemeClr val="bg1">
                <a:lumMod val="95000"/>
              </a:schemeClr>
            </a:gs>
            <a:gs pos="45000">
              <a:schemeClr val="accent3">
                <a:lumMod val="100000"/>
              </a:schemeClr>
            </a:gs>
            <a:gs pos="55000">
              <a:schemeClr val="accent3">
                <a:lumMod val="100000"/>
              </a:schemeClr>
            </a:gs>
            <a:gs pos="80000">
              <a:schemeClr val="bg1">
                <a:lumMod val="95000"/>
              </a:schemeClr>
            </a:gs>
            <a:gs pos="100000">
              <a:schemeClr val="bg1"/>
            </a:gs>
          </a:gsLst>
          <a:lin ang="0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20</xdr:col>
      <xdr:colOff>339480</xdr:colOff>
      <xdr:row>52</xdr:row>
      <xdr:rowOff>15840</xdr:rowOff>
    </xdr:from>
    <xdr:to>
      <xdr:col>23</xdr:col>
      <xdr:colOff>549000</xdr:colOff>
      <xdr:row>68</xdr:row>
      <xdr:rowOff>15120</xdr:rowOff>
    </xdr:to>
    <xdr:sp macro="" textlink="">
      <xdr:nvSpPr>
        <xdr:cNvPr id="10" name="CustomShape 1"/>
        <xdr:cNvSpPr/>
      </xdr:nvSpPr>
      <xdr:spPr>
        <a:xfrm>
          <a:off x="19236960" y="9921600"/>
          <a:ext cx="3028680" cy="3047400"/>
        </a:xfrm>
        <a:prstGeom prst="rect">
          <a:avLst/>
        </a:pr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/>
        <a:lstStyle/>
        <a:p>
          <a:r>
            <a:rPr lang="en-US" sz="1600" strike="noStrike">
              <a:solidFill>
                <a:srgbClr val="000000"/>
              </a:solidFill>
              <a:latin typeface="Arial"/>
            </a:rPr>
            <a:t>Fecal sterols:</a:t>
          </a:r>
          <a:endParaRPr/>
        </a:p>
        <a:p>
          <a:r>
            <a:rPr lang="en-US" sz="1600" strike="noStrike">
              <a:solidFill>
                <a:srgbClr val="C55A11"/>
              </a:solidFill>
              <a:latin typeface="Arial"/>
            </a:rPr>
            <a:t>   </a:t>
          </a:r>
          <a:r>
            <a:rPr lang="en-US" sz="1600" strike="noStrike">
              <a:solidFill>
                <a:srgbClr val="C55A11"/>
              </a:solidFill>
              <a:latin typeface="Wingdings"/>
            </a:rPr>
            <a:t></a:t>
          </a:r>
          <a:r>
            <a:rPr lang="en-US" sz="1600" strike="noStrike">
              <a:solidFill>
                <a:srgbClr val="000000"/>
              </a:solidFill>
              <a:latin typeface="Arial"/>
            </a:rPr>
            <a:t> Coprostanol</a:t>
          </a:r>
          <a:endParaRPr/>
        </a:p>
        <a:p>
          <a:r>
            <a:rPr lang="en-US" sz="1600" strike="noStrike">
              <a:solidFill>
                <a:srgbClr val="F4B183"/>
              </a:solidFill>
              <a:latin typeface="Arial"/>
            </a:rPr>
            <a:t>   </a:t>
          </a:r>
          <a:r>
            <a:rPr lang="en-US" sz="1600" strike="noStrike">
              <a:solidFill>
                <a:srgbClr val="F4B183"/>
              </a:solidFill>
              <a:latin typeface="Wingdings"/>
            </a:rPr>
            <a:t></a:t>
          </a:r>
          <a:r>
            <a:rPr lang="en-US" sz="1600" strike="noStrike">
              <a:solidFill>
                <a:srgbClr val="000000"/>
              </a:solidFill>
              <a:latin typeface="Arial"/>
            </a:rPr>
            <a:t> Coprostanona</a:t>
          </a:r>
          <a:endParaRPr/>
        </a:p>
        <a:p>
          <a:r>
            <a:rPr lang="en-US" sz="1600" strike="noStrike">
              <a:solidFill>
                <a:srgbClr val="FFC000"/>
              </a:solidFill>
              <a:latin typeface="Arial"/>
            </a:rPr>
            <a:t>   </a:t>
          </a:r>
          <a:r>
            <a:rPr lang="en-US" sz="1600" strike="noStrike">
              <a:solidFill>
                <a:srgbClr val="FFC000"/>
              </a:solidFill>
              <a:latin typeface="Wingdings"/>
            </a:rPr>
            <a:t></a:t>
          </a:r>
          <a:r>
            <a:rPr lang="en-US" sz="1600" strike="noStrike">
              <a:solidFill>
                <a:srgbClr val="000000"/>
              </a:solidFill>
              <a:latin typeface="Arial"/>
            </a:rPr>
            <a:t> Ehtylcoprostanol</a:t>
          </a:r>
          <a:endParaRPr/>
        </a:p>
        <a:p>
          <a:r>
            <a:rPr lang="en-US" sz="1600" strike="noStrike">
              <a:solidFill>
                <a:srgbClr val="000000"/>
              </a:solidFill>
              <a:latin typeface="Arial"/>
            </a:rPr>
            <a:t>Phytosterols:</a:t>
          </a:r>
          <a:endParaRPr/>
        </a:p>
        <a:p>
          <a:r>
            <a:rPr lang="en-US" sz="1600" strike="noStrike">
              <a:solidFill>
                <a:srgbClr val="92D050"/>
              </a:solidFill>
              <a:latin typeface="Arial"/>
            </a:rPr>
            <a:t>   </a:t>
          </a:r>
          <a:r>
            <a:rPr lang="en-US" sz="1600" strike="noStrike">
              <a:solidFill>
                <a:srgbClr val="92D050"/>
              </a:solidFill>
              <a:latin typeface="Wingdings"/>
            </a:rPr>
            <a:t></a:t>
          </a:r>
          <a:r>
            <a:rPr lang="en-US" sz="1600" strike="noStrike">
              <a:solidFill>
                <a:srgbClr val="000000"/>
              </a:solidFill>
              <a:latin typeface="Arial"/>
            </a:rPr>
            <a:t> B-sitosterol</a:t>
          </a:r>
          <a:endParaRPr/>
        </a:p>
        <a:p>
          <a:r>
            <a:rPr lang="en-US" sz="1600" strike="noStrike">
              <a:solidFill>
                <a:srgbClr val="548235"/>
              </a:solidFill>
              <a:latin typeface="Arial"/>
            </a:rPr>
            <a:t>   </a:t>
          </a:r>
          <a:r>
            <a:rPr lang="en-US" sz="1600" strike="noStrike">
              <a:solidFill>
                <a:srgbClr val="548235"/>
              </a:solidFill>
              <a:latin typeface="Wingdings"/>
            </a:rPr>
            <a:t></a:t>
          </a:r>
          <a:r>
            <a:rPr lang="en-US" sz="1600" strike="noStrike">
              <a:solidFill>
                <a:srgbClr val="000000"/>
              </a:solidFill>
              <a:latin typeface="Arial"/>
            </a:rPr>
            <a:t> Campesterol</a:t>
          </a:r>
          <a:endParaRPr/>
        </a:p>
        <a:p>
          <a:r>
            <a:rPr lang="en-US" sz="1600" strike="noStrike">
              <a:solidFill>
                <a:srgbClr val="00CC99"/>
              </a:solidFill>
              <a:latin typeface="Arial"/>
            </a:rPr>
            <a:t>   </a:t>
          </a:r>
          <a:r>
            <a:rPr lang="en-US" sz="1600" strike="noStrike">
              <a:solidFill>
                <a:srgbClr val="00CC99"/>
              </a:solidFill>
              <a:latin typeface="Wingdings"/>
            </a:rPr>
            <a:t></a:t>
          </a:r>
          <a:r>
            <a:rPr lang="en-US" sz="1600" strike="noStrike">
              <a:solidFill>
                <a:srgbClr val="000000"/>
              </a:solidFill>
              <a:latin typeface="Arial"/>
            </a:rPr>
            <a:t> Stigmasterol</a:t>
          </a:r>
          <a:endParaRPr/>
        </a:p>
        <a:p>
          <a:r>
            <a:rPr lang="en-US" sz="1600" strike="noStrike">
              <a:solidFill>
                <a:srgbClr val="66FF33"/>
              </a:solidFill>
              <a:latin typeface="Arial"/>
            </a:rPr>
            <a:t>   </a:t>
          </a:r>
          <a:r>
            <a:rPr lang="en-US" sz="1600" strike="noStrike">
              <a:solidFill>
                <a:srgbClr val="66FF33"/>
              </a:solidFill>
              <a:latin typeface="Wingdings"/>
            </a:rPr>
            <a:t></a:t>
          </a:r>
          <a:r>
            <a:rPr lang="en-US" sz="1600" strike="noStrike">
              <a:solidFill>
                <a:srgbClr val="000000"/>
              </a:solidFill>
              <a:latin typeface="Arial"/>
            </a:rPr>
            <a:t> Stigmastanol</a:t>
          </a:r>
          <a:endParaRPr/>
        </a:p>
        <a:p>
          <a:pPr>
            <a:lnSpc>
              <a:spcPct val="100000"/>
            </a:lnSpc>
          </a:pPr>
          <a:r>
            <a:rPr lang="en-US" sz="1600" strike="noStrike">
              <a:solidFill>
                <a:srgbClr val="00B0F0"/>
              </a:solidFill>
              <a:latin typeface="Wingdings"/>
            </a:rPr>
            <a:t></a:t>
          </a:r>
          <a:r>
            <a:rPr lang="en-US" sz="1600" strike="noStrike">
              <a:solidFill>
                <a:srgbClr val="000000"/>
              </a:solidFill>
              <a:latin typeface="Arial"/>
            </a:rPr>
            <a:t> Cholesterol</a:t>
          </a:r>
          <a:endParaRPr/>
        </a:p>
        <a:p>
          <a:pPr>
            <a:lnSpc>
              <a:spcPct val="100000"/>
            </a:lnSpc>
          </a:pPr>
          <a:r>
            <a:rPr lang="en-US" sz="1600" strike="noStrike">
              <a:solidFill>
                <a:srgbClr val="0070C0"/>
              </a:solidFill>
              <a:latin typeface="Wingdings"/>
            </a:rPr>
            <a:t></a:t>
          </a:r>
          <a:r>
            <a:rPr lang="en-US" sz="1600" strike="noStrike">
              <a:solidFill>
                <a:srgbClr val="000000"/>
              </a:solidFill>
              <a:latin typeface="Arial"/>
            </a:rPr>
            <a:t> Dehydrocholesterol</a:t>
          </a:r>
          <a:endParaRPr/>
        </a:p>
        <a:p>
          <a:pPr>
            <a:lnSpc>
              <a:spcPct val="100000"/>
            </a:lnSpc>
          </a:pPr>
          <a:r>
            <a:rPr lang="en-US" sz="1600" strike="noStrike">
              <a:solidFill>
                <a:srgbClr val="D9D9D9"/>
              </a:solidFill>
              <a:latin typeface="Wingdings"/>
            </a:rPr>
            <a:t></a:t>
          </a:r>
          <a:r>
            <a:rPr lang="en-US" sz="1600" strike="noStrike">
              <a:solidFill>
                <a:srgbClr val="000000"/>
              </a:solidFill>
              <a:latin typeface="Arial"/>
            </a:rPr>
            <a:t> Others</a:t>
          </a:r>
          <a:endParaRPr/>
        </a:p>
      </xdr:txBody>
    </xdr:sp>
    <xdr:clientData/>
  </xdr:twoCellAnchor>
  <xdr:twoCellAnchor editAs="oneCell">
    <xdr:from>
      <xdr:col>28</xdr:col>
      <xdr:colOff>779400</xdr:colOff>
      <xdr:row>61</xdr:row>
      <xdr:rowOff>24120</xdr:rowOff>
    </xdr:from>
    <xdr:to>
      <xdr:col>30</xdr:col>
      <xdr:colOff>6480</xdr:colOff>
      <xdr:row>62</xdr:row>
      <xdr:rowOff>147600</xdr:rowOff>
    </xdr:to>
    <xdr:sp macro="" textlink="">
      <xdr:nvSpPr>
        <xdr:cNvPr id="11" name="CustomShape 1"/>
        <xdr:cNvSpPr/>
      </xdr:nvSpPr>
      <xdr:spPr>
        <a:xfrm>
          <a:off x="27195120" y="11644560"/>
          <a:ext cx="1106640" cy="313920"/>
        </a:xfrm>
        <a:prstGeom prst="rect">
          <a:avLst/>
        </a:pr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36000" tIns="45000" rIns="36000" bIns="45000"/>
        <a:lstStyle/>
        <a:p>
          <a:pPr algn="ctr">
            <a:lnSpc>
              <a:spcPct val="100000"/>
            </a:lnSpc>
          </a:pPr>
          <a:r>
            <a:rPr lang="en-US" sz="1600" strike="noStrike">
              <a:solidFill>
                <a:srgbClr val="000000"/>
              </a:solidFill>
              <a:latin typeface="Arial"/>
            </a:rPr>
            <a:t>Cholesterol</a:t>
          </a:r>
          <a:endParaRPr/>
        </a:p>
      </xdr:txBody>
    </xdr:sp>
    <xdr:clientData/>
  </xdr:twoCellAnchor>
  <xdr:twoCellAnchor editAs="oneCell">
    <xdr:from>
      <xdr:col>28</xdr:col>
      <xdr:colOff>734040</xdr:colOff>
      <xdr:row>55</xdr:row>
      <xdr:rowOff>100440</xdr:rowOff>
    </xdr:from>
    <xdr:to>
      <xdr:col>30</xdr:col>
      <xdr:colOff>52200</xdr:colOff>
      <xdr:row>57</xdr:row>
      <xdr:rowOff>33480</xdr:rowOff>
    </xdr:to>
    <xdr:sp macro="" textlink="">
      <xdr:nvSpPr>
        <xdr:cNvPr id="12" name="CustomShape 1"/>
        <xdr:cNvSpPr/>
      </xdr:nvSpPr>
      <xdr:spPr>
        <a:xfrm>
          <a:off x="27149760" y="10577880"/>
          <a:ext cx="1197720" cy="313920"/>
        </a:xfrm>
        <a:prstGeom prst="rect">
          <a:avLst/>
        </a:pr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36000" tIns="45000" rIns="36000" bIns="45000"/>
        <a:lstStyle/>
        <a:p>
          <a:pPr algn="ctr">
            <a:lnSpc>
              <a:spcPct val="100000"/>
            </a:lnSpc>
          </a:pPr>
          <a:r>
            <a:rPr lang="en-US" sz="1600" strike="noStrike">
              <a:solidFill>
                <a:srgbClr val="000000"/>
              </a:solidFill>
              <a:latin typeface="Arial"/>
            </a:rPr>
            <a:t>Phytosterols</a:t>
          </a:r>
          <a:endParaRPr/>
        </a:p>
      </xdr:txBody>
    </xdr:sp>
    <xdr:clientData/>
  </xdr:twoCellAnchor>
  <xdr:twoCellAnchor editAs="oneCell">
    <xdr:from>
      <xdr:col>28</xdr:col>
      <xdr:colOff>716760</xdr:colOff>
      <xdr:row>63</xdr:row>
      <xdr:rowOff>92160</xdr:rowOff>
    </xdr:from>
    <xdr:to>
      <xdr:col>30</xdr:col>
      <xdr:colOff>69120</xdr:colOff>
      <xdr:row>65</xdr:row>
      <xdr:rowOff>25200</xdr:rowOff>
    </xdr:to>
    <xdr:sp macro="" textlink="">
      <xdr:nvSpPr>
        <xdr:cNvPr id="13" name="CustomShape 1"/>
        <xdr:cNvSpPr/>
      </xdr:nvSpPr>
      <xdr:spPr>
        <a:xfrm>
          <a:off x="27132480" y="12093480"/>
          <a:ext cx="1231920" cy="313920"/>
        </a:xfrm>
        <a:prstGeom prst="rect">
          <a:avLst/>
        </a:pr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36000" tIns="45000" rIns="36000" bIns="45000"/>
        <a:lstStyle/>
        <a:p>
          <a:pPr algn="ctr">
            <a:lnSpc>
              <a:spcPct val="100000"/>
            </a:lnSpc>
          </a:pPr>
          <a:r>
            <a:rPr lang="en-US" sz="1600" strike="noStrike">
              <a:solidFill>
                <a:srgbClr val="000000"/>
              </a:solidFill>
              <a:latin typeface="Arial"/>
            </a:rPr>
            <a:t>Fecal sterols</a:t>
          </a:r>
          <a:endParaRPr/>
        </a:p>
      </xdr:txBody>
    </xdr:sp>
    <xdr:clientData/>
  </xdr:twoCellAnchor>
  <xdr:twoCellAnchor editAs="oneCell">
    <xdr:from>
      <xdr:col>29</xdr:col>
      <xdr:colOff>279720</xdr:colOff>
      <xdr:row>57</xdr:row>
      <xdr:rowOff>163800</xdr:rowOff>
    </xdr:from>
    <xdr:to>
      <xdr:col>29</xdr:col>
      <xdr:colOff>862200</xdr:colOff>
      <xdr:row>59</xdr:row>
      <xdr:rowOff>96840</xdr:rowOff>
    </xdr:to>
    <xdr:sp macro="" textlink="">
      <xdr:nvSpPr>
        <xdr:cNvPr id="14" name="CustomShape 1"/>
        <xdr:cNvSpPr/>
      </xdr:nvSpPr>
      <xdr:spPr>
        <a:xfrm>
          <a:off x="27635400" y="11022120"/>
          <a:ext cx="582480" cy="313920"/>
        </a:xfrm>
        <a:prstGeom prst="rect">
          <a:avLst/>
        </a:pr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36000" tIns="45000" rIns="36000" bIns="45000"/>
        <a:lstStyle/>
        <a:p>
          <a:pPr algn="ctr">
            <a:lnSpc>
              <a:spcPct val="100000"/>
            </a:lnSpc>
          </a:pPr>
          <a:r>
            <a:rPr lang="en-US" sz="1600" strike="noStrike">
              <a:solidFill>
                <a:srgbClr val="000000"/>
              </a:solidFill>
              <a:latin typeface="Arial"/>
            </a:rPr>
            <a:t>Other</a:t>
          </a:r>
          <a:endParaRPr/>
        </a:p>
      </xdr:txBody>
    </xdr:sp>
    <xdr:clientData/>
  </xdr:twoCellAnchor>
  <xdr:twoCellAnchor editAs="oneCell">
    <xdr:from>
      <xdr:col>34</xdr:col>
      <xdr:colOff>735840</xdr:colOff>
      <xdr:row>55</xdr:row>
      <xdr:rowOff>37080</xdr:rowOff>
    </xdr:from>
    <xdr:to>
      <xdr:col>44</xdr:col>
      <xdr:colOff>308880</xdr:colOff>
      <xdr:row>76</xdr:row>
      <xdr:rowOff>139320</xdr:rowOff>
    </xdr:to>
    <xdr:graphicFrame macro="">
      <xdr:nvGraphicFramePr>
        <xdr:cNvPr id="15" name="Gráfico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22</xdr:col>
      <xdr:colOff>915480</xdr:colOff>
      <xdr:row>104</xdr:row>
      <xdr:rowOff>26280</xdr:rowOff>
    </xdr:from>
    <xdr:to>
      <xdr:col>29</xdr:col>
      <xdr:colOff>515160</xdr:colOff>
      <xdr:row>118</xdr:row>
      <xdr:rowOff>99000</xdr:rowOff>
    </xdr:to>
    <xdr:graphicFrame macro="">
      <xdr:nvGraphicFramePr>
        <xdr:cNvPr id="16" name="Gráfico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597960</xdr:colOff>
      <xdr:row>87</xdr:row>
      <xdr:rowOff>90000</xdr:rowOff>
    </xdr:from>
    <xdr:to>
      <xdr:col>8</xdr:col>
      <xdr:colOff>19800</xdr:colOff>
      <xdr:row>101</xdr:row>
      <xdr:rowOff>162720</xdr:rowOff>
    </xdr:to>
    <xdr:graphicFrame macro="">
      <xdr:nvGraphicFramePr>
        <xdr:cNvPr id="17" name="Gráfico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8</xdr:col>
      <xdr:colOff>597960</xdr:colOff>
      <xdr:row>87</xdr:row>
      <xdr:rowOff>79200</xdr:rowOff>
    </xdr:from>
    <xdr:to>
      <xdr:col>15</xdr:col>
      <xdr:colOff>19440</xdr:colOff>
      <xdr:row>101</xdr:row>
      <xdr:rowOff>151920</xdr:rowOff>
    </xdr:to>
    <xdr:graphicFrame macro="">
      <xdr:nvGraphicFramePr>
        <xdr:cNvPr id="18" name="Gráfico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15</xdr:col>
      <xdr:colOff>322920</xdr:colOff>
      <xdr:row>87</xdr:row>
      <xdr:rowOff>90000</xdr:rowOff>
    </xdr:from>
    <xdr:to>
      <xdr:col>21</xdr:col>
      <xdr:colOff>684360</xdr:colOff>
      <xdr:row>101</xdr:row>
      <xdr:rowOff>162720</xdr:rowOff>
    </xdr:to>
    <xdr:graphicFrame macro="">
      <xdr:nvGraphicFramePr>
        <xdr:cNvPr id="19" name="Gráfico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22</xdr:col>
      <xdr:colOff>270000</xdr:colOff>
      <xdr:row>87</xdr:row>
      <xdr:rowOff>100440</xdr:rowOff>
    </xdr:from>
    <xdr:to>
      <xdr:col>28</xdr:col>
      <xdr:colOff>631440</xdr:colOff>
      <xdr:row>101</xdr:row>
      <xdr:rowOff>173160</xdr:rowOff>
    </xdr:to>
    <xdr:graphicFrame macro="">
      <xdr:nvGraphicFramePr>
        <xdr:cNvPr id="20" name="Gráfico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</xdr:col>
      <xdr:colOff>270000</xdr:colOff>
      <xdr:row>104</xdr:row>
      <xdr:rowOff>142920</xdr:rowOff>
    </xdr:from>
    <xdr:to>
      <xdr:col>7</xdr:col>
      <xdr:colOff>631440</xdr:colOff>
      <xdr:row>119</xdr:row>
      <xdr:rowOff>25200</xdr:rowOff>
    </xdr:to>
    <xdr:graphicFrame macro="">
      <xdr:nvGraphicFramePr>
        <xdr:cNvPr id="21" name="Gráfico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8</xdr:col>
      <xdr:colOff>767520</xdr:colOff>
      <xdr:row>104</xdr:row>
      <xdr:rowOff>110880</xdr:rowOff>
    </xdr:from>
    <xdr:to>
      <xdr:col>15</xdr:col>
      <xdr:colOff>367200</xdr:colOff>
      <xdr:row>118</xdr:row>
      <xdr:rowOff>183600</xdr:rowOff>
    </xdr:to>
    <xdr:graphicFrame macro="">
      <xdr:nvGraphicFramePr>
        <xdr:cNvPr id="22" name="Gráfico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16</xdr:col>
      <xdr:colOff>270000</xdr:colOff>
      <xdr:row>104</xdr:row>
      <xdr:rowOff>100440</xdr:rowOff>
    </xdr:from>
    <xdr:to>
      <xdr:col>22</xdr:col>
      <xdr:colOff>631440</xdr:colOff>
      <xdr:row>118</xdr:row>
      <xdr:rowOff>173160</xdr:rowOff>
    </xdr:to>
    <xdr:graphicFrame macro="">
      <xdr:nvGraphicFramePr>
        <xdr:cNvPr id="23" name="Gráfico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29</xdr:col>
      <xdr:colOff>630000</xdr:colOff>
      <xdr:row>104</xdr:row>
      <xdr:rowOff>15840</xdr:rowOff>
    </xdr:from>
    <xdr:to>
      <xdr:col>36</xdr:col>
      <xdr:colOff>51480</xdr:colOff>
      <xdr:row>118</xdr:row>
      <xdr:rowOff>88560</xdr:rowOff>
    </xdr:to>
    <xdr:graphicFrame macro="">
      <xdr:nvGraphicFramePr>
        <xdr:cNvPr id="24" name="Gráfico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1</xdr:col>
      <xdr:colOff>270000</xdr:colOff>
      <xdr:row>122</xdr:row>
      <xdr:rowOff>100440</xdr:rowOff>
    </xdr:from>
    <xdr:to>
      <xdr:col>7</xdr:col>
      <xdr:colOff>631440</xdr:colOff>
      <xdr:row>136</xdr:row>
      <xdr:rowOff>173160</xdr:rowOff>
    </xdr:to>
    <xdr:graphicFrame macro="">
      <xdr:nvGraphicFramePr>
        <xdr:cNvPr id="25" name="Gráfico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8</xdr:col>
      <xdr:colOff>270000</xdr:colOff>
      <xdr:row>122</xdr:row>
      <xdr:rowOff>100440</xdr:rowOff>
    </xdr:from>
    <xdr:to>
      <xdr:col>14</xdr:col>
      <xdr:colOff>631440</xdr:colOff>
      <xdr:row>136</xdr:row>
      <xdr:rowOff>173160</xdr:rowOff>
    </xdr:to>
    <xdr:graphicFrame macro="">
      <xdr:nvGraphicFramePr>
        <xdr:cNvPr id="26" name="Gráfico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15</xdr:col>
      <xdr:colOff>270000</xdr:colOff>
      <xdr:row>122</xdr:row>
      <xdr:rowOff>100440</xdr:rowOff>
    </xdr:from>
    <xdr:to>
      <xdr:col>21</xdr:col>
      <xdr:colOff>631440</xdr:colOff>
      <xdr:row>136</xdr:row>
      <xdr:rowOff>173160</xdr:rowOff>
    </xdr:to>
    <xdr:graphicFrame macro="">
      <xdr:nvGraphicFramePr>
        <xdr:cNvPr id="27" name="Gráfico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oneCell">
    <xdr:from>
      <xdr:col>22</xdr:col>
      <xdr:colOff>39240</xdr:colOff>
      <xdr:row>121</xdr:row>
      <xdr:rowOff>153360</xdr:rowOff>
    </xdr:from>
    <xdr:to>
      <xdr:col>28</xdr:col>
      <xdr:colOff>578880</xdr:colOff>
      <xdr:row>136</xdr:row>
      <xdr:rowOff>35640</xdr:rowOff>
    </xdr:to>
    <xdr:graphicFrame macro="">
      <xdr:nvGraphicFramePr>
        <xdr:cNvPr id="28" name="Gráfico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 editAs="oneCell">
    <xdr:from>
      <xdr:col>29</xdr:col>
      <xdr:colOff>270000</xdr:colOff>
      <xdr:row>121</xdr:row>
      <xdr:rowOff>100440</xdr:rowOff>
    </xdr:from>
    <xdr:to>
      <xdr:col>35</xdr:col>
      <xdr:colOff>631440</xdr:colOff>
      <xdr:row>135</xdr:row>
      <xdr:rowOff>173160</xdr:rowOff>
    </xdr:to>
    <xdr:graphicFrame macro="">
      <xdr:nvGraphicFramePr>
        <xdr:cNvPr id="29" name="Gráfico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 editAs="oneCell">
    <xdr:from>
      <xdr:col>12</xdr:col>
      <xdr:colOff>681480</xdr:colOff>
      <xdr:row>0</xdr:row>
      <xdr:rowOff>0</xdr:rowOff>
    </xdr:from>
    <xdr:to>
      <xdr:col>21</xdr:col>
      <xdr:colOff>88920</xdr:colOff>
      <xdr:row>19</xdr:row>
      <xdr:rowOff>37080</xdr:rowOff>
    </xdr:to>
    <xdr:graphicFrame macro="">
      <xdr:nvGraphicFramePr>
        <xdr:cNvPr id="30" name="Gráfico 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 editAs="oneCell">
    <xdr:from>
      <xdr:col>13</xdr:col>
      <xdr:colOff>918720</xdr:colOff>
      <xdr:row>18</xdr:row>
      <xdr:rowOff>141120</xdr:rowOff>
    </xdr:from>
    <xdr:to>
      <xdr:col>16</xdr:col>
      <xdr:colOff>481320</xdr:colOff>
      <xdr:row>27</xdr:row>
      <xdr:rowOff>27360</xdr:rowOff>
    </xdr:to>
    <xdr:graphicFrame macro="">
      <xdr:nvGraphicFramePr>
        <xdr:cNvPr id="31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 editAs="absolute">
    <xdr:from>
      <xdr:col>8</xdr:col>
      <xdr:colOff>521280</xdr:colOff>
      <xdr:row>1</xdr:row>
      <xdr:rowOff>138240</xdr:rowOff>
    </xdr:from>
    <xdr:to>
      <xdr:col>8</xdr:col>
      <xdr:colOff>681840</xdr:colOff>
      <xdr:row>17</xdr:row>
      <xdr:rowOff>9360</xdr:rowOff>
    </xdr:to>
    <xdr:sp macro="" textlink="">
      <xdr:nvSpPr>
        <xdr:cNvPr id="32" name="CustomShape 1"/>
        <xdr:cNvSpPr/>
      </xdr:nvSpPr>
      <xdr:spPr>
        <a:xfrm>
          <a:off x="8141040" y="328680"/>
          <a:ext cx="160560" cy="291888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absolute">
    <xdr:from>
      <xdr:col>7</xdr:col>
      <xdr:colOff>615960</xdr:colOff>
      <xdr:row>1</xdr:row>
      <xdr:rowOff>132120</xdr:rowOff>
    </xdr:from>
    <xdr:to>
      <xdr:col>8</xdr:col>
      <xdr:colOff>56520</xdr:colOff>
      <xdr:row>17</xdr:row>
      <xdr:rowOff>3600</xdr:rowOff>
    </xdr:to>
    <xdr:sp macro="" textlink="">
      <xdr:nvSpPr>
        <xdr:cNvPr id="33" name="CustomShape 1"/>
        <xdr:cNvSpPr/>
      </xdr:nvSpPr>
      <xdr:spPr>
        <a:xfrm>
          <a:off x="7296120" y="322560"/>
          <a:ext cx="380160" cy="291924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absolute">
    <xdr:from>
      <xdr:col>6</xdr:col>
      <xdr:colOff>779040</xdr:colOff>
      <xdr:row>1</xdr:row>
      <xdr:rowOff>132120</xdr:rowOff>
    </xdr:from>
    <xdr:to>
      <xdr:col>7</xdr:col>
      <xdr:colOff>218880</xdr:colOff>
      <xdr:row>17</xdr:row>
      <xdr:rowOff>3600</xdr:rowOff>
    </xdr:to>
    <xdr:sp macro="" textlink="">
      <xdr:nvSpPr>
        <xdr:cNvPr id="34" name="CustomShape 1"/>
        <xdr:cNvSpPr/>
      </xdr:nvSpPr>
      <xdr:spPr>
        <a:xfrm>
          <a:off x="6519240" y="322560"/>
          <a:ext cx="379800" cy="291924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absolute">
    <xdr:from>
      <xdr:col>5</xdr:col>
      <xdr:colOff>912240</xdr:colOff>
      <xdr:row>1</xdr:row>
      <xdr:rowOff>132120</xdr:rowOff>
    </xdr:from>
    <xdr:to>
      <xdr:col>6</xdr:col>
      <xdr:colOff>352080</xdr:colOff>
      <xdr:row>17</xdr:row>
      <xdr:rowOff>3600</xdr:rowOff>
    </xdr:to>
    <xdr:sp macro="" textlink="">
      <xdr:nvSpPr>
        <xdr:cNvPr id="35" name="CustomShape 1"/>
        <xdr:cNvSpPr/>
      </xdr:nvSpPr>
      <xdr:spPr>
        <a:xfrm>
          <a:off x="5712480" y="322560"/>
          <a:ext cx="379800" cy="291924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absolute">
    <xdr:from>
      <xdr:col>5</xdr:col>
      <xdr:colOff>93240</xdr:colOff>
      <xdr:row>1</xdr:row>
      <xdr:rowOff>132120</xdr:rowOff>
    </xdr:from>
    <xdr:to>
      <xdr:col>5</xdr:col>
      <xdr:colOff>472320</xdr:colOff>
      <xdr:row>17</xdr:row>
      <xdr:rowOff>3600</xdr:rowOff>
    </xdr:to>
    <xdr:sp macro="" textlink="">
      <xdr:nvSpPr>
        <xdr:cNvPr id="36" name="CustomShape 1"/>
        <xdr:cNvSpPr/>
      </xdr:nvSpPr>
      <xdr:spPr>
        <a:xfrm>
          <a:off x="4893480" y="322560"/>
          <a:ext cx="379080" cy="291924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absolute">
    <xdr:from>
      <xdr:col>4</xdr:col>
      <xdr:colOff>219600</xdr:colOff>
      <xdr:row>1</xdr:row>
      <xdr:rowOff>132120</xdr:rowOff>
    </xdr:from>
    <xdr:to>
      <xdr:col>4</xdr:col>
      <xdr:colOff>599760</xdr:colOff>
      <xdr:row>17</xdr:row>
      <xdr:rowOff>3600</xdr:rowOff>
    </xdr:to>
    <xdr:sp macro="" textlink="">
      <xdr:nvSpPr>
        <xdr:cNvPr id="37" name="CustomShape 1"/>
        <xdr:cNvSpPr/>
      </xdr:nvSpPr>
      <xdr:spPr>
        <a:xfrm>
          <a:off x="4080240" y="322560"/>
          <a:ext cx="380160" cy="291924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absolute">
    <xdr:from>
      <xdr:col>3</xdr:col>
      <xdr:colOff>352800</xdr:colOff>
      <xdr:row>1</xdr:row>
      <xdr:rowOff>132120</xdr:rowOff>
    </xdr:from>
    <xdr:to>
      <xdr:col>3</xdr:col>
      <xdr:colOff>732960</xdr:colOff>
      <xdr:row>17</xdr:row>
      <xdr:rowOff>3600</xdr:rowOff>
    </xdr:to>
    <xdr:sp macro="" textlink="">
      <xdr:nvSpPr>
        <xdr:cNvPr id="38" name="CustomShape 1"/>
        <xdr:cNvSpPr/>
      </xdr:nvSpPr>
      <xdr:spPr>
        <a:xfrm>
          <a:off x="3273480" y="322560"/>
          <a:ext cx="380160" cy="291924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absolute">
    <xdr:from>
      <xdr:col>2</xdr:col>
      <xdr:colOff>486000</xdr:colOff>
      <xdr:row>1</xdr:row>
      <xdr:rowOff>132120</xdr:rowOff>
    </xdr:from>
    <xdr:to>
      <xdr:col>2</xdr:col>
      <xdr:colOff>866160</xdr:colOff>
      <xdr:row>17</xdr:row>
      <xdr:rowOff>3600</xdr:rowOff>
    </xdr:to>
    <xdr:sp macro="" textlink="">
      <xdr:nvSpPr>
        <xdr:cNvPr id="39" name="CustomShape 1"/>
        <xdr:cNvSpPr/>
      </xdr:nvSpPr>
      <xdr:spPr>
        <a:xfrm>
          <a:off x="2467080" y="322560"/>
          <a:ext cx="380160" cy="291924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</xdr:col>
      <xdr:colOff>313920</xdr:colOff>
      <xdr:row>0</xdr:row>
      <xdr:rowOff>183240</xdr:rowOff>
    </xdr:from>
    <xdr:to>
      <xdr:col>9</xdr:col>
      <xdr:colOff>547560</xdr:colOff>
      <xdr:row>20</xdr:row>
      <xdr:rowOff>84960</xdr:rowOff>
    </xdr:to>
    <xdr:graphicFrame macro="">
      <xdr:nvGraphicFramePr>
        <xdr:cNvPr id="40" name="Gráfico 4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391320</xdr:colOff>
      <xdr:row>9</xdr:row>
      <xdr:rowOff>41760</xdr:rowOff>
    </xdr:from>
    <xdr:to>
      <xdr:col>12</xdr:col>
      <xdr:colOff>459720</xdr:colOff>
      <xdr:row>27</xdr:row>
      <xdr:rowOff>121680</xdr:rowOff>
    </xdr:to>
    <xdr:graphicFrame macro="">
      <xdr:nvGraphicFramePr>
        <xdr:cNvPr id="41" name="Gráfico 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MG68"/>
  <sheetViews>
    <sheetView topLeftCell="A23" zoomScaleNormal="100" workbookViewId="0">
      <selection activeCell="I9" sqref="I9"/>
    </sheetView>
  </sheetViews>
  <sheetFormatPr baseColWidth="10" defaultColWidth="9.140625" defaultRowHeight="15" x14ac:dyDescent="0.25"/>
  <cols>
    <col min="1" max="3" width="11.42578125" style="1"/>
    <col min="4" max="4" width="4.85546875" style="2"/>
    <col min="5" max="5" width="4.85546875" style="1"/>
    <col min="6" max="11" width="7.42578125" style="2"/>
    <col min="12" max="27" width="7.42578125" style="1"/>
    <col min="28" max="28" width="10" style="3"/>
    <col min="29" max="29" width="7.42578125" style="3"/>
    <col min="30" max="30" width="6" style="3"/>
    <col min="31" max="32" width="9.5703125" style="3"/>
    <col min="33" max="43" width="9.5703125" style="4"/>
    <col min="44" max="1021" width="11.42578125" style="1"/>
    <col min="1022" max="1025" width="11.42578125"/>
  </cols>
  <sheetData>
    <row r="1" spans="1:1021" x14ac:dyDescent="0.25">
      <c r="A1" s="1" t="s">
        <v>0</v>
      </c>
      <c r="B1"/>
      <c r="C1"/>
      <c r="D1"/>
      <c r="E1"/>
      <c r="F1"/>
      <c r="G1"/>
      <c r="H1"/>
      <c r="I1"/>
      <c r="J1" s="1"/>
      <c r="K1" s="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</row>
    <row r="2" spans="1:1021" s="5" customFormat="1" ht="12.75" x14ac:dyDescent="0.2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5" t="s">
        <v>11</v>
      </c>
      <c r="L2" s="5" t="s">
        <v>12</v>
      </c>
      <c r="M2" s="5" t="s">
        <v>13</v>
      </c>
      <c r="N2" s="5" t="s">
        <v>14</v>
      </c>
      <c r="O2" s="5" t="s">
        <v>15</v>
      </c>
      <c r="P2" s="5" t="s">
        <v>16</v>
      </c>
      <c r="Q2" s="5" t="s">
        <v>17</v>
      </c>
      <c r="R2" s="5" t="s">
        <v>18</v>
      </c>
      <c r="S2" s="5" t="s">
        <v>19</v>
      </c>
      <c r="T2" s="5" t="s">
        <v>20</v>
      </c>
      <c r="U2" s="5" t="s">
        <v>21</v>
      </c>
      <c r="V2" s="5" t="s">
        <v>22</v>
      </c>
      <c r="W2" s="5" t="s">
        <v>23</v>
      </c>
      <c r="X2" s="5" t="s">
        <v>24</v>
      </c>
      <c r="Y2" s="5" t="s">
        <v>25</v>
      </c>
      <c r="Z2" s="5" t="s">
        <v>26</v>
      </c>
      <c r="AA2" s="5" t="s">
        <v>27</v>
      </c>
      <c r="AB2" s="5" t="s">
        <v>28</v>
      </c>
      <c r="AC2" s="6" t="s">
        <v>29</v>
      </c>
      <c r="AD2" s="6" t="s">
        <v>30</v>
      </c>
      <c r="AE2" s="6" t="s">
        <v>31</v>
      </c>
      <c r="AF2" s="6" t="s">
        <v>32</v>
      </c>
      <c r="AG2" s="6" t="s">
        <v>33</v>
      </c>
      <c r="AH2" s="6" t="s">
        <v>34</v>
      </c>
      <c r="AI2" s="6" t="s">
        <v>35</v>
      </c>
      <c r="AJ2" s="6" t="s">
        <v>36</v>
      </c>
      <c r="AK2" s="6" t="s">
        <v>37</v>
      </c>
      <c r="AL2" s="6" t="s">
        <v>38</v>
      </c>
      <c r="AM2" s="6" t="s">
        <v>39</v>
      </c>
      <c r="AN2" s="6" t="s">
        <v>40</v>
      </c>
      <c r="AO2" s="6" t="s">
        <v>41</v>
      </c>
      <c r="AP2" s="6" t="s">
        <v>42</v>
      </c>
      <c r="AQ2" s="6" t="s">
        <v>43</v>
      </c>
      <c r="AR2" s="5" t="s">
        <v>44</v>
      </c>
    </row>
    <row r="3" spans="1:1021" s="7" customFormat="1" ht="12.75" x14ac:dyDescent="0.2">
      <c r="A3" s="7" t="s">
        <v>45</v>
      </c>
      <c r="B3" s="8">
        <v>38642</v>
      </c>
      <c r="C3" s="9">
        <v>49.013698630137</v>
      </c>
      <c r="D3" s="10" t="s">
        <v>46</v>
      </c>
      <c r="E3" s="7" t="s">
        <v>47</v>
      </c>
      <c r="F3" s="11">
        <v>2.2610000000000001</v>
      </c>
      <c r="G3" s="11">
        <v>29</v>
      </c>
      <c r="H3" s="11">
        <v>7.7965517241379301</v>
      </c>
      <c r="I3" s="11"/>
      <c r="J3" s="11"/>
      <c r="K3" s="12">
        <v>4672.4307859999999</v>
      </c>
      <c r="L3" s="12">
        <v>119.194662908163</v>
      </c>
      <c r="M3" s="12">
        <v>443.31527999999997</v>
      </c>
      <c r="N3" s="12">
        <v>283.80368299999998</v>
      </c>
      <c r="O3" s="12">
        <v>0</v>
      </c>
      <c r="P3" s="12">
        <v>263.189031</v>
      </c>
      <c r="Q3" s="12">
        <v>0</v>
      </c>
      <c r="R3" s="12">
        <v>0</v>
      </c>
      <c r="S3" s="12">
        <v>20.465326999999998</v>
      </c>
      <c r="T3" s="12">
        <v>0</v>
      </c>
      <c r="U3" s="12">
        <v>0.20549999999999999</v>
      </c>
      <c r="V3" s="12">
        <v>0</v>
      </c>
      <c r="W3" s="12">
        <v>0</v>
      </c>
      <c r="X3" s="12">
        <v>832.85364100000004</v>
      </c>
      <c r="Y3" s="12">
        <v>143.29859099999999</v>
      </c>
      <c r="Z3" s="12">
        <v>180.173317</v>
      </c>
      <c r="AA3" s="12">
        <v>0</v>
      </c>
      <c r="AB3" s="13">
        <f t="shared" ref="AB3:AB37" si="0">SUM(K3:AA3)</f>
        <v>6958.9298189081619</v>
      </c>
      <c r="AC3" s="14">
        <f t="shared" ref="AC3:AC15" si="1">SUM(K3:O3)</f>
        <v>5518.7444119081629</v>
      </c>
      <c r="AD3" s="14">
        <f t="shared" ref="AD3:AD37" si="2">SUM(P3:W3)</f>
        <v>283.85985799999997</v>
      </c>
      <c r="AE3" s="15">
        <f t="shared" ref="AE3:AE34" si="3">(C3*K3)/1000</f>
        <v>229.01311441517814</v>
      </c>
      <c r="AF3" s="15">
        <f t="shared" ref="AF3:AF26" si="4">+K3/1000</f>
        <v>4.6724307859999996</v>
      </c>
      <c r="AG3" s="16">
        <f t="shared" ref="AG3:AG37" si="5">(K3)/(K3+L3)</f>
        <v>0.97512437810945274</v>
      </c>
      <c r="AH3" s="16">
        <f t="shared" ref="AH3:AH17" si="6">X3/(AC3+X3)</f>
        <v>0.13112505452366702</v>
      </c>
      <c r="AI3" s="16">
        <f t="shared" ref="AI3:AI37" si="7">AD3/(AD3+X3)</f>
        <v>0.25419219724145198</v>
      </c>
      <c r="AJ3" s="16">
        <f>P3/(P3+X3)</f>
        <v>0.24012662802602999</v>
      </c>
      <c r="AK3" s="16">
        <f t="shared" ref="AK3:AK17" si="8">AC3/(AC3+AD3)</f>
        <v>0.95108061056790072</v>
      </c>
      <c r="AL3" s="17">
        <f>(K3+L3)/(K3+L3+Y3)</f>
        <v>0.97096235122543717</v>
      </c>
      <c r="AM3" s="16">
        <f t="shared" ref="AM3:AM37" si="9">(K3)/(X3+K3)</f>
        <v>0.84871741831986558</v>
      </c>
      <c r="AN3" s="18">
        <f t="shared" ref="AN3:AN35" si="10">K3/(M3+K3)</f>
        <v>0.91334298569932193</v>
      </c>
      <c r="AO3" s="16">
        <f t="shared" ref="AO3:AO37" si="11">(K3+L3)/(Y3+X3)</f>
        <v>4.908686669794105</v>
      </c>
      <c r="AP3" s="16">
        <f t="shared" ref="AP3:AP37" si="12">P3/(M3+P3)</f>
        <v>0.37252289462675342</v>
      </c>
      <c r="AQ3" s="19">
        <f>Y3/(Y3+X3)</f>
        <v>0.14679942974304441</v>
      </c>
      <c r="AR3" s="20">
        <f t="shared" ref="AR3:AR34" si="13">(AB3*C3)/1000</f>
        <v>341.08288893223852</v>
      </c>
    </row>
    <row r="4" spans="1:1021" x14ac:dyDescent="0.25">
      <c r="A4" s="7" t="s">
        <v>48</v>
      </c>
      <c r="B4" s="8">
        <v>38706</v>
      </c>
      <c r="C4" s="9">
        <v>56</v>
      </c>
      <c r="D4" s="10" t="s">
        <v>46</v>
      </c>
      <c r="E4" s="7" t="s">
        <v>47</v>
      </c>
      <c r="F4" s="11">
        <v>1.62</v>
      </c>
      <c r="G4" s="11">
        <v>19</v>
      </c>
      <c r="H4" s="11">
        <v>8.5263157894736903</v>
      </c>
      <c r="I4" s="11"/>
      <c r="J4" s="11"/>
      <c r="K4" s="12">
        <v>7773.729585</v>
      </c>
      <c r="L4" s="12">
        <v>155.47459169999999</v>
      </c>
      <c r="M4" s="12">
        <v>1298.4867999999999</v>
      </c>
      <c r="N4" s="12">
        <v>310.27231549999999</v>
      </c>
      <c r="O4" s="12">
        <v>0</v>
      </c>
      <c r="P4" s="12">
        <v>293.00809400000003</v>
      </c>
      <c r="Q4" s="12">
        <v>35.817095000000002</v>
      </c>
      <c r="R4" s="12">
        <v>58.932675000000003</v>
      </c>
      <c r="S4" s="12">
        <v>24.905118999999999</v>
      </c>
      <c r="T4" s="12">
        <v>0</v>
      </c>
      <c r="U4" s="12">
        <v>0.32200000000000001</v>
      </c>
      <c r="V4" s="12">
        <v>2.0500000000000001E-2</v>
      </c>
      <c r="W4" s="12">
        <v>1.4576695</v>
      </c>
      <c r="X4" s="12">
        <v>1472.5794245</v>
      </c>
      <c r="Y4" s="12">
        <v>339.96930500000002</v>
      </c>
      <c r="Z4" s="12">
        <v>290.04907050000003</v>
      </c>
      <c r="AA4" s="12">
        <v>0</v>
      </c>
      <c r="AB4" s="13">
        <f t="shared" si="0"/>
        <v>12055.0242447</v>
      </c>
      <c r="AC4" s="13">
        <f t="shared" si="1"/>
        <v>9537.9632922000001</v>
      </c>
      <c r="AD4" s="13">
        <f t="shared" si="2"/>
        <v>414.46315250000009</v>
      </c>
      <c r="AE4" s="15">
        <f t="shared" si="3"/>
        <v>435.32885676000001</v>
      </c>
      <c r="AF4" s="15">
        <f t="shared" si="4"/>
        <v>7.7737295849999999</v>
      </c>
      <c r="AG4" s="16">
        <f t="shared" si="5"/>
        <v>0.98039215686274506</v>
      </c>
      <c r="AH4" s="16">
        <f t="shared" si="6"/>
        <v>0.13374267394344672</v>
      </c>
      <c r="AI4" s="16">
        <f t="shared" si="7"/>
        <v>0.21963635455375316</v>
      </c>
      <c r="AJ4" s="16"/>
      <c r="AK4" s="16">
        <f t="shared" si="8"/>
        <v>0.95835556737817285</v>
      </c>
      <c r="AL4" s="17">
        <f>(K4+L4)/(K4+L4+Y4)</f>
        <v>0.95888714806233477</v>
      </c>
      <c r="AM4" s="16">
        <f t="shared" si="9"/>
        <v>0.84073867496889643</v>
      </c>
      <c r="AN4" s="16">
        <f t="shared" si="10"/>
        <v>0.8568721528570552</v>
      </c>
      <c r="AO4" s="16">
        <f t="shared" si="11"/>
        <v>4.3746157262692229</v>
      </c>
      <c r="AP4" s="16">
        <f t="shared" si="12"/>
        <v>0.18410872388259139</v>
      </c>
      <c r="AQ4" s="19"/>
      <c r="AR4" s="20">
        <f t="shared" si="13"/>
        <v>675.08135770319996</v>
      </c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</row>
    <row r="5" spans="1:1021" x14ac:dyDescent="0.25">
      <c r="A5" s="7" t="s">
        <v>49</v>
      </c>
      <c r="B5" s="8">
        <v>38770</v>
      </c>
      <c r="C5" s="9">
        <v>36.958904109589</v>
      </c>
      <c r="D5" s="10" t="s">
        <v>46</v>
      </c>
      <c r="E5" s="7" t="s">
        <v>47</v>
      </c>
      <c r="F5" s="11">
        <v>1.2</v>
      </c>
      <c r="G5" s="11">
        <v>68</v>
      </c>
      <c r="H5" s="11">
        <v>6.2058823529411802</v>
      </c>
      <c r="I5" s="11"/>
      <c r="J5" s="11"/>
      <c r="K5" s="12">
        <v>453.50448999999998</v>
      </c>
      <c r="L5" s="12">
        <v>112.06140541604</v>
      </c>
      <c r="M5" s="12">
        <v>88.238299999999995</v>
      </c>
      <c r="N5" s="12">
        <v>42.24494</v>
      </c>
      <c r="O5" s="12">
        <v>0</v>
      </c>
      <c r="P5" s="12">
        <v>23.17661</v>
      </c>
      <c r="Q5" s="12">
        <v>3.2088399999999999</v>
      </c>
      <c r="R5" s="12">
        <v>12.87055</v>
      </c>
      <c r="S5" s="12">
        <v>16.869389999999999</v>
      </c>
      <c r="T5" s="12">
        <v>0</v>
      </c>
      <c r="U5" s="12">
        <v>0</v>
      </c>
      <c r="V5" s="12">
        <v>0</v>
      </c>
      <c r="W5" s="12">
        <v>0</v>
      </c>
      <c r="X5" s="12">
        <v>133.00317999999999</v>
      </c>
      <c r="Y5" s="12">
        <v>32.514740000000003</v>
      </c>
      <c r="Z5" s="12">
        <v>37.82499</v>
      </c>
      <c r="AA5" s="12">
        <v>0</v>
      </c>
      <c r="AB5" s="13">
        <f t="shared" si="0"/>
        <v>955.51743541603992</v>
      </c>
      <c r="AC5" s="13">
        <f t="shared" si="1"/>
        <v>696.04913541604003</v>
      </c>
      <c r="AD5" s="13">
        <f t="shared" si="2"/>
        <v>56.125389999999996</v>
      </c>
      <c r="AE5" s="15">
        <f t="shared" si="3"/>
        <v>16.761028959178063</v>
      </c>
      <c r="AF5" s="15">
        <f t="shared" si="4"/>
        <v>0.45350448999999998</v>
      </c>
      <c r="AG5" s="16">
        <f t="shared" si="5"/>
        <v>0.80185968368264893</v>
      </c>
      <c r="AH5" s="16">
        <f t="shared" si="6"/>
        <v>0.16042797001689274</v>
      </c>
      <c r="AI5" s="16">
        <f t="shared" si="7"/>
        <v>0.2967578615964791</v>
      </c>
      <c r="AJ5" s="16">
        <f t="shared" ref="AJ5:AJ37" si="14">P5/(P5+X5)</f>
        <v>0.14839698529496037</v>
      </c>
      <c r="AK5" s="16">
        <f t="shared" si="8"/>
        <v>0.92538249022863917</v>
      </c>
      <c r="AL5" s="17">
        <f>(K5+L5)/(K5+L5+Y5)</f>
        <v>0.94563485577930162</v>
      </c>
      <c r="AM5" s="16">
        <f t="shared" si="9"/>
        <v>0.77322857516935795</v>
      </c>
      <c r="AN5" s="16">
        <f t="shared" si="10"/>
        <v>0.83712141328175305</v>
      </c>
      <c r="AO5" s="16">
        <f t="shared" si="11"/>
        <v>3.4169466086574793</v>
      </c>
      <c r="AP5" s="16">
        <f t="shared" si="12"/>
        <v>0.20802072182259987</v>
      </c>
      <c r="AQ5" s="19">
        <f>Y5/(Y5+X5)</f>
        <v>0.19644241541943014</v>
      </c>
      <c r="AR5" s="20">
        <f t="shared" si="13"/>
        <v>35.314877270581817</v>
      </c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</row>
    <row r="6" spans="1:1021" x14ac:dyDescent="0.25">
      <c r="A6" s="7" t="s">
        <v>50</v>
      </c>
      <c r="B6" s="8">
        <v>38864</v>
      </c>
      <c r="C6" s="9">
        <v>21.4794520547945</v>
      </c>
      <c r="D6" s="10" t="s">
        <v>46</v>
      </c>
      <c r="E6" s="7" t="s">
        <v>51</v>
      </c>
      <c r="F6" s="11">
        <v>2.0510000000000002</v>
      </c>
      <c r="G6" s="11">
        <v>39.200000000000003</v>
      </c>
      <c r="H6" s="11">
        <v>5.2321428571428603</v>
      </c>
      <c r="I6" s="11">
        <v>113.146836097857</v>
      </c>
      <c r="J6" s="11">
        <v>118.265521440821</v>
      </c>
      <c r="K6" s="12">
        <v>540.83776979376501</v>
      </c>
      <c r="L6" s="12">
        <v>127.523556168962</v>
      </c>
      <c r="M6" s="12">
        <v>94.301597688640896</v>
      </c>
      <c r="N6" s="12">
        <v>52.105040863143898</v>
      </c>
      <c r="O6" s="12">
        <v>0</v>
      </c>
      <c r="P6" s="12">
        <v>60.126530902988797</v>
      </c>
      <c r="Q6" s="12">
        <v>0</v>
      </c>
      <c r="R6" s="12">
        <v>22.922118398076002</v>
      </c>
      <c r="S6" s="12">
        <v>20.124984644135399</v>
      </c>
      <c r="T6" s="12">
        <v>18.305265803422198</v>
      </c>
      <c r="U6" s="12">
        <v>0</v>
      </c>
      <c r="V6" s="12">
        <v>0</v>
      </c>
      <c r="W6" s="12">
        <v>0</v>
      </c>
      <c r="X6" s="12">
        <v>145.668128722413</v>
      </c>
      <c r="Y6" s="12">
        <v>23.669777826496698</v>
      </c>
      <c r="Z6" s="12">
        <v>34.594345240735102</v>
      </c>
      <c r="AA6" s="12">
        <v>0</v>
      </c>
      <c r="AB6" s="13">
        <f t="shared" si="0"/>
        <v>1140.1791160527791</v>
      </c>
      <c r="AC6" s="13">
        <f t="shared" si="1"/>
        <v>814.76796451451185</v>
      </c>
      <c r="AD6" s="13">
        <f t="shared" si="2"/>
        <v>121.4788997486224</v>
      </c>
      <c r="AE6" s="15">
        <f t="shared" si="3"/>
        <v>11.61689894570716</v>
      </c>
      <c r="AF6" s="15">
        <f t="shared" si="4"/>
        <v>0.54083776979376497</v>
      </c>
      <c r="AG6" s="16">
        <f t="shared" si="5"/>
        <v>0.80919967805546889</v>
      </c>
      <c r="AH6" s="16">
        <f t="shared" si="6"/>
        <v>0.15166873647102608</v>
      </c>
      <c r="AI6" s="16">
        <f t="shared" si="7"/>
        <v>0.45472674895125537</v>
      </c>
      <c r="AJ6" s="16">
        <f t="shared" si="14"/>
        <v>0.29216759566275552</v>
      </c>
      <c r="AK6" s="16">
        <f t="shared" si="8"/>
        <v>0.87024907170799293</v>
      </c>
      <c r="AL6" s="17">
        <f>(K6+L6)/(K6+L6+Y6)</f>
        <v>0.96579665610852961</v>
      </c>
      <c r="AM6" s="16">
        <f t="shared" si="9"/>
        <v>0.7878122692940267</v>
      </c>
      <c r="AN6" s="16">
        <f t="shared" si="10"/>
        <v>0.85152613344935957</v>
      </c>
      <c r="AO6" s="16">
        <f t="shared" si="11"/>
        <v>3.9469091096250497</v>
      </c>
      <c r="AP6" s="16">
        <f t="shared" si="12"/>
        <v>0.38934960522630957</v>
      </c>
      <c r="AQ6" s="19">
        <f>Y6/(Y6+X6)</f>
        <v>0.13977837749907568</v>
      </c>
      <c r="AR6" s="20">
        <f t="shared" si="13"/>
        <v>24.490422657133642</v>
      </c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</row>
    <row r="7" spans="1:1021" x14ac:dyDescent="0.25">
      <c r="A7" s="7" t="s">
        <v>52</v>
      </c>
      <c r="B7" s="8">
        <v>38990</v>
      </c>
      <c r="C7" s="9">
        <v>37.260273972602697</v>
      </c>
      <c r="D7" s="10" t="s">
        <v>46</v>
      </c>
      <c r="E7" s="7" t="s">
        <v>47</v>
      </c>
      <c r="F7" s="11">
        <v>0.84</v>
      </c>
      <c r="G7" s="11">
        <v>29</v>
      </c>
      <c r="H7" s="11">
        <v>2.8965517241379302</v>
      </c>
      <c r="I7" s="11">
        <v>69.891246666666703</v>
      </c>
      <c r="J7" s="11">
        <v>106.60736666666701</v>
      </c>
      <c r="K7" s="12">
        <v>581.94220759687096</v>
      </c>
      <c r="L7" s="12">
        <v>49.408167972029297</v>
      </c>
      <c r="M7" s="12">
        <v>78.745063459072796</v>
      </c>
      <c r="N7" s="12">
        <v>96.910928846088296</v>
      </c>
      <c r="O7" s="12">
        <v>0</v>
      </c>
      <c r="P7" s="12">
        <v>48.845055256435202</v>
      </c>
      <c r="Q7" s="12">
        <v>0</v>
      </c>
      <c r="R7" s="12">
        <v>17.0144710585482</v>
      </c>
      <c r="S7" s="12">
        <v>18.8277103294119</v>
      </c>
      <c r="T7" s="12">
        <v>19.205160947880302</v>
      </c>
      <c r="U7" s="12">
        <v>1.8445E-2</v>
      </c>
      <c r="V7" s="12">
        <v>6.3200000000000006E-2</v>
      </c>
      <c r="W7" s="12">
        <v>0</v>
      </c>
      <c r="X7" s="12">
        <v>181.87702182019501</v>
      </c>
      <c r="Y7" s="12"/>
      <c r="Z7" s="12">
        <v>35.795263791439901</v>
      </c>
      <c r="AA7" s="12">
        <v>0</v>
      </c>
      <c r="AB7" s="13">
        <f t="shared" si="0"/>
        <v>1128.652696077972</v>
      </c>
      <c r="AC7" s="13">
        <f t="shared" si="1"/>
        <v>807.00636787406131</v>
      </c>
      <c r="AD7" s="13">
        <f t="shared" si="2"/>
        <v>103.97404259227559</v>
      </c>
      <c r="AE7" s="15">
        <f t="shared" si="3"/>
        <v>21.683326091280648</v>
      </c>
      <c r="AF7" s="15">
        <f t="shared" si="4"/>
        <v>0.58194220759687099</v>
      </c>
      <c r="AG7" s="16">
        <f t="shared" si="5"/>
        <v>0.92174207875063296</v>
      </c>
      <c r="AH7" s="16">
        <f t="shared" si="6"/>
        <v>0.1839216066481083</v>
      </c>
      <c r="AI7" s="16">
        <f t="shared" si="7"/>
        <v>0.36373501986421014</v>
      </c>
      <c r="AJ7" s="16">
        <f t="shared" si="14"/>
        <v>0.21170516439227524</v>
      </c>
      <c r="AK7" s="16">
        <f t="shared" si="8"/>
        <v>0.885865775599883</v>
      </c>
      <c r="AL7" s="17"/>
      <c r="AM7" s="16">
        <f t="shared" si="9"/>
        <v>0.7618847302927938</v>
      </c>
      <c r="AN7" s="16">
        <f t="shared" si="10"/>
        <v>0.88081340914405926</v>
      </c>
      <c r="AO7" s="16">
        <f t="shared" si="11"/>
        <v>3.4713036822928518</v>
      </c>
      <c r="AP7" s="16">
        <f t="shared" si="12"/>
        <v>0.3828278846996504</v>
      </c>
      <c r="AQ7" s="19"/>
      <c r="AR7" s="20">
        <f t="shared" si="13"/>
        <v>42.053908675781926</v>
      </c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</row>
    <row r="8" spans="1:1021" x14ac:dyDescent="0.25">
      <c r="A8" s="7" t="s">
        <v>53</v>
      </c>
      <c r="B8" s="8">
        <v>39128</v>
      </c>
      <c r="C8" s="9">
        <v>67.315068493150704</v>
      </c>
      <c r="D8" s="10" t="s">
        <v>46</v>
      </c>
      <c r="E8" s="7" t="s">
        <v>47</v>
      </c>
      <c r="F8" s="11">
        <v>0.95230999999999999</v>
      </c>
      <c r="G8" s="11">
        <v>26.6</v>
      </c>
      <c r="H8" s="11">
        <v>3.5801127819548899</v>
      </c>
      <c r="I8" s="11">
        <v>104.259535</v>
      </c>
      <c r="J8" s="11">
        <v>94.226663333333306</v>
      </c>
      <c r="K8" s="12">
        <v>2518.3207039653498</v>
      </c>
      <c r="L8" s="12">
        <v>110.848334016481</v>
      </c>
      <c r="M8" s="12">
        <v>535.758030717113</v>
      </c>
      <c r="N8" s="12">
        <v>446.14476526419998</v>
      </c>
      <c r="O8" s="12">
        <v>0</v>
      </c>
      <c r="P8" s="12">
        <v>356.01836938458098</v>
      </c>
      <c r="Q8" s="12">
        <v>0</v>
      </c>
      <c r="R8" s="12">
        <v>122.51355037449601</v>
      </c>
      <c r="S8" s="12">
        <v>81.639482388531306</v>
      </c>
      <c r="T8" s="12">
        <v>78.372855415338407</v>
      </c>
      <c r="U8" s="12">
        <v>0.30149999999999999</v>
      </c>
      <c r="V8" s="12">
        <v>0.20810000000000001</v>
      </c>
      <c r="W8" s="12">
        <v>0</v>
      </c>
      <c r="X8" s="12">
        <v>646.178985565674</v>
      </c>
      <c r="Y8" s="12">
        <v>124.513682616781</v>
      </c>
      <c r="Z8" s="12">
        <v>104.14513940146399</v>
      </c>
      <c r="AA8" s="12">
        <v>0</v>
      </c>
      <c r="AB8" s="13">
        <f t="shared" si="0"/>
        <v>5124.9634991100093</v>
      </c>
      <c r="AC8" s="13">
        <f t="shared" si="1"/>
        <v>3611.0718339631439</v>
      </c>
      <c r="AD8" s="13">
        <f t="shared" si="2"/>
        <v>639.05385756294675</v>
      </c>
      <c r="AE8" s="15">
        <f t="shared" si="3"/>
        <v>169.52093067514701</v>
      </c>
      <c r="AF8" s="15">
        <f t="shared" si="4"/>
        <v>2.5183207039653497</v>
      </c>
      <c r="AG8" s="16">
        <f t="shared" si="5"/>
        <v>0.95783902350319428</v>
      </c>
      <c r="AH8" s="16">
        <f t="shared" si="6"/>
        <v>0.15178316076692691</v>
      </c>
      <c r="AI8" s="16">
        <f t="shared" si="7"/>
        <v>0.4972280789271683</v>
      </c>
      <c r="AJ8" s="16">
        <f t="shared" si="14"/>
        <v>0.35523778587726595</v>
      </c>
      <c r="AK8" s="16">
        <f t="shared" si="8"/>
        <v>0.84963883330860213</v>
      </c>
      <c r="AL8" s="17">
        <f>(K8+L8)/(K8+L8+Y8)</f>
        <v>0.95478285073099733</v>
      </c>
      <c r="AM8" s="16">
        <f t="shared" si="9"/>
        <v>0.79580374499533069</v>
      </c>
      <c r="AN8" s="16">
        <f t="shared" si="10"/>
        <v>0.82457622174799095</v>
      </c>
      <c r="AO8" s="16">
        <f t="shared" si="11"/>
        <v>3.4114364214496424</v>
      </c>
      <c r="AP8" s="16">
        <f t="shared" si="12"/>
        <v>0.39922380693633774</v>
      </c>
      <c r="AQ8" s="19">
        <f>Y8/(Y8+X8)</f>
        <v>0.16156074627052691</v>
      </c>
      <c r="AR8" s="20">
        <f t="shared" si="13"/>
        <v>344.98726896748758</v>
      </c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</row>
    <row r="9" spans="1:1021" x14ac:dyDescent="0.25">
      <c r="A9" s="7" t="s">
        <v>54</v>
      </c>
      <c r="B9" s="8">
        <v>39217</v>
      </c>
      <c r="C9" s="9">
        <v>63.561643835616401</v>
      </c>
      <c r="D9" s="10" t="s">
        <v>46</v>
      </c>
      <c r="E9" s="7" t="s">
        <v>51</v>
      </c>
      <c r="F9" s="11">
        <v>2.5463</v>
      </c>
      <c r="G9" s="11">
        <v>72</v>
      </c>
      <c r="H9" s="11">
        <v>3.5365277777777799</v>
      </c>
      <c r="I9" s="11">
        <v>111.017960814107</v>
      </c>
      <c r="J9" s="11">
        <v>111.52546788058901</v>
      </c>
      <c r="K9" s="12">
        <v>363.70224443224799</v>
      </c>
      <c r="L9" s="12">
        <v>315.66405293381001</v>
      </c>
      <c r="M9" s="12">
        <v>69.043601921825996</v>
      </c>
      <c r="N9" s="12">
        <v>37.750360275591497</v>
      </c>
      <c r="O9" s="12">
        <v>2.55698269505565</v>
      </c>
      <c r="P9" s="12">
        <v>37.356891876757103</v>
      </c>
      <c r="Q9" s="12">
        <v>0</v>
      </c>
      <c r="R9" s="12">
        <v>14.480148251394199</v>
      </c>
      <c r="S9" s="12">
        <v>15.6822195130268</v>
      </c>
      <c r="T9" s="12">
        <v>14.8772883620043</v>
      </c>
      <c r="U9" s="12">
        <v>0</v>
      </c>
      <c r="V9" s="12">
        <v>0</v>
      </c>
      <c r="W9" s="12">
        <v>0</v>
      </c>
      <c r="X9" s="12">
        <v>101.375988260837</v>
      </c>
      <c r="Y9" s="12"/>
      <c r="Z9" s="12">
        <v>20.785370207745899</v>
      </c>
      <c r="AA9" s="12">
        <v>0</v>
      </c>
      <c r="AB9" s="13">
        <f t="shared" si="0"/>
        <v>993.27514873029645</v>
      </c>
      <c r="AC9" s="13">
        <f t="shared" si="1"/>
        <v>788.71724225853109</v>
      </c>
      <c r="AD9" s="13">
        <f t="shared" si="2"/>
        <v>82.396548003182403</v>
      </c>
      <c r="AE9" s="15">
        <f t="shared" si="3"/>
        <v>23.117512522816842</v>
      </c>
      <c r="AF9" s="15">
        <f t="shared" si="4"/>
        <v>0.36370224443224797</v>
      </c>
      <c r="AG9" s="16">
        <f t="shared" si="5"/>
        <v>0.53535514764618497</v>
      </c>
      <c r="AH9" s="16">
        <f t="shared" si="6"/>
        <v>0.11389367403871195</v>
      </c>
      <c r="AI9" s="16">
        <f t="shared" si="7"/>
        <v>0.44836159786577817</v>
      </c>
      <c r="AJ9" s="16">
        <f t="shared" si="14"/>
        <v>0.26927208488504562</v>
      </c>
      <c r="AK9" s="16">
        <f t="shared" si="8"/>
        <v>0.90541241692611996</v>
      </c>
      <c r="AL9" s="17"/>
      <c r="AM9" s="16">
        <f t="shared" si="9"/>
        <v>0.78202379484886109</v>
      </c>
      <c r="AN9" s="16">
        <f t="shared" si="10"/>
        <v>0.84045230588918396</v>
      </c>
      <c r="AO9" s="16">
        <f t="shared" si="11"/>
        <v>6.7014517838097065</v>
      </c>
      <c r="AP9" s="16">
        <f t="shared" si="12"/>
        <v>0.35109697843577653</v>
      </c>
      <c r="AQ9" s="19"/>
      <c r="AR9" s="20">
        <f t="shared" si="13"/>
        <v>63.134201234364006</v>
      </c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</row>
    <row r="10" spans="1:1021" x14ac:dyDescent="0.25">
      <c r="A10" s="7" t="s">
        <v>55</v>
      </c>
      <c r="B10" s="8">
        <v>39296</v>
      </c>
      <c r="C10" s="9">
        <v>36.5205479452055</v>
      </c>
      <c r="D10" s="10" t="s">
        <v>46</v>
      </c>
      <c r="E10" s="7" t="s">
        <v>51</v>
      </c>
      <c r="F10" s="11">
        <v>1.02</v>
      </c>
      <c r="G10" s="11">
        <v>63.9</v>
      </c>
      <c r="H10" s="11">
        <v>1.5962441314553999</v>
      </c>
      <c r="I10" s="11">
        <v>98.817617768571495</v>
      </c>
      <c r="J10" s="11">
        <v>105.706927492554</v>
      </c>
      <c r="K10" s="12">
        <v>262.02358035002902</v>
      </c>
      <c r="L10" s="12">
        <v>123.679166200363</v>
      </c>
      <c r="M10" s="12">
        <v>49.018691469695099</v>
      </c>
      <c r="N10" s="12">
        <v>23.973320468693601</v>
      </c>
      <c r="O10" s="12">
        <v>0</v>
      </c>
      <c r="P10" s="12">
        <v>23.329951052822601</v>
      </c>
      <c r="Q10" s="12">
        <v>0</v>
      </c>
      <c r="R10" s="12">
        <v>11.3284073984531</v>
      </c>
      <c r="S10" s="12">
        <v>12.4994195543856</v>
      </c>
      <c r="T10" s="12">
        <v>9.4079174769006801</v>
      </c>
      <c r="U10" s="12">
        <v>2.8400000000000002E-2</v>
      </c>
      <c r="V10" s="12">
        <v>9.5999999999999992E-3</v>
      </c>
      <c r="W10" s="12">
        <v>0</v>
      </c>
      <c r="X10" s="12">
        <v>52.471920375641098</v>
      </c>
      <c r="Y10" s="12">
        <v>7.1633854625368203</v>
      </c>
      <c r="Z10" s="12">
        <v>23.205703391850498</v>
      </c>
      <c r="AA10" s="12">
        <v>0</v>
      </c>
      <c r="AB10" s="13">
        <f t="shared" si="0"/>
        <v>598.13946320137109</v>
      </c>
      <c r="AC10" s="13">
        <f t="shared" si="1"/>
        <v>458.69475848878074</v>
      </c>
      <c r="AD10" s="13">
        <f t="shared" si="2"/>
        <v>56.603695482561974</v>
      </c>
      <c r="AE10" s="15">
        <f t="shared" si="3"/>
        <v>9.5692447289476412</v>
      </c>
      <c r="AF10" s="15">
        <f t="shared" si="4"/>
        <v>0.26202358035002904</v>
      </c>
      <c r="AG10" s="16">
        <f t="shared" si="5"/>
        <v>0.67934071689529874</v>
      </c>
      <c r="AH10" s="16">
        <f t="shared" si="6"/>
        <v>0.10265129270986455</v>
      </c>
      <c r="AI10" s="16">
        <f t="shared" si="7"/>
        <v>0.51893995772754631</v>
      </c>
      <c r="AJ10" s="16">
        <f t="shared" si="14"/>
        <v>0.30777539674386156</v>
      </c>
      <c r="AK10" s="16">
        <f t="shared" si="8"/>
        <v>0.89015357013722018</v>
      </c>
      <c r="AL10" s="17">
        <f>(K10+L10)/(K10+L10+Y10)</f>
        <v>0.98176634512668781</v>
      </c>
      <c r="AM10" s="16">
        <f t="shared" si="9"/>
        <v>0.83315525896374709</v>
      </c>
      <c r="AN10" s="16">
        <f t="shared" si="10"/>
        <v>0.84240504937507121</v>
      </c>
      <c r="AO10" s="16">
        <f t="shared" si="11"/>
        <v>6.467691263242739</v>
      </c>
      <c r="AP10" s="16">
        <f t="shared" si="12"/>
        <v>0.32246563638787573</v>
      </c>
      <c r="AQ10" s="19">
        <f>Y10/(Y10+X10)</f>
        <v>0.12011987465906301</v>
      </c>
      <c r="AR10" s="20">
        <f t="shared" si="13"/>
        <v>21.844380943765156</v>
      </c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</row>
    <row r="11" spans="1:1021" x14ac:dyDescent="0.25">
      <c r="A11" s="7" t="s">
        <v>56</v>
      </c>
      <c r="B11" s="8">
        <v>39662</v>
      </c>
      <c r="C11" s="9">
        <v>56.931506849315099</v>
      </c>
      <c r="D11" s="10" t="s">
        <v>46</v>
      </c>
      <c r="E11" s="7" t="s">
        <v>51</v>
      </c>
      <c r="F11" s="11">
        <v>1.7151000000000001</v>
      </c>
      <c r="G11" s="11">
        <v>38.54</v>
      </c>
      <c r="H11" s="11">
        <v>4.4501816294758703</v>
      </c>
      <c r="I11" s="11">
        <v>103.838725</v>
      </c>
      <c r="J11" s="11">
        <v>86.092013333333298</v>
      </c>
      <c r="K11" s="12">
        <v>757.21882102911604</v>
      </c>
      <c r="L11" s="12">
        <v>131.462291762185</v>
      </c>
      <c r="M11" s="12">
        <v>71.284999999999997</v>
      </c>
      <c r="N11" s="12">
        <v>128.62157276051201</v>
      </c>
      <c r="O11" s="12">
        <v>0</v>
      </c>
      <c r="P11" s="12">
        <v>81.365875959068802</v>
      </c>
      <c r="Q11" s="12">
        <v>0</v>
      </c>
      <c r="R11" s="12">
        <v>20.321877831702501</v>
      </c>
      <c r="S11" s="12">
        <v>35.725226545721299</v>
      </c>
      <c r="T11" s="12">
        <v>27.800245924088099</v>
      </c>
      <c r="U11" s="12">
        <v>1.7399999999999999E-2</v>
      </c>
      <c r="V11" s="12">
        <v>4.1520000000000001E-2</v>
      </c>
      <c r="W11" s="12">
        <v>0</v>
      </c>
      <c r="X11" s="12">
        <v>199.750773612763</v>
      </c>
      <c r="Y11" s="12">
        <v>48.104841042871399</v>
      </c>
      <c r="Z11" s="12">
        <v>39.846404364350597</v>
      </c>
      <c r="AA11" s="12">
        <v>0</v>
      </c>
      <c r="AB11" s="13">
        <f t="shared" si="0"/>
        <v>1541.5618508323787</v>
      </c>
      <c r="AC11" s="13">
        <f t="shared" si="1"/>
        <v>1088.5876855518131</v>
      </c>
      <c r="AD11" s="13">
        <f t="shared" si="2"/>
        <v>165.27214626058068</v>
      </c>
      <c r="AE11" s="15">
        <f t="shared" si="3"/>
        <v>43.109608495849422</v>
      </c>
      <c r="AF11" s="15">
        <f t="shared" si="4"/>
        <v>0.75721882102911608</v>
      </c>
      <c r="AG11" s="16">
        <f t="shared" si="5"/>
        <v>0.85207034348995125</v>
      </c>
      <c r="AH11" s="16">
        <f t="shared" si="6"/>
        <v>0.15504526174146158</v>
      </c>
      <c r="AI11" s="16">
        <f t="shared" si="7"/>
        <v>0.45277196927230523</v>
      </c>
      <c r="AJ11" s="16">
        <f t="shared" si="14"/>
        <v>0.28943812500254612</v>
      </c>
      <c r="AK11" s="16">
        <f t="shared" si="8"/>
        <v>0.86818929670815936</v>
      </c>
      <c r="AL11" s="17">
        <f>(K11+L11)/(K11+L11+Y11)</f>
        <v>0.94864905814825362</v>
      </c>
      <c r="AM11" s="16">
        <f t="shared" si="9"/>
        <v>0.79126737700844663</v>
      </c>
      <c r="AN11" s="16">
        <f t="shared" si="10"/>
        <v>0.91395935879758028</v>
      </c>
      <c r="AO11" s="16">
        <f t="shared" si="11"/>
        <v>3.5854790460406427</v>
      </c>
      <c r="AP11" s="16">
        <f t="shared" si="12"/>
        <v>0.53301938457848042</v>
      </c>
      <c r="AQ11" s="19">
        <f>Y11/(Y11+X11)</f>
        <v>0.19408412881712322</v>
      </c>
      <c r="AR11" s="20">
        <f t="shared" si="13"/>
        <v>87.763439069306429</v>
      </c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</row>
    <row r="12" spans="1:1021" x14ac:dyDescent="0.25">
      <c r="A12" s="7" t="s">
        <v>57</v>
      </c>
      <c r="B12" s="8">
        <v>39775</v>
      </c>
      <c r="C12" s="9">
        <v>99.315068493150704</v>
      </c>
      <c r="D12" s="10" t="s">
        <v>46</v>
      </c>
      <c r="E12" s="7" t="s">
        <v>47</v>
      </c>
      <c r="F12" s="11">
        <v>3.96163</v>
      </c>
      <c r="G12" s="11">
        <v>73.400000000000006</v>
      </c>
      <c r="H12" s="11">
        <v>5.3973160762942802</v>
      </c>
      <c r="I12" s="11">
        <v>95.587458749999996</v>
      </c>
      <c r="J12" s="11">
        <v>86.483284999999995</v>
      </c>
      <c r="K12" s="12">
        <v>1556.89220548716</v>
      </c>
      <c r="L12" s="12">
        <v>150.63734632409901</v>
      </c>
      <c r="M12" s="12">
        <v>306.01499455747597</v>
      </c>
      <c r="N12" s="12">
        <v>150.25617348437899</v>
      </c>
      <c r="O12" s="12">
        <v>0</v>
      </c>
      <c r="P12" s="12">
        <v>186.650936318302</v>
      </c>
      <c r="Q12" s="12">
        <v>0</v>
      </c>
      <c r="R12" s="12">
        <v>52.0472149891961</v>
      </c>
      <c r="S12" s="12">
        <v>67.1204494020743</v>
      </c>
      <c r="T12" s="12">
        <v>51.189100384103497</v>
      </c>
      <c r="U12" s="12">
        <v>0</v>
      </c>
      <c r="V12" s="12">
        <v>0</v>
      </c>
      <c r="W12" s="12">
        <v>0</v>
      </c>
      <c r="X12" s="12">
        <v>487.68249296905401</v>
      </c>
      <c r="Y12" s="12">
        <v>55.895209397726603</v>
      </c>
      <c r="Z12" s="12">
        <v>71.407822788009199</v>
      </c>
      <c r="AA12" s="12">
        <v>0</v>
      </c>
      <c r="AB12" s="13">
        <f t="shared" si="0"/>
        <v>3135.7939461015803</v>
      </c>
      <c r="AC12" s="13">
        <f t="shared" si="1"/>
        <v>2163.8007198531141</v>
      </c>
      <c r="AD12" s="13">
        <f t="shared" si="2"/>
        <v>357.00770109367591</v>
      </c>
      <c r="AE12" s="15">
        <f t="shared" si="3"/>
        <v>154.62285602440977</v>
      </c>
      <c r="AF12" s="15">
        <f t="shared" si="4"/>
        <v>1.5568922054871601</v>
      </c>
      <c r="AG12" s="16">
        <f t="shared" si="5"/>
        <v>0.91178053336511178</v>
      </c>
      <c r="AH12" s="16">
        <f t="shared" si="6"/>
        <v>0.18392818427463389</v>
      </c>
      <c r="AI12" s="16">
        <f t="shared" si="7"/>
        <v>0.42264927852017087</v>
      </c>
      <c r="AJ12" s="16">
        <f t="shared" si="14"/>
        <v>0.27679324235127573</v>
      </c>
      <c r="AK12" s="16">
        <f t="shared" si="8"/>
        <v>0.85837571069379903</v>
      </c>
      <c r="AL12" s="17">
        <f>(K12+L12)/(K12+L12+Y12)</f>
        <v>0.96830303700657727</v>
      </c>
      <c r="AM12" s="16">
        <f t="shared" si="9"/>
        <v>0.7614748469022502</v>
      </c>
      <c r="AN12" s="16">
        <f t="shared" si="10"/>
        <v>0.8357325611548746</v>
      </c>
      <c r="AO12" s="16">
        <f t="shared" si="11"/>
        <v>3.1412796080055152</v>
      </c>
      <c r="AP12" s="16">
        <f t="shared" si="12"/>
        <v>0.37885902925437853</v>
      </c>
      <c r="AQ12" s="19">
        <f>Y12/(Y12+X12)</f>
        <v>0.10282837054271066</v>
      </c>
      <c r="AR12" s="20">
        <f t="shared" si="13"/>
        <v>311.43159053748576</v>
      </c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</row>
    <row r="13" spans="1:1021" x14ac:dyDescent="0.25">
      <c r="A13" s="7" t="s">
        <v>58</v>
      </c>
      <c r="B13" s="8">
        <v>40026</v>
      </c>
      <c r="C13" s="9">
        <v>72.767123287671197</v>
      </c>
      <c r="D13" s="10" t="s">
        <v>46</v>
      </c>
      <c r="E13" s="7" t="s">
        <v>51</v>
      </c>
      <c r="F13" s="11">
        <v>2.2515000000000001</v>
      </c>
      <c r="G13" s="11">
        <v>42.884</v>
      </c>
      <c r="H13" s="11">
        <v>5.2502098684824201</v>
      </c>
      <c r="I13" s="11">
        <v>106.733821875</v>
      </c>
      <c r="J13" s="11">
        <v>91.680831249999997</v>
      </c>
      <c r="K13" s="12">
        <v>880.10057881117598</v>
      </c>
      <c r="L13" s="12">
        <v>350.16772651473599</v>
      </c>
      <c r="M13" s="12">
        <v>180.51021716806</v>
      </c>
      <c r="N13" s="12">
        <v>129.13432616460801</v>
      </c>
      <c r="O13" s="12">
        <v>0</v>
      </c>
      <c r="P13" s="12">
        <v>120.905371124282</v>
      </c>
      <c r="Q13" s="12">
        <v>0</v>
      </c>
      <c r="R13" s="12">
        <v>29.662554058667599</v>
      </c>
      <c r="S13" s="12">
        <v>54.773911233070599</v>
      </c>
      <c r="T13" s="12">
        <v>45.749650029862799</v>
      </c>
      <c r="U13" s="12">
        <v>0</v>
      </c>
      <c r="V13" s="12">
        <v>0</v>
      </c>
      <c r="W13" s="12">
        <v>0</v>
      </c>
      <c r="X13" s="12">
        <v>268.45210866874902</v>
      </c>
      <c r="Y13" s="12">
        <v>90</v>
      </c>
      <c r="Z13" s="12">
        <v>55.916776573078401</v>
      </c>
      <c r="AA13" s="12">
        <v>0</v>
      </c>
      <c r="AB13" s="13">
        <f t="shared" si="0"/>
        <v>2205.3732203462905</v>
      </c>
      <c r="AC13" s="13">
        <f t="shared" si="1"/>
        <v>1539.9128486585801</v>
      </c>
      <c r="AD13" s="13">
        <f t="shared" si="2"/>
        <v>251.09148644588302</v>
      </c>
      <c r="AE13" s="15">
        <f t="shared" si="3"/>
        <v>64.042387323903625</v>
      </c>
      <c r="AF13" s="15">
        <f t="shared" si="4"/>
        <v>0.88010057881117598</v>
      </c>
      <c r="AG13" s="16">
        <f t="shared" si="5"/>
        <v>0.7153728784210428</v>
      </c>
      <c r="AH13" s="16">
        <f t="shared" si="6"/>
        <v>0.1484501829019666</v>
      </c>
      <c r="AI13" s="16">
        <f t="shared" si="7"/>
        <v>0.48329242975362297</v>
      </c>
      <c r="AJ13" s="16">
        <f t="shared" si="14"/>
        <v>0.31052535882590754</v>
      </c>
      <c r="AK13" s="16">
        <f t="shared" si="8"/>
        <v>0.85980408783810247</v>
      </c>
      <c r="AL13" s="17">
        <f>(K13+L13)/(K13+L13+Y13)</f>
        <v>0.9318320377479764</v>
      </c>
      <c r="AM13" s="16">
        <f t="shared" si="9"/>
        <v>0.76626922596144187</v>
      </c>
      <c r="AN13" s="16">
        <f t="shared" si="10"/>
        <v>0.82980541226586391</v>
      </c>
      <c r="AO13" s="16">
        <f t="shared" si="11"/>
        <v>3.4321692509914103</v>
      </c>
      <c r="AP13" s="16">
        <f t="shared" si="12"/>
        <v>0.40112514355765921</v>
      </c>
      <c r="AQ13" s="19">
        <f>Y13/(Y13+X13)</f>
        <v>0.25107956634499912</v>
      </c>
      <c r="AR13" s="20">
        <f t="shared" si="13"/>
        <v>160.47866502026699</v>
      </c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</row>
    <row r="14" spans="1:1021" x14ac:dyDescent="0.25">
      <c r="A14" s="7" t="s">
        <v>59</v>
      </c>
      <c r="B14" s="8">
        <v>40238</v>
      </c>
      <c r="C14" s="9">
        <v>169.36986301369899</v>
      </c>
      <c r="D14" s="10" t="s">
        <v>46</v>
      </c>
      <c r="E14" s="7" t="s">
        <v>47</v>
      </c>
      <c r="F14" s="11">
        <v>1.52</v>
      </c>
      <c r="G14" s="11">
        <v>16.850000000000001</v>
      </c>
      <c r="H14" s="11">
        <v>9.0207715133531092</v>
      </c>
      <c r="I14" s="11"/>
      <c r="J14" s="11"/>
      <c r="K14" s="12">
        <v>17974.584210000001</v>
      </c>
      <c r="L14" s="12">
        <v>138.94353594329999</v>
      </c>
      <c r="M14" s="12">
        <v>998.92710999999997</v>
      </c>
      <c r="N14" s="12">
        <v>936.56341699999996</v>
      </c>
      <c r="O14" s="12">
        <v>0</v>
      </c>
      <c r="P14" s="12">
        <v>600.36497499999996</v>
      </c>
      <c r="Q14" s="12">
        <v>88.043025</v>
      </c>
      <c r="R14" s="12">
        <v>49.381593500000001</v>
      </c>
      <c r="S14" s="12">
        <v>173.62678650000001</v>
      </c>
      <c r="T14" s="12">
        <v>0</v>
      </c>
      <c r="U14" s="12">
        <v>0.441</v>
      </c>
      <c r="V14" s="12">
        <v>0</v>
      </c>
      <c r="W14" s="12">
        <v>8.0541330000000002</v>
      </c>
      <c r="X14" s="12">
        <v>3724.7342229999999</v>
      </c>
      <c r="Y14" s="12">
        <v>842.55600000000004</v>
      </c>
      <c r="Z14" s="12">
        <v>723.94588750000003</v>
      </c>
      <c r="AA14" s="12">
        <v>0</v>
      </c>
      <c r="AB14" s="13">
        <f t="shared" si="0"/>
        <v>26260.165896443301</v>
      </c>
      <c r="AC14" s="13">
        <f t="shared" si="1"/>
        <v>20049.018272943304</v>
      </c>
      <c r="AD14" s="13">
        <f t="shared" si="2"/>
        <v>919.9115129999999</v>
      </c>
      <c r="AE14" s="15">
        <f t="shared" si="3"/>
        <v>3044.3528653758967</v>
      </c>
      <c r="AF14" s="15">
        <f t="shared" si="4"/>
        <v>17.97458421</v>
      </c>
      <c r="AG14" s="16">
        <f t="shared" si="5"/>
        <v>0.99232929455310448</v>
      </c>
      <c r="AH14" s="16">
        <f t="shared" si="6"/>
        <v>0.15667422396340586</v>
      </c>
      <c r="AI14" s="16">
        <f t="shared" si="7"/>
        <v>0.19805848826529318</v>
      </c>
      <c r="AJ14" s="16">
        <f t="shared" si="14"/>
        <v>0.13880952725376081</v>
      </c>
      <c r="AK14" s="16">
        <f t="shared" si="8"/>
        <v>0.95612978237846602</v>
      </c>
      <c r="AL14" s="17">
        <f>(K14+L14)/(K14+L14+Y14)</f>
        <v>0.95555221155950465</v>
      </c>
      <c r="AM14" s="16">
        <f t="shared" si="9"/>
        <v>0.82834787025681511</v>
      </c>
      <c r="AN14" s="16">
        <f t="shared" si="10"/>
        <v>0.94735148949751702</v>
      </c>
      <c r="AO14" s="16">
        <f t="shared" si="11"/>
        <v>3.9659244018974404</v>
      </c>
      <c r="AP14" s="16">
        <f t="shared" si="12"/>
        <v>0.37539420136628759</v>
      </c>
      <c r="AQ14" s="19">
        <f>Y14/(Y14+X14)</f>
        <v>0.18447612454252396</v>
      </c>
      <c r="AR14" s="20">
        <f t="shared" si="13"/>
        <v>4447.6807005976125</v>
      </c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</row>
    <row r="15" spans="1:1021" x14ac:dyDescent="0.25">
      <c r="A15" s="7" t="s">
        <v>60</v>
      </c>
      <c r="B15" s="8">
        <v>40309</v>
      </c>
      <c r="C15" s="9">
        <v>37.260273972602697</v>
      </c>
      <c r="D15" s="10" t="s">
        <v>46</v>
      </c>
      <c r="E15" s="7" t="s">
        <v>51</v>
      </c>
      <c r="F15" s="11">
        <v>1.1200000000000001</v>
      </c>
      <c r="G15" s="11">
        <v>14</v>
      </c>
      <c r="H15" s="11">
        <v>8</v>
      </c>
      <c r="I15" s="11"/>
      <c r="J15" s="11"/>
      <c r="K15" s="12">
        <v>4044.533779375</v>
      </c>
      <c r="L15" s="12">
        <v>3986.0856637080001</v>
      </c>
      <c r="M15" s="12">
        <v>365.66383999999999</v>
      </c>
      <c r="N15" s="12">
        <v>745.04177200000004</v>
      </c>
      <c r="O15" s="12">
        <v>0</v>
      </c>
      <c r="P15" s="12">
        <v>647.12909999999999</v>
      </c>
      <c r="Q15" s="12">
        <v>181.33779999999999</v>
      </c>
      <c r="R15" s="12">
        <v>134.19608400000001</v>
      </c>
      <c r="S15" s="12">
        <v>506.71736800000002</v>
      </c>
      <c r="T15" s="12">
        <v>0</v>
      </c>
      <c r="U15" s="12">
        <v>0.86519999999999997</v>
      </c>
      <c r="V15" s="12">
        <v>0.248</v>
      </c>
      <c r="W15" s="12">
        <v>0</v>
      </c>
      <c r="X15" s="12">
        <v>1255.9416719999999</v>
      </c>
      <c r="Y15" s="12">
        <v>100</v>
      </c>
      <c r="Z15" s="12">
        <v>724.93842400000005</v>
      </c>
      <c r="AA15" s="12">
        <v>0</v>
      </c>
      <c r="AB15" s="13">
        <f t="shared" si="0"/>
        <v>12692.698703082999</v>
      </c>
      <c r="AC15" s="13">
        <f t="shared" si="1"/>
        <v>9141.3250550829998</v>
      </c>
      <c r="AD15" s="13">
        <f t="shared" si="2"/>
        <v>1470.4935520000001</v>
      </c>
      <c r="AE15" s="15">
        <f t="shared" si="3"/>
        <v>150.70043671095871</v>
      </c>
      <c r="AF15" s="15">
        <f t="shared" si="4"/>
        <v>4.0445337793749996</v>
      </c>
      <c r="AG15" s="16">
        <f t="shared" si="5"/>
        <v>0.50363907890800019</v>
      </c>
      <c r="AH15" s="16">
        <f t="shared" si="6"/>
        <v>0.12079536910681526</v>
      </c>
      <c r="AI15" s="16">
        <f t="shared" si="7"/>
        <v>0.5393465940638098</v>
      </c>
      <c r="AJ15" s="16">
        <f t="shared" si="14"/>
        <v>0.34004468437078178</v>
      </c>
      <c r="AK15" s="16">
        <f t="shared" si="8"/>
        <v>0.86142869507602593</v>
      </c>
      <c r="AL15" s="17"/>
      <c r="AM15" s="16">
        <f t="shared" si="9"/>
        <v>0.76305112937100861</v>
      </c>
      <c r="AN15" s="16">
        <f t="shared" si="10"/>
        <v>0.9170867449581952</v>
      </c>
      <c r="AO15" s="16">
        <f t="shared" si="11"/>
        <v>5.9225404815812759</v>
      </c>
      <c r="AP15" s="16">
        <f t="shared" si="12"/>
        <v>0.63895498718622579</v>
      </c>
      <c r="AQ15" s="19"/>
      <c r="AR15" s="20">
        <f t="shared" si="13"/>
        <v>472.93343112857144</v>
      </c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</row>
    <row r="16" spans="1:1021" x14ac:dyDescent="0.25">
      <c r="A16" s="7" t="s">
        <v>61</v>
      </c>
      <c r="B16" s="8">
        <v>40392</v>
      </c>
      <c r="C16" s="9">
        <v>48.657534246575402</v>
      </c>
      <c r="D16" s="10" t="s">
        <v>46</v>
      </c>
      <c r="E16" s="7" t="s">
        <v>51</v>
      </c>
      <c r="F16" s="11">
        <v>1.2</v>
      </c>
      <c r="G16" s="11">
        <v>23.9</v>
      </c>
      <c r="H16" s="11">
        <v>5.02092050209205</v>
      </c>
      <c r="I16" s="11"/>
      <c r="J16" s="11"/>
      <c r="K16" s="12">
        <v>1584.2623000000001</v>
      </c>
      <c r="L16" s="12">
        <v>874.49</v>
      </c>
      <c r="M16" s="12">
        <v>148.63999999999999</v>
      </c>
      <c r="N16" s="12">
        <v>181.15</v>
      </c>
      <c r="O16" s="12">
        <v>20.149999999999999</v>
      </c>
      <c r="P16" s="12">
        <v>201.61</v>
      </c>
      <c r="Q16" s="12">
        <v>11.2</v>
      </c>
      <c r="R16" s="12">
        <v>34.840000000000003</v>
      </c>
      <c r="S16" s="12">
        <v>54.588999999999999</v>
      </c>
      <c r="T16" s="12">
        <v>74.319999999999993</v>
      </c>
      <c r="U16" s="12">
        <v>0.32200000000000001</v>
      </c>
      <c r="V16" s="12">
        <v>0</v>
      </c>
      <c r="W16" s="12">
        <v>3.2</v>
      </c>
      <c r="X16" s="12">
        <v>522.17169999999999</v>
      </c>
      <c r="Y16" s="12">
        <v>55.12</v>
      </c>
      <c r="Z16" s="12">
        <v>48.64</v>
      </c>
      <c r="AA16" s="12">
        <v>0</v>
      </c>
      <c r="AB16" s="13">
        <f t="shared" si="0"/>
        <v>3814.7049999999999</v>
      </c>
      <c r="AC16" s="13">
        <f>SUM(K16:Z16)</f>
        <v>3814.7049999999999</v>
      </c>
      <c r="AD16" s="13">
        <f t="shared" si="2"/>
        <v>380.08100000000002</v>
      </c>
      <c r="AE16" s="15">
        <f t="shared" si="3"/>
        <v>77.086297117808328</v>
      </c>
      <c r="AF16" s="15">
        <f t="shared" si="4"/>
        <v>1.5842623</v>
      </c>
      <c r="AG16" s="16">
        <f t="shared" si="5"/>
        <v>0.64433586905033091</v>
      </c>
      <c r="AH16" s="16">
        <f t="shared" si="6"/>
        <v>0.12040270824393048</v>
      </c>
      <c r="AI16" s="16">
        <f t="shared" si="7"/>
        <v>0.42125781391399553</v>
      </c>
      <c r="AJ16" s="16">
        <f t="shared" si="14"/>
        <v>0.27855083929311836</v>
      </c>
      <c r="AK16" s="16">
        <f t="shared" si="8"/>
        <v>0.90939204049980138</v>
      </c>
      <c r="AL16" s="17">
        <f t="shared" ref="AL16:AL23" si="15">(K16+L16)/(K16+L16+Y16)</f>
        <v>0.97807366746512947</v>
      </c>
      <c r="AM16" s="16">
        <f t="shared" si="9"/>
        <v>0.75210630857648519</v>
      </c>
      <c r="AN16" s="16">
        <f t="shared" si="10"/>
        <v>0.91422482386918169</v>
      </c>
      <c r="AO16" s="16">
        <f t="shared" si="11"/>
        <v>4.2591159720467147</v>
      </c>
      <c r="AP16" s="16">
        <f t="shared" si="12"/>
        <v>0.57561741613133477</v>
      </c>
      <c r="AQ16" s="19">
        <f t="shared" ref="AQ16:AQ23" si="16">Y16/(Y16+X16)</f>
        <v>9.5480326496985832E-2</v>
      </c>
      <c r="AR16" s="20">
        <f t="shared" si="13"/>
        <v>185.61413917808241</v>
      </c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  <c r="RI16"/>
      <c r="RJ16"/>
      <c r="RK16"/>
      <c r="RL16"/>
      <c r="RM16"/>
      <c r="RN16"/>
      <c r="RO16"/>
      <c r="RP16"/>
      <c r="RQ16"/>
      <c r="RR16"/>
      <c r="RS16"/>
      <c r="RT16"/>
      <c r="RU16"/>
      <c r="RV16"/>
      <c r="RW16"/>
      <c r="RX16"/>
      <c r="RY16"/>
      <c r="RZ16"/>
      <c r="SA16"/>
      <c r="SB16"/>
      <c r="SC16"/>
      <c r="SD16"/>
      <c r="SE16"/>
      <c r="SF16"/>
      <c r="SG16"/>
      <c r="SH16"/>
      <c r="SI16"/>
      <c r="SJ16"/>
      <c r="SK16"/>
      <c r="SL16"/>
      <c r="SM16"/>
      <c r="SN16"/>
      <c r="SO16"/>
      <c r="SP16"/>
      <c r="SQ16"/>
      <c r="SR16"/>
      <c r="SS16"/>
      <c r="ST16"/>
      <c r="SU16"/>
      <c r="SV16"/>
      <c r="SW16"/>
      <c r="SX16"/>
      <c r="SY16"/>
      <c r="SZ16"/>
      <c r="TA16"/>
      <c r="TB16"/>
      <c r="TC16"/>
      <c r="TD16"/>
      <c r="TE16"/>
      <c r="TF16"/>
      <c r="TG16"/>
      <c r="TH16"/>
      <c r="TI16"/>
      <c r="TJ16"/>
      <c r="TK16"/>
      <c r="TL16"/>
      <c r="TM16"/>
      <c r="TN16"/>
      <c r="TO16"/>
      <c r="TP16"/>
      <c r="TQ16"/>
      <c r="TR16"/>
      <c r="TS16"/>
      <c r="TT16"/>
      <c r="TU16"/>
      <c r="TV16"/>
      <c r="TW16"/>
      <c r="TX16"/>
      <c r="TY16"/>
      <c r="TZ16"/>
      <c r="UA16"/>
      <c r="UB16"/>
      <c r="UC16"/>
      <c r="UD16"/>
      <c r="UE16"/>
      <c r="UF16"/>
      <c r="UG16"/>
      <c r="UH16"/>
      <c r="UI16"/>
      <c r="UJ16"/>
      <c r="UK16"/>
      <c r="UL16"/>
      <c r="UM16"/>
      <c r="UN16"/>
      <c r="UO16"/>
      <c r="UP16"/>
      <c r="UQ16"/>
      <c r="UR16"/>
      <c r="US16"/>
      <c r="UT16"/>
      <c r="UU16"/>
      <c r="UV16"/>
      <c r="UW16"/>
      <c r="UX16"/>
      <c r="UY16"/>
      <c r="UZ16"/>
      <c r="VA16"/>
      <c r="VB16"/>
      <c r="VC16"/>
      <c r="VD16"/>
      <c r="VE16"/>
      <c r="VF16"/>
      <c r="VG16"/>
      <c r="VH16"/>
      <c r="VI16"/>
      <c r="VJ16"/>
      <c r="VK16"/>
      <c r="VL16"/>
      <c r="VM16"/>
      <c r="VN16"/>
      <c r="VO16"/>
      <c r="VP16"/>
      <c r="VQ16"/>
      <c r="VR16"/>
      <c r="VS16"/>
      <c r="VT16"/>
      <c r="VU16"/>
      <c r="VV16"/>
      <c r="VW16"/>
      <c r="VX16"/>
      <c r="VY16"/>
      <c r="VZ16"/>
      <c r="WA16"/>
      <c r="WB16"/>
      <c r="WC16"/>
      <c r="WD16"/>
      <c r="WE16"/>
      <c r="WF16"/>
      <c r="WG16"/>
      <c r="WH16"/>
      <c r="WI16"/>
      <c r="WJ16"/>
      <c r="WK16"/>
      <c r="WL16"/>
      <c r="WM16"/>
      <c r="WN16"/>
      <c r="WO16"/>
      <c r="WP16"/>
      <c r="WQ16"/>
      <c r="WR16"/>
      <c r="WS16"/>
      <c r="WT16"/>
      <c r="WU16"/>
      <c r="WV16"/>
      <c r="WW16"/>
      <c r="WX16"/>
      <c r="WY16"/>
      <c r="WZ16"/>
      <c r="XA16"/>
      <c r="XB16"/>
      <c r="XC16"/>
      <c r="XD16"/>
      <c r="XE16"/>
      <c r="XF16"/>
      <c r="XG16"/>
      <c r="XH16"/>
      <c r="XI16"/>
      <c r="XJ16"/>
      <c r="XK16"/>
      <c r="XL16"/>
      <c r="XM16"/>
      <c r="XN16"/>
      <c r="XO16"/>
      <c r="XP16"/>
      <c r="XQ16"/>
      <c r="XR16"/>
      <c r="XS16"/>
      <c r="XT16"/>
      <c r="XU16"/>
      <c r="XV16"/>
      <c r="XW16"/>
      <c r="XX16"/>
      <c r="XY16"/>
      <c r="XZ16"/>
      <c r="YA16"/>
      <c r="YB16"/>
      <c r="YC16"/>
      <c r="YD16"/>
      <c r="YE16"/>
      <c r="YF16"/>
      <c r="YG16"/>
      <c r="YH16"/>
      <c r="YI16"/>
      <c r="YJ16"/>
      <c r="YK16"/>
      <c r="YL16"/>
      <c r="YM16"/>
      <c r="YN16"/>
      <c r="YO16"/>
      <c r="YP16"/>
      <c r="YQ16"/>
      <c r="YR16"/>
      <c r="YS16"/>
      <c r="YT16"/>
      <c r="YU16"/>
      <c r="YV16"/>
      <c r="YW16"/>
      <c r="YX16"/>
      <c r="YY16"/>
      <c r="YZ16"/>
      <c r="ZA16"/>
      <c r="ZB16"/>
      <c r="ZC16"/>
      <c r="ZD16"/>
      <c r="ZE16"/>
      <c r="ZF16"/>
      <c r="ZG16"/>
      <c r="ZH16"/>
      <c r="ZI16"/>
      <c r="ZJ16"/>
      <c r="ZK16"/>
      <c r="ZL16"/>
      <c r="ZM16"/>
      <c r="ZN16"/>
      <c r="ZO16"/>
      <c r="ZP16"/>
      <c r="ZQ16"/>
      <c r="ZR16"/>
      <c r="ZS16"/>
      <c r="ZT16"/>
      <c r="ZU16"/>
      <c r="ZV16"/>
      <c r="ZW16"/>
      <c r="ZX16"/>
      <c r="ZY16"/>
      <c r="ZZ16"/>
      <c r="AAA16"/>
      <c r="AAB16"/>
      <c r="AAC16"/>
      <c r="AAD16"/>
      <c r="AAE16"/>
      <c r="AAF16"/>
      <c r="AAG16"/>
      <c r="AAH16"/>
      <c r="AAI16"/>
      <c r="AAJ16"/>
      <c r="AAK16"/>
      <c r="AAL16"/>
      <c r="AAM16"/>
      <c r="AAN16"/>
      <c r="AAO16"/>
      <c r="AAP16"/>
      <c r="AAQ16"/>
      <c r="AAR16"/>
      <c r="AAS16"/>
      <c r="AAT16"/>
      <c r="AAU16"/>
      <c r="AAV16"/>
      <c r="AAW16"/>
      <c r="AAX16"/>
      <c r="AAY16"/>
      <c r="AAZ16"/>
      <c r="ABA16"/>
      <c r="ABB16"/>
      <c r="ABC16"/>
      <c r="ABD16"/>
      <c r="ABE16"/>
      <c r="ABF16"/>
      <c r="ABG16"/>
      <c r="ABH16"/>
      <c r="ABI16"/>
      <c r="ABJ16"/>
      <c r="ABK16"/>
      <c r="ABL16"/>
      <c r="ABM16"/>
      <c r="ABN16"/>
      <c r="ABO16"/>
      <c r="ABP16"/>
      <c r="ABQ16"/>
      <c r="ABR16"/>
      <c r="ABS16"/>
      <c r="ABT16"/>
      <c r="ABU16"/>
      <c r="ABV16"/>
      <c r="ABW16"/>
      <c r="ABX16"/>
      <c r="ABY16"/>
      <c r="ABZ16"/>
      <c r="ACA16"/>
      <c r="ACB16"/>
      <c r="ACC16"/>
      <c r="ACD16"/>
      <c r="ACE16"/>
      <c r="ACF16"/>
      <c r="ACG16"/>
      <c r="ACH16"/>
      <c r="ACI16"/>
      <c r="ACJ16"/>
      <c r="ACK16"/>
      <c r="ACL16"/>
      <c r="ACM16"/>
      <c r="ACN16"/>
      <c r="ACO16"/>
      <c r="ACP16"/>
      <c r="ACQ16"/>
      <c r="ACR16"/>
      <c r="ACS16"/>
      <c r="ACT16"/>
      <c r="ACU16"/>
      <c r="ACV16"/>
      <c r="ACW16"/>
      <c r="ACX16"/>
      <c r="ACY16"/>
      <c r="ACZ16"/>
      <c r="ADA16"/>
      <c r="ADB16"/>
      <c r="ADC16"/>
      <c r="ADD16"/>
      <c r="ADE16"/>
      <c r="ADF16"/>
      <c r="ADG16"/>
      <c r="ADH16"/>
      <c r="ADI16"/>
      <c r="ADJ16"/>
      <c r="ADK16"/>
      <c r="ADL16"/>
      <c r="ADM16"/>
      <c r="ADN16"/>
      <c r="ADO16"/>
      <c r="ADP16"/>
      <c r="ADQ16"/>
      <c r="ADR16"/>
      <c r="ADS16"/>
      <c r="ADT16"/>
      <c r="ADU16"/>
      <c r="ADV16"/>
      <c r="ADW16"/>
      <c r="ADX16"/>
      <c r="ADY16"/>
      <c r="ADZ16"/>
      <c r="AEA16"/>
      <c r="AEB16"/>
      <c r="AEC16"/>
      <c r="AED16"/>
      <c r="AEE16"/>
      <c r="AEF16"/>
      <c r="AEG16"/>
      <c r="AEH16"/>
      <c r="AEI16"/>
      <c r="AEJ16"/>
      <c r="AEK16"/>
      <c r="AEL16"/>
      <c r="AEM16"/>
      <c r="AEN16"/>
      <c r="AEO16"/>
      <c r="AEP16"/>
      <c r="AEQ16"/>
      <c r="AER16"/>
      <c r="AES16"/>
      <c r="AET16"/>
      <c r="AEU16"/>
      <c r="AEV16"/>
      <c r="AEW16"/>
      <c r="AEX16"/>
      <c r="AEY16"/>
      <c r="AEZ16"/>
      <c r="AFA16"/>
      <c r="AFB16"/>
      <c r="AFC16"/>
      <c r="AFD16"/>
      <c r="AFE16"/>
      <c r="AFF16"/>
      <c r="AFG16"/>
      <c r="AFH16"/>
      <c r="AFI16"/>
      <c r="AFJ16"/>
      <c r="AFK16"/>
      <c r="AFL16"/>
      <c r="AFM16"/>
      <c r="AFN16"/>
      <c r="AFO16"/>
      <c r="AFP16"/>
      <c r="AFQ16"/>
      <c r="AFR16"/>
      <c r="AFS16"/>
      <c r="AFT16"/>
      <c r="AFU16"/>
      <c r="AFV16"/>
      <c r="AFW16"/>
      <c r="AFX16"/>
      <c r="AFY16"/>
      <c r="AFZ16"/>
      <c r="AGA16"/>
      <c r="AGB16"/>
      <c r="AGC16"/>
      <c r="AGD16"/>
      <c r="AGE16"/>
      <c r="AGF16"/>
      <c r="AGG16"/>
      <c r="AGH16"/>
      <c r="AGI16"/>
      <c r="AGJ16"/>
      <c r="AGK16"/>
      <c r="AGL16"/>
      <c r="AGM16"/>
      <c r="AGN16"/>
      <c r="AGO16"/>
      <c r="AGP16"/>
      <c r="AGQ16"/>
      <c r="AGR16"/>
      <c r="AGS16"/>
      <c r="AGT16"/>
      <c r="AGU16"/>
      <c r="AGV16"/>
      <c r="AGW16"/>
      <c r="AGX16"/>
      <c r="AGY16"/>
      <c r="AGZ16"/>
      <c r="AHA16"/>
      <c r="AHB16"/>
      <c r="AHC16"/>
      <c r="AHD16"/>
      <c r="AHE16"/>
      <c r="AHF16"/>
      <c r="AHG16"/>
      <c r="AHH16"/>
      <c r="AHI16"/>
      <c r="AHJ16"/>
      <c r="AHK16"/>
      <c r="AHL16"/>
      <c r="AHM16"/>
      <c r="AHN16"/>
      <c r="AHO16"/>
      <c r="AHP16"/>
      <c r="AHQ16"/>
      <c r="AHR16"/>
      <c r="AHS16"/>
      <c r="AHT16"/>
      <c r="AHU16"/>
      <c r="AHV16"/>
      <c r="AHW16"/>
      <c r="AHX16"/>
      <c r="AHY16"/>
      <c r="AHZ16"/>
      <c r="AIA16"/>
      <c r="AIB16"/>
      <c r="AIC16"/>
      <c r="AID16"/>
      <c r="AIE16"/>
      <c r="AIF16"/>
      <c r="AIG16"/>
      <c r="AIH16"/>
      <c r="AII16"/>
      <c r="AIJ16"/>
      <c r="AIK16"/>
      <c r="AIL16"/>
      <c r="AIM16"/>
      <c r="AIN16"/>
      <c r="AIO16"/>
      <c r="AIP16"/>
      <c r="AIQ16"/>
      <c r="AIR16"/>
      <c r="AIS16"/>
      <c r="AIT16"/>
      <c r="AIU16"/>
      <c r="AIV16"/>
      <c r="AIW16"/>
      <c r="AIX16"/>
      <c r="AIY16"/>
      <c r="AIZ16"/>
      <c r="AJA16"/>
      <c r="AJB16"/>
      <c r="AJC16"/>
      <c r="AJD16"/>
      <c r="AJE16"/>
      <c r="AJF16"/>
      <c r="AJG16"/>
      <c r="AJH16"/>
      <c r="AJI16"/>
      <c r="AJJ16"/>
      <c r="AJK16"/>
      <c r="AJL16"/>
      <c r="AJM16"/>
      <c r="AJN16"/>
      <c r="AJO16"/>
      <c r="AJP16"/>
      <c r="AJQ16"/>
      <c r="AJR16"/>
      <c r="AJS16"/>
      <c r="AJT16"/>
      <c r="AJU16"/>
      <c r="AJV16"/>
      <c r="AJW16"/>
      <c r="AJX16"/>
      <c r="AJY16"/>
      <c r="AJZ16"/>
      <c r="AKA16"/>
      <c r="AKB16"/>
      <c r="AKC16"/>
      <c r="AKD16"/>
      <c r="AKE16"/>
      <c r="AKF16"/>
      <c r="AKG16"/>
      <c r="AKH16"/>
      <c r="AKI16"/>
      <c r="AKJ16"/>
      <c r="AKK16"/>
      <c r="AKL16"/>
      <c r="AKM16"/>
      <c r="AKN16"/>
      <c r="AKO16"/>
      <c r="AKP16"/>
      <c r="AKQ16"/>
      <c r="AKR16"/>
      <c r="AKS16"/>
      <c r="AKT16"/>
      <c r="AKU16"/>
      <c r="AKV16"/>
      <c r="AKW16"/>
      <c r="AKX16"/>
      <c r="AKY16"/>
      <c r="AKZ16"/>
      <c r="ALA16"/>
      <c r="ALB16"/>
      <c r="ALC16"/>
      <c r="ALD16"/>
      <c r="ALE16"/>
      <c r="ALF16"/>
      <c r="ALG16"/>
      <c r="ALH16"/>
      <c r="ALI16"/>
      <c r="ALJ16"/>
      <c r="ALK16"/>
      <c r="ALL16"/>
      <c r="ALM16"/>
      <c r="ALN16"/>
      <c r="ALO16"/>
      <c r="ALP16"/>
      <c r="ALQ16"/>
      <c r="ALR16"/>
      <c r="ALS16"/>
      <c r="ALT16"/>
      <c r="ALU16"/>
      <c r="ALV16"/>
      <c r="ALW16"/>
      <c r="ALX16"/>
      <c r="ALY16"/>
      <c r="ALZ16"/>
      <c r="AMA16"/>
      <c r="AMB16"/>
      <c r="AMC16"/>
      <c r="AMD16"/>
      <c r="AME16"/>
      <c r="AMF16"/>
      <c r="AMG16"/>
    </row>
    <row r="17" spans="1:1021" x14ac:dyDescent="0.25">
      <c r="A17" s="7" t="s">
        <v>62</v>
      </c>
      <c r="B17" s="8">
        <v>40464</v>
      </c>
      <c r="C17" s="9">
        <v>70.465753424657507</v>
      </c>
      <c r="D17" s="10" t="s">
        <v>46</v>
      </c>
      <c r="E17" s="7" t="s">
        <v>47</v>
      </c>
      <c r="F17" s="11">
        <v>2</v>
      </c>
      <c r="G17" s="11">
        <v>28.9</v>
      </c>
      <c r="H17" s="11">
        <v>6.9204152249134996</v>
      </c>
      <c r="I17" s="11"/>
      <c r="J17" s="11"/>
      <c r="K17" s="12">
        <v>3488</v>
      </c>
      <c r="L17" s="12">
        <v>332.66</v>
      </c>
      <c r="M17" s="12">
        <v>204.1551</v>
      </c>
      <c r="N17" s="12">
        <v>28.47</v>
      </c>
      <c r="O17" s="12">
        <v>12.2</v>
      </c>
      <c r="P17" s="12">
        <v>308.44</v>
      </c>
      <c r="Q17" s="12">
        <v>0</v>
      </c>
      <c r="R17" s="12">
        <v>52.314999999999998</v>
      </c>
      <c r="S17" s="12">
        <v>69.84</v>
      </c>
      <c r="T17" s="12">
        <v>84.235600000000005</v>
      </c>
      <c r="U17" s="12">
        <v>0.21</v>
      </c>
      <c r="V17" s="12">
        <v>0.14000000000000001</v>
      </c>
      <c r="W17" s="12">
        <v>0</v>
      </c>
      <c r="X17" s="12">
        <v>701.1</v>
      </c>
      <c r="Y17" s="12">
        <v>84.66</v>
      </c>
      <c r="Z17" s="12">
        <v>33.96</v>
      </c>
      <c r="AA17" s="12">
        <v>0</v>
      </c>
      <c r="AB17" s="13">
        <f t="shared" si="0"/>
        <v>5400.3856999999998</v>
      </c>
      <c r="AC17" s="13">
        <f>SUM(K17:Z17)</f>
        <v>5400.3856999999998</v>
      </c>
      <c r="AD17" s="13">
        <f t="shared" si="2"/>
        <v>515.18060000000003</v>
      </c>
      <c r="AE17" s="15">
        <f t="shared" si="3"/>
        <v>245.78454794520539</v>
      </c>
      <c r="AF17" s="15">
        <f t="shared" si="4"/>
        <v>3.488</v>
      </c>
      <c r="AG17" s="16">
        <f t="shared" si="5"/>
        <v>0.91293127365429017</v>
      </c>
      <c r="AH17" s="16">
        <f t="shared" si="6"/>
        <v>0.11490643991839561</v>
      </c>
      <c r="AI17" s="16">
        <f t="shared" si="7"/>
        <v>0.42357051489598702</v>
      </c>
      <c r="AJ17" s="16">
        <f t="shared" si="14"/>
        <v>0.30552528874536916</v>
      </c>
      <c r="AK17" s="16">
        <f t="shared" si="8"/>
        <v>0.91291102594860618</v>
      </c>
      <c r="AL17" s="17">
        <f t="shared" si="15"/>
        <v>0.9783218788729221</v>
      </c>
      <c r="AM17" s="16">
        <f t="shared" si="9"/>
        <v>0.8326370819507769</v>
      </c>
      <c r="AN17" s="16">
        <f t="shared" si="10"/>
        <v>0.94470570859821135</v>
      </c>
      <c r="AO17" s="16">
        <f t="shared" si="11"/>
        <v>4.8623752799837101</v>
      </c>
      <c r="AP17" s="16">
        <f t="shared" si="12"/>
        <v>0.60172249012914869</v>
      </c>
      <c r="AQ17" s="19">
        <f t="shared" si="16"/>
        <v>0.10774282223579719</v>
      </c>
      <c r="AR17" s="20">
        <f t="shared" si="13"/>
        <v>380.5422471342464</v>
      </c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  <c r="AAA17"/>
      <c r="AAB17"/>
      <c r="AAC17"/>
      <c r="AAD17"/>
      <c r="AAE17"/>
      <c r="AAF17"/>
      <c r="AAG17"/>
      <c r="AAH17"/>
      <c r="AAI17"/>
      <c r="AAJ17"/>
      <c r="AAK17"/>
      <c r="AAL17"/>
      <c r="AAM17"/>
      <c r="AAN17"/>
      <c r="AAO17"/>
      <c r="AAP17"/>
      <c r="AAQ17"/>
      <c r="AAR17"/>
      <c r="AAS17"/>
      <c r="AAT17"/>
      <c r="AAU17"/>
      <c r="AAV17"/>
      <c r="AAW17"/>
      <c r="AAX17"/>
      <c r="AAY17"/>
      <c r="AAZ17"/>
      <c r="ABA17"/>
      <c r="ABB17"/>
      <c r="ABC17"/>
      <c r="ABD17"/>
      <c r="ABE17"/>
      <c r="ABF17"/>
      <c r="ABG17"/>
      <c r="ABH17"/>
      <c r="ABI17"/>
      <c r="ABJ17"/>
      <c r="ABK17"/>
      <c r="ABL17"/>
      <c r="ABM17"/>
      <c r="ABN17"/>
      <c r="ABO17"/>
      <c r="ABP17"/>
      <c r="ABQ17"/>
      <c r="ABR17"/>
      <c r="ABS17"/>
      <c r="ABT17"/>
      <c r="ABU17"/>
      <c r="ABV17"/>
      <c r="ABW17"/>
      <c r="ABX17"/>
      <c r="ABY17"/>
      <c r="ABZ17"/>
      <c r="ACA17"/>
      <c r="ACB17"/>
      <c r="ACC17"/>
      <c r="ACD17"/>
      <c r="ACE17"/>
      <c r="ACF17"/>
      <c r="ACG17"/>
      <c r="ACH17"/>
      <c r="ACI17"/>
      <c r="ACJ17"/>
      <c r="ACK17"/>
      <c r="ACL17"/>
      <c r="ACM17"/>
      <c r="ACN17"/>
      <c r="ACO17"/>
      <c r="ACP17"/>
      <c r="ACQ17"/>
      <c r="ACR17"/>
      <c r="ACS17"/>
      <c r="ACT17"/>
      <c r="ACU17"/>
      <c r="ACV17"/>
      <c r="ACW17"/>
      <c r="ACX17"/>
      <c r="ACY17"/>
      <c r="ACZ17"/>
      <c r="ADA17"/>
      <c r="ADB17"/>
      <c r="ADC17"/>
      <c r="ADD17"/>
      <c r="ADE17"/>
      <c r="ADF17"/>
      <c r="ADG17"/>
      <c r="ADH17"/>
      <c r="ADI17"/>
      <c r="ADJ17"/>
      <c r="ADK17"/>
      <c r="ADL17"/>
      <c r="ADM17"/>
      <c r="ADN17"/>
      <c r="ADO17"/>
      <c r="ADP17"/>
      <c r="ADQ17"/>
      <c r="ADR17"/>
      <c r="ADS17"/>
      <c r="ADT17"/>
      <c r="ADU17"/>
      <c r="ADV17"/>
      <c r="ADW17"/>
      <c r="ADX17"/>
      <c r="ADY17"/>
      <c r="ADZ17"/>
      <c r="AEA17"/>
      <c r="AEB17"/>
      <c r="AEC17"/>
      <c r="AED17"/>
      <c r="AEE17"/>
      <c r="AEF17"/>
      <c r="AEG17"/>
      <c r="AEH17"/>
      <c r="AEI17"/>
      <c r="AEJ17"/>
      <c r="AEK17"/>
      <c r="AEL17"/>
      <c r="AEM17"/>
      <c r="AEN17"/>
      <c r="AEO17"/>
      <c r="AEP17"/>
      <c r="AEQ17"/>
      <c r="AER17"/>
      <c r="AES17"/>
      <c r="AET17"/>
      <c r="AEU17"/>
      <c r="AEV17"/>
      <c r="AEW17"/>
      <c r="AEX17"/>
      <c r="AEY17"/>
      <c r="AEZ17"/>
      <c r="AFA17"/>
      <c r="AFB17"/>
      <c r="AFC17"/>
      <c r="AFD17"/>
      <c r="AFE17"/>
      <c r="AFF17"/>
      <c r="AFG17"/>
      <c r="AFH17"/>
      <c r="AFI17"/>
      <c r="AFJ17"/>
      <c r="AFK17"/>
      <c r="AFL17"/>
      <c r="AFM17"/>
      <c r="AFN17"/>
      <c r="AFO17"/>
      <c r="AFP17"/>
      <c r="AFQ17"/>
      <c r="AFR17"/>
      <c r="AFS17"/>
      <c r="AFT17"/>
      <c r="AFU17"/>
      <c r="AFV17"/>
      <c r="AFW17"/>
      <c r="AFX17"/>
      <c r="AFY17"/>
      <c r="AFZ17"/>
      <c r="AGA17"/>
      <c r="AGB17"/>
      <c r="AGC17"/>
      <c r="AGD17"/>
      <c r="AGE17"/>
      <c r="AGF17"/>
      <c r="AGG17"/>
      <c r="AGH17"/>
      <c r="AGI17"/>
      <c r="AGJ17"/>
      <c r="AGK17"/>
      <c r="AGL17"/>
      <c r="AGM17"/>
      <c r="AGN17"/>
      <c r="AGO17"/>
      <c r="AGP17"/>
      <c r="AGQ17"/>
      <c r="AGR17"/>
      <c r="AGS17"/>
      <c r="AGT17"/>
      <c r="AGU17"/>
      <c r="AGV17"/>
      <c r="AGW17"/>
      <c r="AGX17"/>
      <c r="AGY17"/>
      <c r="AGZ17"/>
      <c r="AHA17"/>
      <c r="AHB17"/>
      <c r="AHC17"/>
      <c r="AHD17"/>
      <c r="AHE17"/>
      <c r="AHF17"/>
      <c r="AHG17"/>
      <c r="AHH17"/>
      <c r="AHI17"/>
      <c r="AHJ17"/>
      <c r="AHK17"/>
      <c r="AHL17"/>
      <c r="AHM17"/>
      <c r="AHN17"/>
      <c r="AHO17"/>
      <c r="AHP17"/>
      <c r="AHQ17"/>
      <c r="AHR17"/>
      <c r="AHS17"/>
      <c r="AHT17"/>
      <c r="AHU17"/>
      <c r="AHV17"/>
      <c r="AHW17"/>
      <c r="AHX17"/>
      <c r="AHY17"/>
      <c r="AHZ17"/>
      <c r="AIA17"/>
      <c r="AIB17"/>
      <c r="AIC17"/>
      <c r="AID17"/>
      <c r="AIE17"/>
      <c r="AIF17"/>
      <c r="AIG17"/>
      <c r="AIH17"/>
      <c r="AII17"/>
      <c r="AIJ17"/>
      <c r="AIK17"/>
      <c r="AIL17"/>
      <c r="AIM17"/>
      <c r="AIN17"/>
      <c r="AIO17"/>
      <c r="AIP17"/>
      <c r="AIQ17"/>
      <c r="AIR17"/>
      <c r="AIS17"/>
      <c r="AIT17"/>
      <c r="AIU17"/>
      <c r="AIV17"/>
      <c r="AIW17"/>
      <c r="AIX17"/>
      <c r="AIY17"/>
      <c r="AIZ17"/>
      <c r="AJA17"/>
      <c r="AJB17"/>
      <c r="AJC17"/>
      <c r="AJD17"/>
      <c r="AJE17"/>
      <c r="AJF17"/>
      <c r="AJG17"/>
      <c r="AJH17"/>
      <c r="AJI17"/>
      <c r="AJJ17"/>
      <c r="AJK17"/>
      <c r="AJL17"/>
      <c r="AJM17"/>
      <c r="AJN17"/>
      <c r="AJO17"/>
      <c r="AJP17"/>
      <c r="AJQ17"/>
      <c r="AJR17"/>
      <c r="AJS17"/>
      <c r="AJT17"/>
      <c r="AJU17"/>
      <c r="AJV17"/>
      <c r="AJW17"/>
      <c r="AJX17"/>
      <c r="AJY17"/>
      <c r="AJZ17"/>
      <c r="AKA17"/>
      <c r="AKB17"/>
      <c r="AKC17"/>
      <c r="AKD17"/>
      <c r="AKE17"/>
      <c r="AKF17"/>
      <c r="AKG17"/>
      <c r="AKH17"/>
      <c r="AKI17"/>
      <c r="AKJ17"/>
      <c r="AKK17"/>
      <c r="AKL17"/>
      <c r="AKM17"/>
      <c r="AKN17"/>
      <c r="AKO17"/>
      <c r="AKP17"/>
      <c r="AKQ17"/>
      <c r="AKR17"/>
      <c r="AKS17"/>
      <c r="AKT17"/>
      <c r="AKU17"/>
      <c r="AKV17"/>
      <c r="AKW17"/>
      <c r="AKX17"/>
      <c r="AKY17"/>
      <c r="AKZ17"/>
      <c r="ALA17"/>
      <c r="ALB17"/>
      <c r="ALC17"/>
      <c r="ALD17"/>
      <c r="ALE17"/>
      <c r="ALF17"/>
      <c r="ALG17"/>
      <c r="ALH17"/>
      <c r="ALI17"/>
      <c r="ALJ17"/>
      <c r="ALK17"/>
      <c r="ALL17"/>
      <c r="ALM17"/>
      <c r="ALN17"/>
      <c r="ALO17"/>
      <c r="ALP17"/>
      <c r="ALQ17"/>
      <c r="ALR17"/>
      <c r="ALS17"/>
      <c r="ALT17"/>
      <c r="ALU17"/>
      <c r="ALV17"/>
      <c r="ALW17"/>
      <c r="ALX17"/>
      <c r="ALY17"/>
      <c r="ALZ17"/>
      <c r="AMA17"/>
      <c r="AMB17"/>
      <c r="AMC17"/>
      <c r="AMD17"/>
      <c r="AME17"/>
      <c r="AMF17"/>
      <c r="AMG17"/>
    </row>
    <row r="18" spans="1:1021" x14ac:dyDescent="0.25">
      <c r="A18" s="7" t="s">
        <v>63</v>
      </c>
      <c r="B18" s="8">
        <v>40695</v>
      </c>
      <c r="C18" s="9">
        <v>95.808219178082197</v>
      </c>
      <c r="D18" s="10" t="s">
        <v>46</v>
      </c>
      <c r="E18" s="7" t="s">
        <v>51</v>
      </c>
      <c r="F18" s="11">
        <v>2.4</v>
      </c>
      <c r="G18" s="11">
        <v>30.7</v>
      </c>
      <c r="H18" s="11">
        <v>7.8175895765472303</v>
      </c>
      <c r="I18" s="11"/>
      <c r="J18" s="11"/>
      <c r="K18" s="12">
        <v>3215</v>
      </c>
      <c r="L18" s="12">
        <v>323.51</v>
      </c>
      <c r="M18" s="12">
        <v>315.05099999999999</v>
      </c>
      <c r="N18" s="12">
        <v>54.408499999999997</v>
      </c>
      <c r="O18" s="12">
        <v>2.2999999999999998</v>
      </c>
      <c r="P18" s="12">
        <v>174.48500000000001</v>
      </c>
      <c r="Q18" s="12">
        <v>0</v>
      </c>
      <c r="R18" s="12">
        <v>21.4</v>
      </c>
      <c r="S18" s="12">
        <v>70.31</v>
      </c>
      <c r="T18" s="12">
        <v>74.652100000000004</v>
      </c>
      <c r="U18" s="12">
        <v>0</v>
      </c>
      <c r="V18" s="12">
        <v>0</v>
      </c>
      <c r="W18" s="12">
        <v>0</v>
      </c>
      <c r="X18" s="12">
        <v>602.51</v>
      </c>
      <c r="Y18" s="12">
        <v>90.484999999999999</v>
      </c>
      <c r="Z18" s="12">
        <v>55.99</v>
      </c>
      <c r="AA18" s="12">
        <v>0</v>
      </c>
      <c r="AB18" s="13">
        <f t="shared" si="0"/>
        <v>5000.1016000000009</v>
      </c>
      <c r="AC18" s="13"/>
      <c r="AD18" s="13">
        <f t="shared" si="2"/>
        <v>340.84710000000007</v>
      </c>
      <c r="AE18" s="15">
        <f t="shared" si="3"/>
        <v>308.02342465753429</v>
      </c>
      <c r="AF18" s="15">
        <f t="shared" si="4"/>
        <v>3.2149999999999999</v>
      </c>
      <c r="AG18" s="16">
        <f t="shared" si="5"/>
        <v>0.90857451300123493</v>
      </c>
      <c r="AH18" s="16"/>
      <c r="AI18" s="16">
        <f t="shared" si="7"/>
        <v>0.36131291109167468</v>
      </c>
      <c r="AJ18" s="16">
        <f t="shared" si="14"/>
        <v>0.22456386463233355</v>
      </c>
      <c r="AK18" s="16"/>
      <c r="AL18" s="17">
        <f t="shared" si="15"/>
        <v>0.97506609956751111</v>
      </c>
      <c r="AM18" s="16">
        <f t="shared" si="9"/>
        <v>0.84217199169091894</v>
      </c>
      <c r="AN18" s="16">
        <f t="shared" si="10"/>
        <v>0.91075171435200231</v>
      </c>
      <c r="AO18" s="16">
        <f t="shared" si="11"/>
        <v>5.1061118767090674</v>
      </c>
      <c r="AP18" s="16">
        <f t="shared" si="12"/>
        <v>0.35642935351026278</v>
      </c>
      <c r="AQ18" s="19">
        <f t="shared" si="16"/>
        <v>0.13057092764017056</v>
      </c>
      <c r="AR18" s="20">
        <f t="shared" si="13"/>
        <v>479.05083000547955</v>
      </c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  <c r="AAA18"/>
      <c r="AAB18"/>
      <c r="AAC18"/>
      <c r="AAD18"/>
      <c r="AAE18"/>
      <c r="AAF18"/>
      <c r="AAG18"/>
      <c r="AAH18"/>
      <c r="AAI18"/>
      <c r="AAJ18"/>
      <c r="AAK18"/>
      <c r="AAL18"/>
      <c r="AAM18"/>
      <c r="AAN18"/>
      <c r="AAO18"/>
      <c r="AAP18"/>
      <c r="AAQ18"/>
      <c r="AAR18"/>
      <c r="AAS18"/>
      <c r="AAT18"/>
      <c r="AAU18"/>
      <c r="AAV18"/>
      <c r="AAW18"/>
      <c r="AAX18"/>
      <c r="AAY18"/>
      <c r="AAZ18"/>
      <c r="ABA18"/>
      <c r="ABB18"/>
      <c r="ABC18"/>
      <c r="ABD18"/>
      <c r="ABE18"/>
      <c r="ABF18"/>
      <c r="ABG18"/>
      <c r="ABH18"/>
      <c r="ABI18"/>
      <c r="ABJ18"/>
      <c r="ABK18"/>
      <c r="ABL18"/>
      <c r="ABM18"/>
      <c r="ABN18"/>
      <c r="ABO18"/>
      <c r="ABP18"/>
      <c r="ABQ18"/>
      <c r="ABR18"/>
      <c r="ABS18"/>
      <c r="ABT18"/>
      <c r="ABU18"/>
      <c r="ABV18"/>
      <c r="ABW18"/>
      <c r="ABX18"/>
      <c r="ABY18"/>
      <c r="ABZ18"/>
      <c r="ACA18"/>
      <c r="ACB18"/>
      <c r="ACC18"/>
      <c r="ACD18"/>
      <c r="ACE18"/>
      <c r="ACF18"/>
      <c r="ACG18"/>
      <c r="ACH18"/>
      <c r="ACI18"/>
      <c r="ACJ18"/>
      <c r="ACK18"/>
      <c r="ACL18"/>
      <c r="ACM18"/>
      <c r="ACN18"/>
      <c r="ACO18"/>
      <c r="ACP18"/>
      <c r="ACQ18"/>
      <c r="ACR18"/>
      <c r="ACS18"/>
      <c r="ACT18"/>
      <c r="ACU18"/>
      <c r="ACV18"/>
      <c r="ACW18"/>
      <c r="ACX18"/>
      <c r="ACY18"/>
      <c r="ACZ18"/>
      <c r="ADA18"/>
      <c r="ADB18"/>
      <c r="ADC18"/>
      <c r="ADD18"/>
      <c r="ADE18"/>
      <c r="ADF18"/>
      <c r="ADG18"/>
      <c r="ADH18"/>
      <c r="ADI18"/>
      <c r="ADJ18"/>
      <c r="ADK18"/>
      <c r="ADL18"/>
      <c r="ADM18"/>
      <c r="ADN18"/>
      <c r="ADO18"/>
      <c r="ADP18"/>
      <c r="ADQ18"/>
      <c r="ADR18"/>
      <c r="ADS18"/>
      <c r="ADT18"/>
      <c r="ADU18"/>
      <c r="ADV18"/>
      <c r="ADW18"/>
      <c r="ADX18"/>
      <c r="ADY18"/>
      <c r="ADZ18"/>
      <c r="AEA18"/>
      <c r="AEB18"/>
      <c r="AEC18"/>
      <c r="AED18"/>
      <c r="AEE18"/>
      <c r="AEF18"/>
      <c r="AEG18"/>
      <c r="AEH18"/>
      <c r="AEI18"/>
      <c r="AEJ18"/>
      <c r="AEK18"/>
      <c r="AEL18"/>
      <c r="AEM18"/>
      <c r="AEN18"/>
      <c r="AEO18"/>
      <c r="AEP18"/>
      <c r="AEQ18"/>
      <c r="AER18"/>
      <c r="AES18"/>
      <c r="AET18"/>
      <c r="AEU18"/>
      <c r="AEV18"/>
      <c r="AEW18"/>
      <c r="AEX18"/>
      <c r="AEY18"/>
      <c r="AEZ18"/>
      <c r="AFA18"/>
      <c r="AFB18"/>
      <c r="AFC18"/>
      <c r="AFD18"/>
      <c r="AFE18"/>
      <c r="AFF18"/>
      <c r="AFG18"/>
      <c r="AFH18"/>
      <c r="AFI18"/>
      <c r="AFJ18"/>
      <c r="AFK18"/>
      <c r="AFL18"/>
      <c r="AFM18"/>
      <c r="AFN18"/>
      <c r="AFO18"/>
      <c r="AFP18"/>
      <c r="AFQ18"/>
      <c r="AFR18"/>
      <c r="AFS18"/>
      <c r="AFT18"/>
      <c r="AFU18"/>
      <c r="AFV18"/>
      <c r="AFW18"/>
      <c r="AFX18"/>
      <c r="AFY18"/>
      <c r="AFZ18"/>
      <c r="AGA18"/>
      <c r="AGB18"/>
      <c r="AGC18"/>
      <c r="AGD18"/>
      <c r="AGE18"/>
      <c r="AGF18"/>
      <c r="AGG18"/>
      <c r="AGH18"/>
      <c r="AGI18"/>
      <c r="AGJ18"/>
      <c r="AGK18"/>
      <c r="AGL18"/>
      <c r="AGM18"/>
      <c r="AGN18"/>
      <c r="AGO18"/>
      <c r="AGP18"/>
      <c r="AGQ18"/>
      <c r="AGR18"/>
      <c r="AGS18"/>
      <c r="AGT18"/>
      <c r="AGU18"/>
      <c r="AGV18"/>
      <c r="AGW18"/>
      <c r="AGX18"/>
      <c r="AGY18"/>
      <c r="AGZ18"/>
      <c r="AHA18"/>
      <c r="AHB18"/>
      <c r="AHC18"/>
      <c r="AHD18"/>
      <c r="AHE18"/>
      <c r="AHF18"/>
      <c r="AHG18"/>
      <c r="AHH18"/>
      <c r="AHI18"/>
      <c r="AHJ18"/>
      <c r="AHK18"/>
      <c r="AHL18"/>
      <c r="AHM18"/>
      <c r="AHN18"/>
      <c r="AHO18"/>
      <c r="AHP18"/>
      <c r="AHQ18"/>
      <c r="AHR18"/>
      <c r="AHS18"/>
      <c r="AHT18"/>
      <c r="AHU18"/>
      <c r="AHV18"/>
      <c r="AHW18"/>
      <c r="AHX18"/>
      <c r="AHY18"/>
      <c r="AHZ18"/>
      <c r="AIA18"/>
      <c r="AIB18"/>
      <c r="AIC18"/>
      <c r="AID18"/>
      <c r="AIE18"/>
      <c r="AIF18"/>
      <c r="AIG18"/>
      <c r="AIH18"/>
      <c r="AII18"/>
      <c r="AIJ18"/>
      <c r="AIK18"/>
      <c r="AIL18"/>
      <c r="AIM18"/>
      <c r="AIN18"/>
      <c r="AIO18"/>
      <c r="AIP18"/>
      <c r="AIQ18"/>
      <c r="AIR18"/>
      <c r="AIS18"/>
      <c r="AIT18"/>
      <c r="AIU18"/>
      <c r="AIV18"/>
      <c r="AIW18"/>
      <c r="AIX18"/>
      <c r="AIY18"/>
      <c r="AIZ18"/>
      <c r="AJA18"/>
      <c r="AJB18"/>
      <c r="AJC18"/>
      <c r="AJD18"/>
      <c r="AJE18"/>
      <c r="AJF18"/>
      <c r="AJG18"/>
      <c r="AJH18"/>
      <c r="AJI18"/>
      <c r="AJJ18"/>
      <c r="AJK18"/>
      <c r="AJL18"/>
      <c r="AJM18"/>
      <c r="AJN18"/>
      <c r="AJO18"/>
      <c r="AJP18"/>
      <c r="AJQ18"/>
      <c r="AJR18"/>
      <c r="AJS18"/>
      <c r="AJT18"/>
      <c r="AJU18"/>
      <c r="AJV18"/>
      <c r="AJW18"/>
      <c r="AJX18"/>
      <c r="AJY18"/>
      <c r="AJZ18"/>
      <c r="AKA18"/>
      <c r="AKB18"/>
      <c r="AKC18"/>
      <c r="AKD18"/>
      <c r="AKE18"/>
      <c r="AKF18"/>
      <c r="AKG18"/>
      <c r="AKH18"/>
      <c r="AKI18"/>
      <c r="AKJ18"/>
      <c r="AKK18"/>
      <c r="AKL18"/>
      <c r="AKM18"/>
      <c r="AKN18"/>
      <c r="AKO18"/>
      <c r="AKP18"/>
      <c r="AKQ18"/>
      <c r="AKR18"/>
      <c r="AKS18"/>
      <c r="AKT18"/>
      <c r="AKU18"/>
      <c r="AKV18"/>
      <c r="AKW18"/>
      <c r="AKX18"/>
      <c r="AKY18"/>
      <c r="AKZ18"/>
      <c r="ALA18"/>
      <c r="ALB18"/>
      <c r="ALC18"/>
      <c r="ALD18"/>
      <c r="ALE18"/>
      <c r="ALF18"/>
      <c r="ALG18"/>
      <c r="ALH18"/>
      <c r="ALI18"/>
      <c r="ALJ18"/>
      <c r="ALK18"/>
      <c r="ALL18"/>
      <c r="ALM18"/>
      <c r="ALN18"/>
      <c r="ALO18"/>
      <c r="ALP18"/>
      <c r="ALQ18"/>
      <c r="ALR18"/>
      <c r="ALS18"/>
      <c r="ALT18"/>
      <c r="ALU18"/>
      <c r="ALV18"/>
      <c r="ALW18"/>
      <c r="ALX18"/>
      <c r="ALY18"/>
      <c r="ALZ18"/>
      <c r="AMA18"/>
      <c r="AMB18"/>
      <c r="AMC18"/>
      <c r="AMD18"/>
      <c r="AME18"/>
      <c r="AMF18"/>
      <c r="AMG18"/>
    </row>
    <row r="19" spans="1:1021" x14ac:dyDescent="0.25">
      <c r="A19" s="7" t="s">
        <v>64</v>
      </c>
      <c r="B19" s="8">
        <v>40954</v>
      </c>
      <c r="C19" s="9">
        <v>146.68493150684901</v>
      </c>
      <c r="D19" s="10" t="s">
        <v>46</v>
      </c>
      <c r="E19" s="7" t="s">
        <v>47</v>
      </c>
      <c r="F19" s="11">
        <v>1.78</v>
      </c>
      <c r="G19" s="11">
        <v>19</v>
      </c>
      <c r="H19" s="11">
        <v>9.3684210526315805</v>
      </c>
      <c r="I19" s="11"/>
      <c r="J19" s="11"/>
      <c r="K19" s="12">
        <v>16245.124659999999</v>
      </c>
      <c r="L19" s="12">
        <v>501.97435199400002</v>
      </c>
      <c r="M19" s="12">
        <v>2103.3492660000002</v>
      </c>
      <c r="N19" s="12">
        <v>855.40562999999997</v>
      </c>
      <c r="O19" s="12">
        <v>0</v>
      </c>
      <c r="P19" s="12">
        <v>453.97522099999998</v>
      </c>
      <c r="Q19" s="12">
        <v>55.978107999999999</v>
      </c>
      <c r="R19" s="12">
        <v>76.834378999999998</v>
      </c>
      <c r="S19" s="12">
        <v>188.05744999999999</v>
      </c>
      <c r="T19" s="12">
        <v>0</v>
      </c>
      <c r="U19" s="12">
        <v>1.2050000000000001</v>
      </c>
      <c r="V19" s="12">
        <v>0.30499999999999999</v>
      </c>
      <c r="W19" s="12">
        <v>0</v>
      </c>
      <c r="X19" s="12">
        <v>2688.9137660000001</v>
      </c>
      <c r="Y19" s="12">
        <v>492.03731399999998</v>
      </c>
      <c r="Z19" s="12">
        <v>556.47735799999998</v>
      </c>
      <c r="AA19" s="12">
        <v>0</v>
      </c>
      <c r="AB19" s="13">
        <f t="shared" si="0"/>
        <v>24219.637503994007</v>
      </c>
      <c r="AC19" s="13">
        <f t="shared" ref="AC19:AC37" si="17">SUM(K19:O19)</f>
        <v>19705.853907994002</v>
      </c>
      <c r="AD19" s="13">
        <f t="shared" si="2"/>
        <v>776.35515799999996</v>
      </c>
      <c r="AE19" s="15">
        <f t="shared" si="3"/>
        <v>2382.9149980723237</v>
      </c>
      <c r="AF19" s="15">
        <f t="shared" si="4"/>
        <v>16.245124659999998</v>
      </c>
      <c r="AG19" s="16">
        <f t="shared" si="5"/>
        <v>0.97002619070714913</v>
      </c>
      <c r="AH19" s="16">
        <f t="shared" ref="AH19:AH37" si="18">X19/(AC19+X19)</f>
        <v>0.12006883952283684</v>
      </c>
      <c r="AI19" s="16">
        <f t="shared" si="7"/>
        <v>0.22403893464748595</v>
      </c>
      <c r="AJ19" s="16">
        <f t="shared" si="14"/>
        <v>0.14444519767570141</v>
      </c>
      <c r="AK19" s="16">
        <f t="shared" ref="AK19:AK37" si="19">AC19/(AC19+AD19)</f>
        <v>0.96209612178556669</v>
      </c>
      <c r="AL19" s="17">
        <f t="shared" si="15"/>
        <v>0.97145812268691889</v>
      </c>
      <c r="AM19" s="16">
        <f t="shared" si="9"/>
        <v>0.85798519547168473</v>
      </c>
      <c r="AN19" s="16">
        <f t="shared" si="10"/>
        <v>0.88536652832912011</v>
      </c>
      <c r="AO19" s="16">
        <f t="shared" si="11"/>
        <v>5.2648087288390482</v>
      </c>
      <c r="AP19" s="16">
        <f t="shared" si="12"/>
        <v>0.1775196003900775</v>
      </c>
      <c r="AQ19" s="19">
        <f t="shared" si="16"/>
        <v>0.15468245239408082</v>
      </c>
      <c r="AR19" s="20">
        <f t="shared" si="13"/>
        <v>3552.6558683940725</v>
      </c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  <c r="TC19"/>
      <c r="TD19"/>
      <c r="TE19"/>
      <c r="TF19"/>
      <c r="TG19"/>
      <c r="TH19"/>
      <c r="TI19"/>
      <c r="TJ19"/>
      <c r="TK19"/>
      <c r="TL19"/>
      <c r="TM19"/>
      <c r="TN19"/>
      <c r="TO19"/>
      <c r="TP19"/>
      <c r="TQ19"/>
      <c r="TR19"/>
      <c r="TS19"/>
      <c r="TT19"/>
      <c r="TU19"/>
      <c r="TV19"/>
      <c r="TW19"/>
      <c r="TX19"/>
      <c r="TY19"/>
      <c r="TZ19"/>
      <c r="UA19"/>
      <c r="UB19"/>
      <c r="UC19"/>
      <c r="UD19"/>
      <c r="UE19"/>
      <c r="UF19"/>
      <c r="UG19"/>
      <c r="UH19"/>
      <c r="UI19"/>
      <c r="UJ19"/>
      <c r="UK19"/>
      <c r="UL19"/>
      <c r="UM19"/>
      <c r="UN19"/>
      <c r="UO19"/>
      <c r="UP19"/>
      <c r="UQ19"/>
      <c r="UR19"/>
      <c r="US19"/>
      <c r="UT19"/>
      <c r="UU19"/>
      <c r="UV19"/>
      <c r="UW19"/>
      <c r="UX19"/>
      <c r="UY19"/>
      <c r="UZ19"/>
      <c r="VA19"/>
      <c r="VB19"/>
      <c r="VC19"/>
      <c r="VD19"/>
      <c r="VE19"/>
      <c r="VF19"/>
      <c r="VG19"/>
      <c r="VH19"/>
      <c r="VI19"/>
      <c r="VJ19"/>
      <c r="VK19"/>
      <c r="VL19"/>
      <c r="VM19"/>
      <c r="VN19"/>
      <c r="VO19"/>
      <c r="VP19"/>
      <c r="VQ19"/>
      <c r="VR19"/>
      <c r="VS19"/>
      <c r="VT19"/>
      <c r="VU19"/>
      <c r="VV19"/>
      <c r="VW19"/>
      <c r="VX19"/>
      <c r="VY19"/>
      <c r="VZ19"/>
      <c r="WA19"/>
      <c r="WB19"/>
      <c r="WC19"/>
      <c r="WD19"/>
      <c r="WE19"/>
      <c r="WF19"/>
      <c r="WG19"/>
      <c r="WH19"/>
      <c r="WI19"/>
      <c r="WJ19"/>
      <c r="WK19"/>
      <c r="WL19"/>
      <c r="WM19"/>
      <c r="WN19"/>
      <c r="WO19"/>
      <c r="WP19"/>
      <c r="WQ19"/>
      <c r="WR19"/>
      <c r="WS19"/>
      <c r="WT19"/>
      <c r="WU19"/>
      <c r="WV19"/>
      <c r="WW19"/>
      <c r="WX19"/>
      <c r="WY19"/>
      <c r="WZ19"/>
      <c r="XA19"/>
      <c r="XB19"/>
      <c r="XC19"/>
      <c r="XD19"/>
      <c r="XE19"/>
      <c r="XF19"/>
      <c r="XG19"/>
      <c r="XH19"/>
      <c r="XI19"/>
      <c r="XJ19"/>
      <c r="XK19"/>
      <c r="XL19"/>
      <c r="XM19"/>
      <c r="XN19"/>
      <c r="XO19"/>
      <c r="XP19"/>
      <c r="XQ19"/>
      <c r="XR19"/>
      <c r="XS19"/>
      <c r="XT19"/>
      <c r="XU19"/>
      <c r="XV19"/>
      <c r="XW19"/>
      <c r="XX19"/>
      <c r="XY19"/>
      <c r="XZ19"/>
      <c r="YA19"/>
      <c r="YB19"/>
      <c r="YC19"/>
      <c r="YD19"/>
      <c r="YE19"/>
      <c r="YF19"/>
      <c r="YG19"/>
      <c r="YH19"/>
      <c r="YI19"/>
      <c r="YJ19"/>
      <c r="YK19"/>
      <c r="YL19"/>
      <c r="YM19"/>
      <c r="YN19"/>
      <c r="YO19"/>
      <c r="YP19"/>
      <c r="YQ19"/>
      <c r="YR19"/>
      <c r="YS19"/>
      <c r="YT19"/>
      <c r="YU19"/>
      <c r="YV19"/>
      <c r="YW19"/>
      <c r="YX19"/>
      <c r="YY19"/>
      <c r="YZ19"/>
      <c r="ZA19"/>
      <c r="ZB19"/>
      <c r="ZC19"/>
      <c r="ZD19"/>
      <c r="ZE19"/>
      <c r="ZF19"/>
      <c r="ZG19"/>
      <c r="ZH19"/>
      <c r="ZI19"/>
      <c r="ZJ19"/>
      <c r="ZK19"/>
      <c r="ZL19"/>
      <c r="ZM19"/>
      <c r="ZN19"/>
      <c r="ZO19"/>
      <c r="ZP19"/>
      <c r="ZQ19"/>
      <c r="ZR19"/>
      <c r="ZS19"/>
      <c r="ZT19"/>
      <c r="ZU19"/>
      <c r="ZV19"/>
      <c r="ZW19"/>
      <c r="ZX19"/>
      <c r="ZY19"/>
      <c r="ZZ19"/>
      <c r="AAA19"/>
      <c r="AAB19"/>
      <c r="AAC19"/>
      <c r="AAD19"/>
      <c r="AAE19"/>
      <c r="AAF19"/>
      <c r="AAG19"/>
      <c r="AAH19"/>
      <c r="AAI19"/>
      <c r="AAJ19"/>
      <c r="AAK19"/>
      <c r="AAL19"/>
      <c r="AAM19"/>
      <c r="AAN19"/>
      <c r="AAO19"/>
      <c r="AAP19"/>
      <c r="AAQ19"/>
      <c r="AAR19"/>
      <c r="AAS19"/>
      <c r="AAT19"/>
      <c r="AAU19"/>
      <c r="AAV19"/>
      <c r="AAW19"/>
      <c r="AAX19"/>
      <c r="AAY19"/>
      <c r="AAZ19"/>
      <c r="ABA19"/>
      <c r="ABB19"/>
      <c r="ABC19"/>
      <c r="ABD19"/>
      <c r="ABE19"/>
      <c r="ABF19"/>
      <c r="ABG19"/>
      <c r="ABH19"/>
      <c r="ABI19"/>
      <c r="ABJ19"/>
      <c r="ABK19"/>
      <c r="ABL19"/>
      <c r="ABM19"/>
      <c r="ABN19"/>
      <c r="ABO19"/>
      <c r="ABP19"/>
      <c r="ABQ19"/>
      <c r="ABR19"/>
      <c r="ABS19"/>
      <c r="ABT19"/>
      <c r="ABU19"/>
      <c r="ABV19"/>
      <c r="ABW19"/>
      <c r="ABX19"/>
      <c r="ABY19"/>
      <c r="ABZ19"/>
      <c r="ACA19"/>
      <c r="ACB19"/>
      <c r="ACC19"/>
      <c r="ACD19"/>
      <c r="ACE19"/>
      <c r="ACF19"/>
      <c r="ACG19"/>
      <c r="ACH19"/>
      <c r="ACI19"/>
      <c r="ACJ19"/>
      <c r="ACK19"/>
      <c r="ACL19"/>
      <c r="ACM19"/>
      <c r="ACN19"/>
      <c r="ACO19"/>
      <c r="ACP19"/>
      <c r="ACQ19"/>
      <c r="ACR19"/>
      <c r="ACS19"/>
      <c r="ACT19"/>
      <c r="ACU19"/>
      <c r="ACV19"/>
      <c r="ACW19"/>
      <c r="ACX19"/>
      <c r="ACY19"/>
      <c r="ACZ19"/>
      <c r="ADA19"/>
      <c r="ADB19"/>
      <c r="ADC19"/>
      <c r="ADD19"/>
      <c r="ADE19"/>
      <c r="ADF19"/>
      <c r="ADG19"/>
      <c r="ADH19"/>
      <c r="ADI19"/>
      <c r="ADJ19"/>
      <c r="ADK19"/>
      <c r="ADL19"/>
      <c r="ADM19"/>
      <c r="ADN19"/>
      <c r="ADO19"/>
      <c r="ADP19"/>
      <c r="ADQ19"/>
      <c r="ADR19"/>
      <c r="ADS19"/>
      <c r="ADT19"/>
      <c r="ADU19"/>
      <c r="ADV19"/>
      <c r="ADW19"/>
      <c r="ADX19"/>
      <c r="ADY19"/>
      <c r="ADZ19"/>
      <c r="AEA19"/>
      <c r="AEB19"/>
      <c r="AEC19"/>
      <c r="AED19"/>
      <c r="AEE19"/>
      <c r="AEF19"/>
      <c r="AEG19"/>
      <c r="AEH19"/>
      <c r="AEI19"/>
      <c r="AEJ19"/>
      <c r="AEK19"/>
      <c r="AEL19"/>
      <c r="AEM19"/>
      <c r="AEN19"/>
      <c r="AEO19"/>
      <c r="AEP19"/>
      <c r="AEQ19"/>
      <c r="AER19"/>
      <c r="AES19"/>
      <c r="AET19"/>
      <c r="AEU19"/>
      <c r="AEV19"/>
      <c r="AEW19"/>
      <c r="AEX19"/>
      <c r="AEY19"/>
      <c r="AEZ19"/>
      <c r="AFA19"/>
      <c r="AFB19"/>
      <c r="AFC19"/>
      <c r="AFD19"/>
      <c r="AFE19"/>
      <c r="AFF19"/>
      <c r="AFG19"/>
      <c r="AFH19"/>
      <c r="AFI19"/>
      <c r="AFJ19"/>
      <c r="AFK19"/>
      <c r="AFL19"/>
      <c r="AFM19"/>
      <c r="AFN19"/>
      <c r="AFO19"/>
      <c r="AFP19"/>
      <c r="AFQ19"/>
      <c r="AFR19"/>
      <c r="AFS19"/>
      <c r="AFT19"/>
      <c r="AFU19"/>
      <c r="AFV19"/>
      <c r="AFW19"/>
      <c r="AFX19"/>
      <c r="AFY19"/>
      <c r="AFZ19"/>
      <c r="AGA19"/>
      <c r="AGB19"/>
      <c r="AGC19"/>
      <c r="AGD19"/>
      <c r="AGE19"/>
      <c r="AGF19"/>
      <c r="AGG19"/>
      <c r="AGH19"/>
      <c r="AGI19"/>
      <c r="AGJ19"/>
      <c r="AGK19"/>
      <c r="AGL19"/>
      <c r="AGM19"/>
      <c r="AGN19"/>
      <c r="AGO19"/>
      <c r="AGP19"/>
      <c r="AGQ19"/>
      <c r="AGR19"/>
      <c r="AGS19"/>
      <c r="AGT19"/>
      <c r="AGU19"/>
      <c r="AGV19"/>
      <c r="AGW19"/>
      <c r="AGX19"/>
      <c r="AGY19"/>
      <c r="AGZ19"/>
      <c r="AHA19"/>
      <c r="AHB19"/>
      <c r="AHC19"/>
      <c r="AHD19"/>
      <c r="AHE19"/>
      <c r="AHF19"/>
      <c r="AHG19"/>
      <c r="AHH19"/>
      <c r="AHI19"/>
      <c r="AHJ19"/>
      <c r="AHK19"/>
      <c r="AHL19"/>
      <c r="AHM19"/>
      <c r="AHN19"/>
      <c r="AHO19"/>
      <c r="AHP19"/>
      <c r="AHQ19"/>
      <c r="AHR19"/>
      <c r="AHS19"/>
      <c r="AHT19"/>
      <c r="AHU19"/>
      <c r="AHV19"/>
      <c r="AHW19"/>
      <c r="AHX19"/>
      <c r="AHY19"/>
      <c r="AHZ19"/>
      <c r="AIA19"/>
      <c r="AIB19"/>
      <c r="AIC19"/>
      <c r="AID19"/>
      <c r="AIE19"/>
      <c r="AIF19"/>
      <c r="AIG19"/>
      <c r="AIH19"/>
      <c r="AII19"/>
      <c r="AIJ19"/>
      <c r="AIK19"/>
      <c r="AIL19"/>
      <c r="AIM19"/>
      <c r="AIN19"/>
      <c r="AIO19"/>
      <c r="AIP19"/>
      <c r="AIQ19"/>
      <c r="AIR19"/>
      <c r="AIS19"/>
      <c r="AIT19"/>
      <c r="AIU19"/>
      <c r="AIV19"/>
      <c r="AIW19"/>
      <c r="AIX19"/>
      <c r="AIY19"/>
      <c r="AIZ19"/>
      <c r="AJA19"/>
      <c r="AJB19"/>
      <c r="AJC19"/>
      <c r="AJD19"/>
      <c r="AJE19"/>
      <c r="AJF19"/>
      <c r="AJG19"/>
      <c r="AJH19"/>
      <c r="AJI19"/>
      <c r="AJJ19"/>
      <c r="AJK19"/>
      <c r="AJL19"/>
      <c r="AJM19"/>
      <c r="AJN19"/>
      <c r="AJO19"/>
      <c r="AJP19"/>
      <c r="AJQ19"/>
      <c r="AJR19"/>
      <c r="AJS19"/>
      <c r="AJT19"/>
      <c r="AJU19"/>
      <c r="AJV19"/>
      <c r="AJW19"/>
      <c r="AJX19"/>
      <c r="AJY19"/>
      <c r="AJZ19"/>
      <c r="AKA19"/>
      <c r="AKB19"/>
      <c r="AKC19"/>
      <c r="AKD19"/>
      <c r="AKE19"/>
      <c r="AKF19"/>
      <c r="AKG19"/>
      <c r="AKH19"/>
      <c r="AKI19"/>
      <c r="AKJ19"/>
      <c r="AKK19"/>
      <c r="AKL19"/>
      <c r="AKM19"/>
      <c r="AKN19"/>
      <c r="AKO19"/>
      <c r="AKP19"/>
      <c r="AKQ19"/>
      <c r="AKR19"/>
      <c r="AKS19"/>
      <c r="AKT19"/>
      <c r="AKU19"/>
      <c r="AKV19"/>
      <c r="AKW19"/>
      <c r="AKX19"/>
      <c r="AKY19"/>
      <c r="AKZ19"/>
      <c r="ALA19"/>
      <c r="ALB19"/>
      <c r="ALC19"/>
      <c r="ALD19"/>
      <c r="ALE19"/>
      <c r="ALF19"/>
      <c r="ALG19"/>
      <c r="ALH19"/>
      <c r="ALI19"/>
      <c r="ALJ19"/>
      <c r="ALK19"/>
      <c r="ALL19"/>
      <c r="ALM19"/>
      <c r="ALN19"/>
      <c r="ALO19"/>
      <c r="ALP19"/>
      <c r="ALQ19"/>
      <c r="ALR19"/>
      <c r="ALS19"/>
      <c r="ALT19"/>
      <c r="ALU19"/>
      <c r="ALV19"/>
      <c r="ALW19"/>
      <c r="ALX19"/>
      <c r="ALY19"/>
      <c r="ALZ19"/>
      <c r="AMA19"/>
      <c r="AMB19"/>
      <c r="AMC19"/>
      <c r="AMD19"/>
      <c r="AME19"/>
      <c r="AMF19"/>
      <c r="AMG19"/>
    </row>
    <row r="20" spans="1:1021" x14ac:dyDescent="0.25">
      <c r="A20" s="7" t="s">
        <v>65</v>
      </c>
      <c r="B20" s="8">
        <v>41085</v>
      </c>
      <c r="C20" s="9">
        <v>40.054794520548</v>
      </c>
      <c r="D20" s="10" t="s">
        <v>46</v>
      </c>
      <c r="E20" s="7" t="s">
        <v>51</v>
      </c>
      <c r="F20" s="11">
        <v>1.8125</v>
      </c>
      <c r="G20" s="11">
        <v>20.61</v>
      </c>
      <c r="H20" s="11">
        <v>8.7942746239689509</v>
      </c>
      <c r="I20" s="11">
        <v>97.772910641071405</v>
      </c>
      <c r="J20" s="11">
        <v>98.499870325053607</v>
      </c>
      <c r="K20" s="12">
        <v>1625.7152272221199</v>
      </c>
      <c r="L20" s="12">
        <v>663.31831139845394</v>
      </c>
      <c r="M20" s="12">
        <v>188.8</v>
      </c>
      <c r="N20" s="12">
        <v>121.191240977102</v>
      </c>
      <c r="O20" s="12">
        <v>0</v>
      </c>
      <c r="P20" s="12">
        <v>170.377699740651</v>
      </c>
      <c r="Q20" s="12">
        <v>0</v>
      </c>
      <c r="R20" s="12">
        <v>61.0240434352826</v>
      </c>
      <c r="S20" s="12">
        <v>56.968307290466903</v>
      </c>
      <c r="T20" s="12">
        <v>61.067683332529803</v>
      </c>
      <c r="U20" s="12">
        <v>0.11</v>
      </c>
      <c r="V20" s="12">
        <v>0</v>
      </c>
      <c r="W20" s="12">
        <v>0</v>
      </c>
      <c r="X20" s="12">
        <v>455.54065275630001</v>
      </c>
      <c r="Y20" s="12">
        <v>53.995227806661497</v>
      </c>
      <c r="Z20" s="12">
        <v>88.169915059777495</v>
      </c>
      <c r="AA20" s="12">
        <v>0</v>
      </c>
      <c r="AB20" s="13">
        <f t="shared" si="0"/>
        <v>3546.2783090193452</v>
      </c>
      <c r="AC20" s="13">
        <f t="shared" si="17"/>
        <v>2599.0247795976761</v>
      </c>
      <c r="AD20" s="13">
        <f t="shared" si="2"/>
        <v>349.54773379893032</v>
      </c>
      <c r="AE20" s="15">
        <f t="shared" si="3"/>
        <v>65.117689375308018</v>
      </c>
      <c r="AF20" s="15">
        <f t="shared" si="4"/>
        <v>1.6257152272221198</v>
      </c>
      <c r="AG20" s="16">
        <f t="shared" si="5"/>
        <v>0.71021905087586201</v>
      </c>
      <c r="AH20" s="16">
        <f t="shared" si="18"/>
        <v>0.1491343573561105</v>
      </c>
      <c r="AI20" s="16">
        <f t="shared" si="7"/>
        <v>0.43417311643825435</v>
      </c>
      <c r="AJ20" s="16">
        <f t="shared" si="14"/>
        <v>0.27220435231044121</v>
      </c>
      <c r="AK20" s="16">
        <f t="shared" si="19"/>
        <v>0.88145187808311043</v>
      </c>
      <c r="AL20" s="17">
        <f t="shared" si="15"/>
        <v>0.97695494456562038</v>
      </c>
      <c r="AM20" s="16">
        <f t="shared" si="9"/>
        <v>0.78112222666199815</v>
      </c>
      <c r="AN20" s="16">
        <f t="shared" si="10"/>
        <v>0.89595017050970804</v>
      </c>
      <c r="AO20" s="16">
        <f t="shared" si="11"/>
        <v>4.4923893015964484</v>
      </c>
      <c r="AP20" s="16">
        <f t="shared" si="12"/>
        <v>0.47435489414758897</v>
      </c>
      <c r="AQ20" s="19">
        <f t="shared" si="16"/>
        <v>0.1059694319210745</v>
      </c>
      <c r="AR20" s="20">
        <f t="shared" si="13"/>
        <v>142.04544898044628</v>
      </c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  <c r="RI20"/>
      <c r="RJ20"/>
      <c r="RK20"/>
      <c r="RL20"/>
      <c r="RM20"/>
      <c r="RN20"/>
      <c r="RO20"/>
      <c r="RP20"/>
      <c r="RQ20"/>
      <c r="RR20"/>
      <c r="RS20"/>
      <c r="RT20"/>
      <c r="RU20"/>
      <c r="RV20"/>
      <c r="RW20"/>
      <c r="RX20"/>
      <c r="RY20"/>
      <c r="RZ20"/>
      <c r="SA20"/>
      <c r="SB20"/>
      <c r="SC20"/>
      <c r="SD20"/>
      <c r="SE20"/>
      <c r="SF20"/>
      <c r="SG20"/>
      <c r="SH20"/>
      <c r="SI20"/>
      <c r="SJ20"/>
      <c r="SK20"/>
      <c r="SL20"/>
      <c r="SM20"/>
      <c r="SN20"/>
      <c r="SO20"/>
      <c r="SP20"/>
      <c r="SQ20"/>
      <c r="SR20"/>
      <c r="SS20"/>
      <c r="ST20"/>
      <c r="SU20"/>
      <c r="SV20"/>
      <c r="SW20"/>
      <c r="SX20"/>
      <c r="SY20"/>
      <c r="SZ20"/>
      <c r="TA20"/>
      <c r="TB20"/>
      <c r="TC20"/>
      <c r="TD20"/>
      <c r="TE20"/>
      <c r="TF20"/>
      <c r="TG20"/>
      <c r="TH20"/>
      <c r="TI20"/>
      <c r="TJ20"/>
      <c r="TK20"/>
      <c r="TL20"/>
      <c r="TM20"/>
      <c r="TN20"/>
      <c r="TO20"/>
      <c r="TP20"/>
      <c r="TQ20"/>
      <c r="TR20"/>
      <c r="TS20"/>
      <c r="TT20"/>
      <c r="TU20"/>
      <c r="TV20"/>
      <c r="TW20"/>
      <c r="TX20"/>
      <c r="TY20"/>
      <c r="TZ20"/>
      <c r="UA20"/>
      <c r="UB20"/>
      <c r="UC20"/>
      <c r="UD20"/>
      <c r="UE20"/>
      <c r="UF20"/>
      <c r="UG20"/>
      <c r="UH20"/>
      <c r="UI20"/>
      <c r="UJ20"/>
      <c r="UK20"/>
      <c r="UL20"/>
      <c r="UM20"/>
      <c r="UN20"/>
      <c r="UO20"/>
      <c r="UP20"/>
      <c r="UQ20"/>
      <c r="UR20"/>
      <c r="US20"/>
      <c r="UT20"/>
      <c r="UU20"/>
      <c r="UV20"/>
      <c r="UW20"/>
      <c r="UX20"/>
      <c r="UY20"/>
      <c r="UZ20"/>
      <c r="VA20"/>
      <c r="VB20"/>
      <c r="VC20"/>
      <c r="VD20"/>
      <c r="VE20"/>
      <c r="VF20"/>
      <c r="VG20"/>
      <c r="VH20"/>
      <c r="VI20"/>
      <c r="VJ20"/>
      <c r="VK20"/>
      <c r="VL20"/>
      <c r="VM20"/>
      <c r="VN20"/>
      <c r="VO20"/>
      <c r="VP20"/>
      <c r="VQ20"/>
      <c r="VR20"/>
      <c r="VS20"/>
      <c r="VT20"/>
      <c r="VU20"/>
      <c r="VV20"/>
      <c r="VW20"/>
      <c r="VX20"/>
      <c r="VY20"/>
      <c r="VZ20"/>
      <c r="WA20"/>
      <c r="WB20"/>
      <c r="WC20"/>
      <c r="WD20"/>
      <c r="WE20"/>
      <c r="WF20"/>
      <c r="WG20"/>
      <c r="WH20"/>
      <c r="WI20"/>
      <c r="WJ20"/>
      <c r="WK20"/>
      <c r="WL20"/>
      <c r="WM20"/>
      <c r="WN20"/>
      <c r="WO20"/>
      <c r="WP20"/>
      <c r="WQ20"/>
      <c r="WR20"/>
      <c r="WS20"/>
      <c r="WT20"/>
      <c r="WU20"/>
      <c r="WV20"/>
      <c r="WW20"/>
      <c r="WX20"/>
      <c r="WY20"/>
      <c r="WZ20"/>
      <c r="XA20"/>
      <c r="XB20"/>
      <c r="XC20"/>
      <c r="XD20"/>
      <c r="XE20"/>
      <c r="XF20"/>
      <c r="XG20"/>
      <c r="XH20"/>
      <c r="XI20"/>
      <c r="XJ20"/>
      <c r="XK20"/>
      <c r="XL20"/>
      <c r="XM20"/>
      <c r="XN20"/>
      <c r="XO20"/>
      <c r="XP20"/>
      <c r="XQ20"/>
      <c r="XR20"/>
      <c r="XS20"/>
      <c r="XT20"/>
      <c r="XU20"/>
      <c r="XV20"/>
      <c r="XW20"/>
      <c r="XX20"/>
      <c r="XY20"/>
      <c r="XZ20"/>
      <c r="YA20"/>
      <c r="YB20"/>
      <c r="YC20"/>
      <c r="YD20"/>
      <c r="YE20"/>
      <c r="YF20"/>
      <c r="YG20"/>
      <c r="YH20"/>
      <c r="YI20"/>
      <c r="YJ20"/>
      <c r="YK20"/>
      <c r="YL20"/>
      <c r="YM20"/>
      <c r="YN20"/>
      <c r="YO20"/>
      <c r="YP20"/>
      <c r="YQ20"/>
      <c r="YR20"/>
      <c r="YS20"/>
      <c r="YT20"/>
      <c r="YU20"/>
      <c r="YV20"/>
      <c r="YW20"/>
      <c r="YX20"/>
      <c r="YY20"/>
      <c r="YZ20"/>
      <c r="ZA20"/>
      <c r="ZB20"/>
      <c r="ZC20"/>
      <c r="ZD20"/>
      <c r="ZE20"/>
      <c r="ZF20"/>
      <c r="ZG20"/>
      <c r="ZH20"/>
      <c r="ZI20"/>
      <c r="ZJ20"/>
      <c r="ZK20"/>
      <c r="ZL20"/>
      <c r="ZM20"/>
      <c r="ZN20"/>
      <c r="ZO20"/>
      <c r="ZP20"/>
      <c r="ZQ20"/>
      <c r="ZR20"/>
      <c r="ZS20"/>
      <c r="ZT20"/>
      <c r="ZU20"/>
      <c r="ZV20"/>
      <c r="ZW20"/>
      <c r="ZX20"/>
      <c r="ZY20"/>
      <c r="ZZ20"/>
      <c r="AAA20"/>
      <c r="AAB20"/>
      <c r="AAC20"/>
      <c r="AAD20"/>
      <c r="AAE20"/>
      <c r="AAF20"/>
      <c r="AAG20"/>
      <c r="AAH20"/>
      <c r="AAI20"/>
      <c r="AAJ20"/>
      <c r="AAK20"/>
      <c r="AAL20"/>
      <c r="AAM20"/>
      <c r="AAN20"/>
      <c r="AAO20"/>
      <c r="AAP20"/>
      <c r="AAQ20"/>
      <c r="AAR20"/>
      <c r="AAS20"/>
      <c r="AAT20"/>
      <c r="AAU20"/>
      <c r="AAV20"/>
      <c r="AAW20"/>
      <c r="AAX20"/>
      <c r="AAY20"/>
      <c r="AAZ20"/>
      <c r="ABA20"/>
      <c r="ABB20"/>
      <c r="ABC20"/>
      <c r="ABD20"/>
      <c r="ABE20"/>
      <c r="ABF20"/>
      <c r="ABG20"/>
      <c r="ABH20"/>
      <c r="ABI20"/>
      <c r="ABJ20"/>
      <c r="ABK20"/>
      <c r="ABL20"/>
      <c r="ABM20"/>
      <c r="ABN20"/>
      <c r="ABO20"/>
      <c r="ABP20"/>
      <c r="ABQ20"/>
      <c r="ABR20"/>
      <c r="ABS20"/>
      <c r="ABT20"/>
      <c r="ABU20"/>
      <c r="ABV20"/>
      <c r="ABW20"/>
      <c r="ABX20"/>
      <c r="ABY20"/>
      <c r="ABZ20"/>
      <c r="ACA20"/>
      <c r="ACB20"/>
      <c r="ACC20"/>
      <c r="ACD20"/>
      <c r="ACE20"/>
      <c r="ACF20"/>
      <c r="ACG20"/>
      <c r="ACH20"/>
      <c r="ACI20"/>
      <c r="ACJ20"/>
      <c r="ACK20"/>
      <c r="ACL20"/>
      <c r="ACM20"/>
      <c r="ACN20"/>
      <c r="ACO20"/>
      <c r="ACP20"/>
      <c r="ACQ20"/>
      <c r="ACR20"/>
      <c r="ACS20"/>
      <c r="ACT20"/>
      <c r="ACU20"/>
      <c r="ACV20"/>
      <c r="ACW20"/>
      <c r="ACX20"/>
      <c r="ACY20"/>
      <c r="ACZ20"/>
      <c r="ADA20"/>
      <c r="ADB20"/>
      <c r="ADC20"/>
      <c r="ADD20"/>
      <c r="ADE20"/>
      <c r="ADF20"/>
      <c r="ADG20"/>
      <c r="ADH20"/>
      <c r="ADI20"/>
      <c r="ADJ20"/>
      <c r="ADK20"/>
      <c r="ADL20"/>
      <c r="ADM20"/>
      <c r="ADN20"/>
      <c r="ADO20"/>
      <c r="ADP20"/>
      <c r="ADQ20"/>
      <c r="ADR20"/>
      <c r="ADS20"/>
      <c r="ADT20"/>
      <c r="ADU20"/>
      <c r="ADV20"/>
      <c r="ADW20"/>
      <c r="ADX20"/>
      <c r="ADY20"/>
      <c r="ADZ20"/>
      <c r="AEA20"/>
      <c r="AEB20"/>
      <c r="AEC20"/>
      <c r="AED20"/>
      <c r="AEE20"/>
      <c r="AEF20"/>
      <c r="AEG20"/>
      <c r="AEH20"/>
      <c r="AEI20"/>
      <c r="AEJ20"/>
      <c r="AEK20"/>
      <c r="AEL20"/>
      <c r="AEM20"/>
      <c r="AEN20"/>
      <c r="AEO20"/>
      <c r="AEP20"/>
      <c r="AEQ20"/>
      <c r="AER20"/>
      <c r="AES20"/>
      <c r="AET20"/>
      <c r="AEU20"/>
      <c r="AEV20"/>
      <c r="AEW20"/>
      <c r="AEX20"/>
      <c r="AEY20"/>
      <c r="AEZ20"/>
      <c r="AFA20"/>
      <c r="AFB20"/>
      <c r="AFC20"/>
      <c r="AFD20"/>
      <c r="AFE20"/>
      <c r="AFF20"/>
      <c r="AFG20"/>
      <c r="AFH20"/>
      <c r="AFI20"/>
      <c r="AFJ20"/>
      <c r="AFK20"/>
      <c r="AFL20"/>
      <c r="AFM20"/>
      <c r="AFN20"/>
      <c r="AFO20"/>
      <c r="AFP20"/>
      <c r="AFQ20"/>
      <c r="AFR20"/>
      <c r="AFS20"/>
      <c r="AFT20"/>
      <c r="AFU20"/>
      <c r="AFV20"/>
      <c r="AFW20"/>
      <c r="AFX20"/>
      <c r="AFY20"/>
      <c r="AFZ20"/>
      <c r="AGA20"/>
      <c r="AGB20"/>
      <c r="AGC20"/>
      <c r="AGD20"/>
      <c r="AGE20"/>
      <c r="AGF20"/>
      <c r="AGG20"/>
      <c r="AGH20"/>
      <c r="AGI20"/>
      <c r="AGJ20"/>
      <c r="AGK20"/>
      <c r="AGL20"/>
      <c r="AGM20"/>
      <c r="AGN20"/>
      <c r="AGO20"/>
      <c r="AGP20"/>
      <c r="AGQ20"/>
      <c r="AGR20"/>
      <c r="AGS20"/>
      <c r="AGT20"/>
      <c r="AGU20"/>
      <c r="AGV20"/>
      <c r="AGW20"/>
      <c r="AGX20"/>
      <c r="AGY20"/>
      <c r="AGZ20"/>
      <c r="AHA20"/>
      <c r="AHB20"/>
      <c r="AHC20"/>
      <c r="AHD20"/>
      <c r="AHE20"/>
      <c r="AHF20"/>
      <c r="AHG20"/>
      <c r="AHH20"/>
      <c r="AHI20"/>
      <c r="AHJ20"/>
      <c r="AHK20"/>
      <c r="AHL20"/>
      <c r="AHM20"/>
      <c r="AHN20"/>
      <c r="AHO20"/>
      <c r="AHP20"/>
      <c r="AHQ20"/>
      <c r="AHR20"/>
      <c r="AHS20"/>
      <c r="AHT20"/>
      <c r="AHU20"/>
      <c r="AHV20"/>
      <c r="AHW20"/>
      <c r="AHX20"/>
      <c r="AHY20"/>
      <c r="AHZ20"/>
      <c r="AIA20"/>
      <c r="AIB20"/>
      <c r="AIC20"/>
      <c r="AID20"/>
      <c r="AIE20"/>
      <c r="AIF20"/>
      <c r="AIG20"/>
      <c r="AIH20"/>
      <c r="AII20"/>
      <c r="AIJ20"/>
      <c r="AIK20"/>
      <c r="AIL20"/>
      <c r="AIM20"/>
      <c r="AIN20"/>
      <c r="AIO20"/>
      <c r="AIP20"/>
      <c r="AIQ20"/>
      <c r="AIR20"/>
      <c r="AIS20"/>
      <c r="AIT20"/>
      <c r="AIU20"/>
      <c r="AIV20"/>
      <c r="AIW20"/>
      <c r="AIX20"/>
      <c r="AIY20"/>
      <c r="AIZ20"/>
      <c r="AJA20"/>
      <c r="AJB20"/>
      <c r="AJC20"/>
      <c r="AJD20"/>
      <c r="AJE20"/>
      <c r="AJF20"/>
      <c r="AJG20"/>
      <c r="AJH20"/>
      <c r="AJI20"/>
      <c r="AJJ20"/>
      <c r="AJK20"/>
      <c r="AJL20"/>
      <c r="AJM20"/>
      <c r="AJN20"/>
      <c r="AJO20"/>
      <c r="AJP20"/>
      <c r="AJQ20"/>
      <c r="AJR20"/>
      <c r="AJS20"/>
      <c r="AJT20"/>
      <c r="AJU20"/>
      <c r="AJV20"/>
      <c r="AJW20"/>
      <c r="AJX20"/>
      <c r="AJY20"/>
      <c r="AJZ20"/>
      <c r="AKA20"/>
      <c r="AKB20"/>
      <c r="AKC20"/>
      <c r="AKD20"/>
      <c r="AKE20"/>
      <c r="AKF20"/>
      <c r="AKG20"/>
      <c r="AKH20"/>
      <c r="AKI20"/>
      <c r="AKJ20"/>
      <c r="AKK20"/>
      <c r="AKL20"/>
      <c r="AKM20"/>
      <c r="AKN20"/>
      <c r="AKO20"/>
      <c r="AKP20"/>
      <c r="AKQ20"/>
      <c r="AKR20"/>
      <c r="AKS20"/>
      <c r="AKT20"/>
      <c r="AKU20"/>
      <c r="AKV20"/>
      <c r="AKW20"/>
      <c r="AKX20"/>
      <c r="AKY20"/>
      <c r="AKZ20"/>
      <c r="ALA20"/>
      <c r="ALB20"/>
      <c r="ALC20"/>
      <c r="ALD20"/>
      <c r="ALE20"/>
      <c r="ALF20"/>
      <c r="ALG20"/>
      <c r="ALH20"/>
      <c r="ALI20"/>
      <c r="ALJ20"/>
      <c r="ALK20"/>
      <c r="ALL20"/>
      <c r="ALM20"/>
      <c r="ALN20"/>
      <c r="ALO20"/>
      <c r="ALP20"/>
      <c r="ALQ20"/>
      <c r="ALR20"/>
      <c r="ALS20"/>
      <c r="ALT20"/>
      <c r="ALU20"/>
      <c r="ALV20"/>
      <c r="ALW20"/>
      <c r="ALX20"/>
      <c r="ALY20"/>
      <c r="ALZ20"/>
      <c r="AMA20"/>
      <c r="AMB20"/>
      <c r="AMC20"/>
      <c r="AMD20"/>
      <c r="AME20"/>
      <c r="AMF20"/>
      <c r="AMG20"/>
    </row>
    <row r="21" spans="1:1021" x14ac:dyDescent="0.25">
      <c r="A21" s="7" t="s">
        <v>66</v>
      </c>
      <c r="B21" s="8">
        <v>41182</v>
      </c>
      <c r="C21" s="9">
        <v>131.20547945205499</v>
      </c>
      <c r="D21" s="10" t="s">
        <v>46</v>
      </c>
      <c r="E21" s="7" t="s">
        <v>47</v>
      </c>
      <c r="F21" s="11">
        <v>1.1200000000000001</v>
      </c>
      <c r="G21" s="11">
        <v>12</v>
      </c>
      <c r="H21" s="11">
        <v>9.3333333333333304</v>
      </c>
      <c r="I21" s="11"/>
      <c r="J21" s="11"/>
      <c r="K21" s="12">
        <v>8814.3248679999997</v>
      </c>
      <c r="L21" s="12">
        <v>269.71834096079999</v>
      </c>
      <c r="M21" s="12">
        <v>1498.8376900000001</v>
      </c>
      <c r="N21" s="12">
        <v>407.10895349999998</v>
      </c>
      <c r="O21" s="12">
        <v>0</v>
      </c>
      <c r="P21" s="12">
        <v>263.32073250000002</v>
      </c>
      <c r="Q21" s="12">
        <v>22.667224999999998</v>
      </c>
      <c r="R21" s="12">
        <v>16.774510500000002</v>
      </c>
      <c r="S21" s="12">
        <v>103.7698235</v>
      </c>
      <c r="T21" s="12">
        <v>0</v>
      </c>
      <c r="U21" s="12">
        <v>0.28399999999999997</v>
      </c>
      <c r="V21" s="12">
        <v>0</v>
      </c>
      <c r="W21" s="12">
        <v>0</v>
      </c>
      <c r="X21" s="12">
        <v>1362.692777</v>
      </c>
      <c r="Y21" s="12">
        <v>210.70776699999999</v>
      </c>
      <c r="Z21" s="12">
        <v>373.2853715</v>
      </c>
      <c r="AA21" s="12">
        <v>0</v>
      </c>
      <c r="AB21" s="13">
        <f t="shared" si="0"/>
        <v>13343.492059460799</v>
      </c>
      <c r="AC21" s="13">
        <f t="shared" si="17"/>
        <v>10989.9898524608</v>
      </c>
      <c r="AD21" s="13">
        <f t="shared" si="2"/>
        <v>406.81629150000003</v>
      </c>
      <c r="AE21" s="15">
        <f t="shared" si="3"/>
        <v>1156.4877203521112</v>
      </c>
      <c r="AF21" s="15">
        <f t="shared" si="4"/>
        <v>8.8143248679999999</v>
      </c>
      <c r="AG21" s="16">
        <f t="shared" si="5"/>
        <v>0.97030855812148253</v>
      </c>
      <c r="AH21" s="16">
        <f t="shared" si="18"/>
        <v>0.11031553370844452</v>
      </c>
      <c r="AI21" s="16">
        <f t="shared" si="7"/>
        <v>0.22990347929940549</v>
      </c>
      <c r="AJ21" s="16">
        <f t="shared" si="14"/>
        <v>0.16194252443878604</v>
      </c>
      <c r="AK21" s="16">
        <f t="shared" si="19"/>
        <v>0.96430435980385854</v>
      </c>
      <c r="AL21" s="17">
        <f t="shared" si="15"/>
        <v>0.9773304559159296</v>
      </c>
      <c r="AM21" s="16">
        <f t="shared" si="9"/>
        <v>0.86610097137155939</v>
      </c>
      <c r="AN21" s="16">
        <f t="shared" si="10"/>
        <v>0.85466750072339936</v>
      </c>
      <c r="AO21" s="16">
        <f t="shared" si="11"/>
        <v>5.7735096403785153</v>
      </c>
      <c r="AP21" s="16">
        <f t="shared" si="12"/>
        <v>0.14943079415437746</v>
      </c>
      <c r="AQ21" s="19">
        <f t="shared" si="16"/>
        <v>0.13391870735237268</v>
      </c>
      <c r="AR21" s="20">
        <f t="shared" si="13"/>
        <v>1750.7392732262429</v>
      </c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  <c r="OG21"/>
      <c r="OH21"/>
      <c r="OI21"/>
      <c r="OJ21"/>
      <c r="OK21"/>
      <c r="OL21"/>
      <c r="OM21"/>
      <c r="ON21"/>
      <c r="OO21"/>
      <c r="OP21"/>
      <c r="OQ21"/>
      <c r="OR21"/>
      <c r="OS21"/>
      <c r="OT21"/>
      <c r="OU21"/>
      <c r="OV21"/>
      <c r="OW21"/>
      <c r="OX21"/>
      <c r="OY21"/>
      <c r="OZ21"/>
      <c r="PA21"/>
      <c r="PB21"/>
      <c r="PC21"/>
      <c r="PD21"/>
      <c r="PE21"/>
      <c r="PF21"/>
      <c r="PG21"/>
      <c r="PH21"/>
      <c r="PI21"/>
      <c r="PJ21"/>
      <c r="PK21"/>
      <c r="PL21"/>
      <c r="PM21"/>
      <c r="PN21"/>
      <c r="PO21"/>
      <c r="PP21"/>
      <c r="PQ21"/>
      <c r="PR21"/>
      <c r="PS21"/>
      <c r="PT21"/>
      <c r="PU21"/>
      <c r="PV21"/>
      <c r="PW21"/>
      <c r="PX21"/>
      <c r="PY21"/>
      <c r="PZ21"/>
      <c r="QA21"/>
      <c r="QB21"/>
      <c r="QC21"/>
      <c r="QD21"/>
      <c r="QE21"/>
      <c r="QF21"/>
      <c r="QG21"/>
      <c r="QH21"/>
      <c r="QI21"/>
      <c r="QJ21"/>
      <c r="QK21"/>
      <c r="QL21"/>
      <c r="QM21"/>
      <c r="QN21"/>
      <c r="QO21"/>
      <c r="QP21"/>
      <c r="QQ21"/>
      <c r="QR21"/>
      <c r="QS21"/>
      <c r="QT21"/>
      <c r="QU21"/>
      <c r="QV21"/>
      <c r="QW21"/>
      <c r="QX21"/>
      <c r="QY21"/>
      <c r="QZ21"/>
      <c r="RA21"/>
      <c r="RB21"/>
      <c r="RC21"/>
      <c r="RD21"/>
      <c r="RE21"/>
      <c r="RF21"/>
      <c r="RG21"/>
      <c r="RH21"/>
      <c r="RI21"/>
      <c r="RJ21"/>
      <c r="RK21"/>
      <c r="RL21"/>
      <c r="RM21"/>
      <c r="RN21"/>
      <c r="RO21"/>
      <c r="RP21"/>
      <c r="RQ21"/>
      <c r="RR21"/>
      <c r="RS21"/>
      <c r="RT21"/>
      <c r="RU21"/>
      <c r="RV21"/>
      <c r="RW21"/>
      <c r="RX21"/>
      <c r="RY21"/>
      <c r="RZ21"/>
      <c r="SA21"/>
      <c r="SB21"/>
      <c r="SC21"/>
      <c r="SD21"/>
      <c r="SE21"/>
      <c r="SF21"/>
      <c r="SG21"/>
      <c r="SH21"/>
      <c r="SI21"/>
      <c r="SJ21"/>
      <c r="SK21"/>
      <c r="SL21"/>
      <c r="SM21"/>
      <c r="SN21"/>
      <c r="SO21"/>
      <c r="SP21"/>
      <c r="SQ21"/>
      <c r="SR21"/>
      <c r="SS21"/>
      <c r="ST21"/>
      <c r="SU21"/>
      <c r="SV21"/>
      <c r="SW21"/>
      <c r="SX21"/>
      <c r="SY21"/>
      <c r="SZ21"/>
      <c r="TA21"/>
      <c r="TB21"/>
      <c r="TC21"/>
      <c r="TD21"/>
      <c r="TE21"/>
      <c r="TF21"/>
      <c r="TG21"/>
      <c r="TH21"/>
      <c r="TI21"/>
      <c r="TJ21"/>
      <c r="TK21"/>
      <c r="TL21"/>
      <c r="TM21"/>
      <c r="TN21"/>
      <c r="TO21"/>
      <c r="TP21"/>
      <c r="TQ21"/>
      <c r="TR21"/>
      <c r="TS21"/>
      <c r="TT21"/>
      <c r="TU21"/>
      <c r="TV21"/>
      <c r="TW21"/>
      <c r="TX21"/>
      <c r="TY21"/>
      <c r="TZ21"/>
      <c r="UA21"/>
      <c r="UB21"/>
      <c r="UC21"/>
      <c r="UD21"/>
      <c r="UE21"/>
      <c r="UF21"/>
      <c r="UG21"/>
      <c r="UH21"/>
      <c r="UI21"/>
      <c r="UJ21"/>
      <c r="UK21"/>
      <c r="UL21"/>
      <c r="UM21"/>
      <c r="UN21"/>
      <c r="UO21"/>
      <c r="UP21"/>
      <c r="UQ21"/>
      <c r="UR21"/>
      <c r="US21"/>
      <c r="UT21"/>
      <c r="UU21"/>
      <c r="UV21"/>
      <c r="UW21"/>
      <c r="UX21"/>
      <c r="UY21"/>
      <c r="UZ21"/>
      <c r="VA21"/>
      <c r="VB21"/>
      <c r="VC21"/>
      <c r="VD21"/>
      <c r="VE21"/>
      <c r="VF21"/>
      <c r="VG21"/>
      <c r="VH21"/>
      <c r="VI21"/>
      <c r="VJ21"/>
      <c r="VK21"/>
      <c r="VL21"/>
      <c r="VM21"/>
      <c r="VN21"/>
      <c r="VO21"/>
      <c r="VP21"/>
      <c r="VQ21"/>
      <c r="VR21"/>
      <c r="VS21"/>
      <c r="VT21"/>
      <c r="VU21"/>
      <c r="VV21"/>
      <c r="VW21"/>
      <c r="VX21"/>
      <c r="VY21"/>
      <c r="VZ21"/>
      <c r="WA21"/>
      <c r="WB21"/>
      <c r="WC21"/>
      <c r="WD21"/>
      <c r="WE21"/>
      <c r="WF21"/>
      <c r="WG21"/>
      <c r="WH21"/>
      <c r="WI21"/>
      <c r="WJ21"/>
      <c r="WK21"/>
      <c r="WL21"/>
      <c r="WM21"/>
      <c r="WN21"/>
      <c r="WO21"/>
      <c r="WP21"/>
      <c r="WQ21"/>
      <c r="WR21"/>
      <c r="WS21"/>
      <c r="WT21"/>
      <c r="WU21"/>
      <c r="WV21"/>
      <c r="WW21"/>
      <c r="WX21"/>
      <c r="WY21"/>
      <c r="WZ21"/>
      <c r="XA21"/>
      <c r="XB21"/>
      <c r="XC21"/>
      <c r="XD21"/>
      <c r="XE21"/>
      <c r="XF21"/>
      <c r="XG21"/>
      <c r="XH21"/>
      <c r="XI21"/>
      <c r="XJ21"/>
      <c r="XK21"/>
      <c r="XL21"/>
      <c r="XM21"/>
      <c r="XN21"/>
      <c r="XO21"/>
      <c r="XP21"/>
      <c r="XQ21"/>
      <c r="XR21"/>
      <c r="XS21"/>
      <c r="XT21"/>
      <c r="XU21"/>
      <c r="XV21"/>
      <c r="XW21"/>
      <c r="XX21"/>
      <c r="XY21"/>
      <c r="XZ21"/>
      <c r="YA21"/>
      <c r="YB21"/>
      <c r="YC21"/>
      <c r="YD21"/>
      <c r="YE21"/>
      <c r="YF21"/>
      <c r="YG21"/>
      <c r="YH21"/>
      <c r="YI21"/>
      <c r="YJ21"/>
      <c r="YK21"/>
      <c r="YL21"/>
      <c r="YM21"/>
      <c r="YN21"/>
      <c r="YO21"/>
      <c r="YP21"/>
      <c r="YQ21"/>
      <c r="YR21"/>
      <c r="YS21"/>
      <c r="YT21"/>
      <c r="YU21"/>
      <c r="YV21"/>
      <c r="YW21"/>
      <c r="YX21"/>
      <c r="YY21"/>
      <c r="YZ21"/>
      <c r="ZA21"/>
      <c r="ZB21"/>
      <c r="ZC21"/>
      <c r="ZD21"/>
      <c r="ZE21"/>
      <c r="ZF21"/>
      <c r="ZG21"/>
      <c r="ZH21"/>
      <c r="ZI21"/>
      <c r="ZJ21"/>
      <c r="ZK21"/>
      <c r="ZL21"/>
      <c r="ZM21"/>
      <c r="ZN21"/>
      <c r="ZO21"/>
      <c r="ZP21"/>
      <c r="ZQ21"/>
      <c r="ZR21"/>
      <c r="ZS21"/>
      <c r="ZT21"/>
      <c r="ZU21"/>
      <c r="ZV21"/>
      <c r="ZW21"/>
      <c r="ZX21"/>
      <c r="ZY21"/>
      <c r="ZZ21"/>
      <c r="AAA21"/>
      <c r="AAB21"/>
      <c r="AAC21"/>
      <c r="AAD21"/>
      <c r="AAE21"/>
      <c r="AAF21"/>
      <c r="AAG21"/>
      <c r="AAH21"/>
      <c r="AAI21"/>
      <c r="AAJ21"/>
      <c r="AAK21"/>
      <c r="AAL21"/>
      <c r="AAM21"/>
      <c r="AAN21"/>
      <c r="AAO21"/>
      <c r="AAP21"/>
      <c r="AAQ21"/>
      <c r="AAR21"/>
      <c r="AAS21"/>
      <c r="AAT21"/>
      <c r="AAU21"/>
      <c r="AAV21"/>
      <c r="AAW21"/>
      <c r="AAX21"/>
      <c r="AAY21"/>
      <c r="AAZ21"/>
      <c r="ABA21"/>
      <c r="ABB21"/>
      <c r="ABC21"/>
      <c r="ABD21"/>
      <c r="ABE21"/>
      <c r="ABF21"/>
      <c r="ABG21"/>
      <c r="ABH21"/>
      <c r="ABI21"/>
      <c r="ABJ21"/>
      <c r="ABK21"/>
      <c r="ABL21"/>
      <c r="ABM21"/>
      <c r="ABN21"/>
      <c r="ABO21"/>
      <c r="ABP21"/>
      <c r="ABQ21"/>
      <c r="ABR21"/>
      <c r="ABS21"/>
      <c r="ABT21"/>
      <c r="ABU21"/>
      <c r="ABV21"/>
      <c r="ABW21"/>
      <c r="ABX21"/>
      <c r="ABY21"/>
      <c r="ABZ21"/>
      <c r="ACA21"/>
      <c r="ACB21"/>
      <c r="ACC21"/>
      <c r="ACD21"/>
      <c r="ACE21"/>
      <c r="ACF21"/>
      <c r="ACG21"/>
      <c r="ACH21"/>
      <c r="ACI21"/>
      <c r="ACJ21"/>
      <c r="ACK21"/>
      <c r="ACL21"/>
      <c r="ACM21"/>
      <c r="ACN21"/>
      <c r="ACO21"/>
      <c r="ACP21"/>
      <c r="ACQ21"/>
      <c r="ACR21"/>
      <c r="ACS21"/>
      <c r="ACT21"/>
      <c r="ACU21"/>
      <c r="ACV21"/>
      <c r="ACW21"/>
      <c r="ACX21"/>
      <c r="ACY21"/>
      <c r="ACZ21"/>
      <c r="ADA21"/>
      <c r="ADB21"/>
      <c r="ADC21"/>
      <c r="ADD21"/>
      <c r="ADE21"/>
      <c r="ADF21"/>
      <c r="ADG21"/>
      <c r="ADH21"/>
      <c r="ADI21"/>
      <c r="ADJ21"/>
      <c r="ADK21"/>
      <c r="ADL21"/>
      <c r="ADM21"/>
      <c r="ADN21"/>
      <c r="ADO21"/>
      <c r="ADP21"/>
      <c r="ADQ21"/>
      <c r="ADR21"/>
      <c r="ADS21"/>
      <c r="ADT21"/>
      <c r="ADU21"/>
      <c r="ADV21"/>
      <c r="ADW21"/>
      <c r="ADX21"/>
      <c r="ADY21"/>
      <c r="ADZ21"/>
      <c r="AEA21"/>
      <c r="AEB21"/>
      <c r="AEC21"/>
      <c r="AED21"/>
      <c r="AEE21"/>
      <c r="AEF21"/>
      <c r="AEG21"/>
      <c r="AEH21"/>
      <c r="AEI21"/>
      <c r="AEJ21"/>
      <c r="AEK21"/>
      <c r="AEL21"/>
      <c r="AEM21"/>
      <c r="AEN21"/>
      <c r="AEO21"/>
      <c r="AEP21"/>
      <c r="AEQ21"/>
      <c r="AER21"/>
      <c r="AES21"/>
      <c r="AET21"/>
      <c r="AEU21"/>
      <c r="AEV21"/>
      <c r="AEW21"/>
      <c r="AEX21"/>
      <c r="AEY21"/>
      <c r="AEZ21"/>
      <c r="AFA21"/>
      <c r="AFB21"/>
      <c r="AFC21"/>
      <c r="AFD21"/>
      <c r="AFE21"/>
      <c r="AFF21"/>
      <c r="AFG21"/>
      <c r="AFH21"/>
      <c r="AFI21"/>
      <c r="AFJ21"/>
      <c r="AFK21"/>
      <c r="AFL21"/>
      <c r="AFM21"/>
      <c r="AFN21"/>
      <c r="AFO21"/>
      <c r="AFP21"/>
      <c r="AFQ21"/>
      <c r="AFR21"/>
      <c r="AFS21"/>
      <c r="AFT21"/>
      <c r="AFU21"/>
      <c r="AFV21"/>
      <c r="AFW21"/>
      <c r="AFX21"/>
      <c r="AFY21"/>
      <c r="AFZ21"/>
      <c r="AGA21"/>
      <c r="AGB21"/>
      <c r="AGC21"/>
      <c r="AGD21"/>
      <c r="AGE21"/>
      <c r="AGF21"/>
      <c r="AGG21"/>
      <c r="AGH21"/>
      <c r="AGI21"/>
      <c r="AGJ21"/>
      <c r="AGK21"/>
      <c r="AGL21"/>
      <c r="AGM21"/>
      <c r="AGN21"/>
      <c r="AGO21"/>
      <c r="AGP21"/>
      <c r="AGQ21"/>
      <c r="AGR21"/>
      <c r="AGS21"/>
      <c r="AGT21"/>
      <c r="AGU21"/>
      <c r="AGV21"/>
      <c r="AGW21"/>
      <c r="AGX21"/>
      <c r="AGY21"/>
      <c r="AGZ21"/>
      <c r="AHA21"/>
      <c r="AHB21"/>
      <c r="AHC21"/>
      <c r="AHD21"/>
      <c r="AHE21"/>
      <c r="AHF21"/>
      <c r="AHG21"/>
      <c r="AHH21"/>
      <c r="AHI21"/>
      <c r="AHJ21"/>
      <c r="AHK21"/>
      <c r="AHL21"/>
      <c r="AHM21"/>
      <c r="AHN21"/>
      <c r="AHO21"/>
      <c r="AHP21"/>
      <c r="AHQ21"/>
      <c r="AHR21"/>
      <c r="AHS21"/>
      <c r="AHT21"/>
      <c r="AHU21"/>
      <c r="AHV21"/>
      <c r="AHW21"/>
      <c r="AHX21"/>
      <c r="AHY21"/>
      <c r="AHZ21"/>
      <c r="AIA21"/>
      <c r="AIB21"/>
      <c r="AIC21"/>
      <c r="AID21"/>
      <c r="AIE21"/>
      <c r="AIF21"/>
      <c r="AIG21"/>
      <c r="AIH21"/>
      <c r="AII21"/>
      <c r="AIJ21"/>
      <c r="AIK21"/>
      <c r="AIL21"/>
      <c r="AIM21"/>
      <c r="AIN21"/>
      <c r="AIO21"/>
      <c r="AIP21"/>
      <c r="AIQ21"/>
      <c r="AIR21"/>
      <c r="AIS21"/>
      <c r="AIT21"/>
      <c r="AIU21"/>
      <c r="AIV21"/>
      <c r="AIW21"/>
      <c r="AIX21"/>
      <c r="AIY21"/>
      <c r="AIZ21"/>
      <c r="AJA21"/>
      <c r="AJB21"/>
      <c r="AJC21"/>
      <c r="AJD21"/>
      <c r="AJE21"/>
      <c r="AJF21"/>
      <c r="AJG21"/>
      <c r="AJH21"/>
      <c r="AJI21"/>
      <c r="AJJ21"/>
      <c r="AJK21"/>
      <c r="AJL21"/>
      <c r="AJM21"/>
      <c r="AJN21"/>
      <c r="AJO21"/>
      <c r="AJP21"/>
      <c r="AJQ21"/>
      <c r="AJR21"/>
      <c r="AJS21"/>
      <c r="AJT21"/>
      <c r="AJU21"/>
      <c r="AJV21"/>
      <c r="AJW21"/>
      <c r="AJX21"/>
      <c r="AJY21"/>
      <c r="AJZ21"/>
      <c r="AKA21"/>
      <c r="AKB21"/>
      <c r="AKC21"/>
      <c r="AKD21"/>
      <c r="AKE21"/>
      <c r="AKF21"/>
      <c r="AKG21"/>
      <c r="AKH21"/>
      <c r="AKI21"/>
      <c r="AKJ21"/>
      <c r="AKK21"/>
      <c r="AKL21"/>
      <c r="AKM21"/>
      <c r="AKN21"/>
      <c r="AKO21"/>
      <c r="AKP21"/>
      <c r="AKQ21"/>
      <c r="AKR21"/>
      <c r="AKS21"/>
      <c r="AKT21"/>
      <c r="AKU21"/>
      <c r="AKV21"/>
      <c r="AKW21"/>
      <c r="AKX21"/>
      <c r="AKY21"/>
      <c r="AKZ21"/>
      <c r="ALA21"/>
      <c r="ALB21"/>
      <c r="ALC21"/>
      <c r="ALD21"/>
      <c r="ALE21"/>
      <c r="ALF21"/>
      <c r="ALG21"/>
      <c r="ALH21"/>
      <c r="ALI21"/>
      <c r="ALJ21"/>
      <c r="ALK21"/>
      <c r="ALL21"/>
      <c r="ALM21"/>
      <c r="ALN21"/>
      <c r="ALO21"/>
      <c r="ALP21"/>
      <c r="ALQ21"/>
      <c r="ALR21"/>
      <c r="ALS21"/>
      <c r="ALT21"/>
      <c r="ALU21"/>
      <c r="ALV21"/>
      <c r="ALW21"/>
      <c r="ALX21"/>
      <c r="ALY21"/>
      <c r="ALZ21"/>
      <c r="AMA21"/>
      <c r="AMB21"/>
      <c r="AMC21"/>
      <c r="AMD21"/>
      <c r="AME21"/>
      <c r="AMF21"/>
      <c r="AMG21"/>
    </row>
    <row r="22" spans="1:1021" x14ac:dyDescent="0.25">
      <c r="A22" s="7" t="s">
        <v>67</v>
      </c>
      <c r="B22" s="8">
        <v>41326</v>
      </c>
      <c r="C22" s="9">
        <v>101.452054794521</v>
      </c>
      <c r="D22" s="10" t="s">
        <v>46</v>
      </c>
      <c r="E22" s="7" t="s">
        <v>47</v>
      </c>
      <c r="F22" s="11">
        <v>0.75149999999999995</v>
      </c>
      <c r="G22" s="11">
        <v>48</v>
      </c>
      <c r="H22" s="11">
        <v>1.565625</v>
      </c>
      <c r="I22" s="11">
        <v>103.633697978393</v>
      </c>
      <c r="J22" s="11">
        <v>104.03198775660699</v>
      </c>
      <c r="K22" s="12">
        <v>721.60910174266996</v>
      </c>
      <c r="L22" s="12">
        <v>53.904429923343201</v>
      </c>
      <c r="M22" s="12">
        <v>147.64783121584</v>
      </c>
      <c r="N22" s="12">
        <v>82.7345956776729</v>
      </c>
      <c r="O22" s="12">
        <v>0</v>
      </c>
      <c r="P22" s="12">
        <v>117.414617849922</v>
      </c>
      <c r="Q22" s="12">
        <v>0</v>
      </c>
      <c r="R22" s="12">
        <v>9.3717950434369595</v>
      </c>
      <c r="S22" s="12">
        <v>55.604543601695298</v>
      </c>
      <c r="T22" s="12">
        <v>51.038638485910099</v>
      </c>
      <c r="U22" s="12">
        <v>0</v>
      </c>
      <c r="V22" s="12">
        <v>0</v>
      </c>
      <c r="W22" s="12">
        <v>0</v>
      </c>
      <c r="X22" s="12">
        <v>210.71104536802301</v>
      </c>
      <c r="Y22" s="12">
        <v>23.8332048045142</v>
      </c>
      <c r="Z22" s="12">
        <v>74.470000798160299</v>
      </c>
      <c r="AA22" s="12">
        <v>0</v>
      </c>
      <c r="AB22" s="13">
        <f t="shared" si="0"/>
        <v>1548.3398045111878</v>
      </c>
      <c r="AC22" s="13">
        <f t="shared" si="17"/>
        <v>1005.8959585595261</v>
      </c>
      <c r="AD22" s="13">
        <f t="shared" si="2"/>
        <v>233.42959498096434</v>
      </c>
      <c r="AE22" s="15">
        <f t="shared" si="3"/>
        <v>73.208726130222431</v>
      </c>
      <c r="AF22" s="15">
        <f t="shared" si="4"/>
        <v>0.72160910174267001</v>
      </c>
      <c r="AG22" s="16">
        <f t="shared" si="5"/>
        <v>0.93049195439885901</v>
      </c>
      <c r="AH22" s="16">
        <f t="shared" si="18"/>
        <v>0.17319565372202245</v>
      </c>
      <c r="AI22" s="16">
        <f t="shared" si="7"/>
        <v>0.5255758509231333</v>
      </c>
      <c r="AJ22" s="16">
        <f t="shared" si="14"/>
        <v>0.3578343025608875</v>
      </c>
      <c r="AK22" s="16">
        <f t="shared" si="19"/>
        <v>0.81164788032159463</v>
      </c>
      <c r="AL22" s="17">
        <f t="shared" si="15"/>
        <v>0.97018414698263677</v>
      </c>
      <c r="AM22" s="16">
        <f t="shared" si="9"/>
        <v>0.77399282207830955</v>
      </c>
      <c r="AN22" s="16">
        <f t="shared" si="10"/>
        <v>0.83014477582212476</v>
      </c>
      <c r="AO22" s="16">
        <f t="shared" si="11"/>
        <v>3.3064700204567967</v>
      </c>
      <c r="AP22" s="16">
        <f t="shared" si="12"/>
        <v>0.4429696407912968</v>
      </c>
      <c r="AQ22" s="19">
        <f t="shared" si="16"/>
        <v>0.10161496087404333</v>
      </c>
      <c r="AR22" s="20">
        <f t="shared" si="13"/>
        <v>157.08225468780697</v>
      </c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  <c r="MS22"/>
      <c r="MT22"/>
      <c r="MU22"/>
      <c r="MV22"/>
      <c r="MW22"/>
      <c r="MX22"/>
      <c r="MY22"/>
      <c r="MZ22"/>
      <c r="NA22"/>
      <c r="NB22"/>
      <c r="NC22"/>
      <c r="ND22"/>
      <c r="NE22"/>
      <c r="NF22"/>
      <c r="NG22"/>
      <c r="NH22"/>
      <c r="NI22"/>
      <c r="NJ22"/>
      <c r="NK22"/>
      <c r="NL22"/>
      <c r="NM22"/>
      <c r="NN22"/>
      <c r="NO22"/>
      <c r="NP22"/>
      <c r="NQ22"/>
      <c r="NR22"/>
      <c r="NS22"/>
      <c r="NT22"/>
      <c r="NU22"/>
      <c r="NV22"/>
      <c r="NW22"/>
      <c r="NX22"/>
      <c r="NY22"/>
      <c r="NZ22"/>
      <c r="OA22"/>
      <c r="OB22"/>
      <c r="OC22"/>
      <c r="OD22"/>
      <c r="OE22"/>
      <c r="OF22"/>
      <c r="OG22"/>
      <c r="OH22"/>
      <c r="OI22"/>
      <c r="OJ22"/>
      <c r="OK22"/>
      <c r="OL22"/>
      <c r="OM22"/>
      <c r="ON22"/>
      <c r="OO22"/>
      <c r="OP22"/>
      <c r="OQ22"/>
      <c r="OR22"/>
      <c r="OS22"/>
      <c r="OT22"/>
      <c r="OU22"/>
      <c r="OV22"/>
      <c r="OW22"/>
      <c r="OX22"/>
      <c r="OY22"/>
      <c r="OZ22"/>
      <c r="PA22"/>
      <c r="PB22"/>
      <c r="PC22"/>
      <c r="PD22"/>
      <c r="PE22"/>
      <c r="PF22"/>
      <c r="PG22"/>
      <c r="PH22"/>
      <c r="PI22"/>
      <c r="PJ22"/>
      <c r="PK22"/>
      <c r="PL22"/>
      <c r="PM22"/>
      <c r="PN22"/>
      <c r="PO22"/>
      <c r="PP22"/>
      <c r="PQ22"/>
      <c r="PR22"/>
      <c r="PS22"/>
      <c r="PT22"/>
      <c r="PU22"/>
      <c r="PV22"/>
      <c r="PW22"/>
      <c r="PX22"/>
      <c r="PY22"/>
      <c r="PZ22"/>
      <c r="QA22"/>
      <c r="QB22"/>
      <c r="QC22"/>
      <c r="QD22"/>
      <c r="QE22"/>
      <c r="QF22"/>
      <c r="QG22"/>
      <c r="QH22"/>
      <c r="QI22"/>
      <c r="QJ22"/>
      <c r="QK22"/>
      <c r="QL22"/>
      <c r="QM22"/>
      <c r="QN22"/>
      <c r="QO22"/>
      <c r="QP22"/>
      <c r="QQ22"/>
      <c r="QR22"/>
      <c r="QS22"/>
      <c r="QT22"/>
      <c r="QU22"/>
      <c r="QV22"/>
      <c r="QW22"/>
      <c r="QX22"/>
      <c r="QY22"/>
      <c r="QZ22"/>
      <c r="RA22"/>
      <c r="RB22"/>
      <c r="RC22"/>
      <c r="RD22"/>
      <c r="RE22"/>
      <c r="RF22"/>
      <c r="RG22"/>
      <c r="RH22"/>
      <c r="RI22"/>
      <c r="RJ22"/>
      <c r="RK22"/>
      <c r="RL22"/>
      <c r="RM22"/>
      <c r="RN22"/>
      <c r="RO22"/>
      <c r="RP22"/>
      <c r="RQ22"/>
      <c r="RR22"/>
      <c r="RS22"/>
      <c r="RT22"/>
      <c r="RU22"/>
      <c r="RV22"/>
      <c r="RW22"/>
      <c r="RX22"/>
      <c r="RY22"/>
      <c r="RZ22"/>
      <c r="SA22"/>
      <c r="SB22"/>
      <c r="SC22"/>
      <c r="SD22"/>
      <c r="SE22"/>
      <c r="SF22"/>
      <c r="SG22"/>
      <c r="SH22"/>
      <c r="SI22"/>
      <c r="SJ22"/>
      <c r="SK22"/>
      <c r="SL22"/>
      <c r="SM22"/>
      <c r="SN22"/>
      <c r="SO22"/>
      <c r="SP22"/>
      <c r="SQ22"/>
      <c r="SR22"/>
      <c r="SS22"/>
      <c r="ST22"/>
      <c r="SU22"/>
      <c r="SV22"/>
      <c r="SW22"/>
      <c r="SX22"/>
      <c r="SY22"/>
      <c r="SZ22"/>
      <c r="TA22"/>
      <c r="TB22"/>
      <c r="TC22"/>
      <c r="TD22"/>
      <c r="TE22"/>
      <c r="TF22"/>
      <c r="TG22"/>
      <c r="TH22"/>
      <c r="TI22"/>
      <c r="TJ22"/>
      <c r="TK22"/>
      <c r="TL22"/>
      <c r="TM22"/>
      <c r="TN22"/>
      <c r="TO22"/>
      <c r="TP22"/>
      <c r="TQ22"/>
      <c r="TR22"/>
      <c r="TS22"/>
      <c r="TT22"/>
      <c r="TU22"/>
      <c r="TV22"/>
      <c r="TW22"/>
      <c r="TX22"/>
      <c r="TY22"/>
      <c r="TZ22"/>
      <c r="UA22"/>
      <c r="UB22"/>
      <c r="UC22"/>
      <c r="UD22"/>
      <c r="UE22"/>
      <c r="UF22"/>
      <c r="UG22"/>
      <c r="UH22"/>
      <c r="UI22"/>
      <c r="UJ22"/>
      <c r="UK22"/>
      <c r="UL22"/>
      <c r="UM22"/>
      <c r="UN22"/>
      <c r="UO22"/>
      <c r="UP22"/>
      <c r="UQ22"/>
      <c r="UR22"/>
      <c r="US22"/>
      <c r="UT22"/>
      <c r="UU22"/>
      <c r="UV22"/>
      <c r="UW22"/>
      <c r="UX22"/>
      <c r="UY22"/>
      <c r="UZ22"/>
      <c r="VA22"/>
      <c r="VB22"/>
      <c r="VC22"/>
      <c r="VD22"/>
      <c r="VE22"/>
      <c r="VF22"/>
      <c r="VG22"/>
      <c r="VH22"/>
      <c r="VI22"/>
      <c r="VJ22"/>
      <c r="VK22"/>
      <c r="VL22"/>
      <c r="VM22"/>
      <c r="VN22"/>
      <c r="VO22"/>
      <c r="VP22"/>
      <c r="VQ22"/>
      <c r="VR22"/>
      <c r="VS22"/>
      <c r="VT22"/>
      <c r="VU22"/>
      <c r="VV22"/>
      <c r="VW22"/>
      <c r="VX22"/>
      <c r="VY22"/>
      <c r="VZ22"/>
      <c r="WA22"/>
      <c r="WB22"/>
      <c r="WC22"/>
      <c r="WD22"/>
      <c r="WE22"/>
      <c r="WF22"/>
      <c r="WG22"/>
      <c r="WH22"/>
      <c r="WI22"/>
      <c r="WJ22"/>
      <c r="WK22"/>
      <c r="WL22"/>
      <c r="WM22"/>
      <c r="WN22"/>
      <c r="WO22"/>
      <c r="WP22"/>
      <c r="WQ22"/>
      <c r="WR22"/>
      <c r="WS22"/>
      <c r="WT22"/>
      <c r="WU22"/>
      <c r="WV22"/>
      <c r="WW22"/>
      <c r="WX22"/>
      <c r="WY22"/>
      <c r="WZ22"/>
      <c r="XA22"/>
      <c r="XB22"/>
      <c r="XC22"/>
      <c r="XD22"/>
      <c r="XE22"/>
      <c r="XF22"/>
      <c r="XG22"/>
      <c r="XH22"/>
      <c r="XI22"/>
      <c r="XJ22"/>
      <c r="XK22"/>
      <c r="XL22"/>
      <c r="XM22"/>
      <c r="XN22"/>
      <c r="XO22"/>
      <c r="XP22"/>
      <c r="XQ22"/>
      <c r="XR22"/>
      <c r="XS22"/>
      <c r="XT22"/>
      <c r="XU22"/>
      <c r="XV22"/>
      <c r="XW22"/>
      <c r="XX22"/>
      <c r="XY22"/>
      <c r="XZ22"/>
      <c r="YA22"/>
      <c r="YB22"/>
      <c r="YC22"/>
      <c r="YD22"/>
      <c r="YE22"/>
      <c r="YF22"/>
      <c r="YG22"/>
      <c r="YH22"/>
      <c r="YI22"/>
      <c r="YJ22"/>
      <c r="YK22"/>
      <c r="YL22"/>
      <c r="YM22"/>
      <c r="YN22"/>
      <c r="YO22"/>
      <c r="YP22"/>
      <c r="YQ22"/>
      <c r="YR22"/>
      <c r="YS22"/>
      <c r="YT22"/>
      <c r="YU22"/>
      <c r="YV22"/>
      <c r="YW22"/>
      <c r="YX22"/>
      <c r="YY22"/>
      <c r="YZ22"/>
      <c r="ZA22"/>
      <c r="ZB22"/>
      <c r="ZC22"/>
      <c r="ZD22"/>
      <c r="ZE22"/>
      <c r="ZF22"/>
      <c r="ZG22"/>
      <c r="ZH22"/>
      <c r="ZI22"/>
      <c r="ZJ22"/>
      <c r="ZK22"/>
      <c r="ZL22"/>
      <c r="ZM22"/>
      <c r="ZN22"/>
      <c r="ZO22"/>
      <c r="ZP22"/>
      <c r="ZQ22"/>
      <c r="ZR22"/>
      <c r="ZS22"/>
      <c r="ZT22"/>
      <c r="ZU22"/>
      <c r="ZV22"/>
      <c r="ZW22"/>
      <c r="ZX22"/>
      <c r="ZY22"/>
      <c r="ZZ22"/>
      <c r="AAA22"/>
      <c r="AAB22"/>
      <c r="AAC22"/>
      <c r="AAD22"/>
      <c r="AAE22"/>
      <c r="AAF22"/>
      <c r="AAG22"/>
      <c r="AAH22"/>
      <c r="AAI22"/>
      <c r="AAJ22"/>
      <c r="AAK22"/>
      <c r="AAL22"/>
      <c r="AAM22"/>
      <c r="AAN22"/>
      <c r="AAO22"/>
      <c r="AAP22"/>
      <c r="AAQ22"/>
      <c r="AAR22"/>
      <c r="AAS22"/>
      <c r="AAT22"/>
      <c r="AAU22"/>
      <c r="AAV22"/>
      <c r="AAW22"/>
      <c r="AAX22"/>
      <c r="AAY22"/>
      <c r="AAZ22"/>
      <c r="ABA22"/>
      <c r="ABB22"/>
      <c r="ABC22"/>
      <c r="ABD22"/>
      <c r="ABE22"/>
      <c r="ABF22"/>
      <c r="ABG22"/>
      <c r="ABH22"/>
      <c r="ABI22"/>
      <c r="ABJ22"/>
      <c r="ABK22"/>
      <c r="ABL22"/>
      <c r="ABM22"/>
      <c r="ABN22"/>
      <c r="ABO22"/>
      <c r="ABP22"/>
      <c r="ABQ22"/>
      <c r="ABR22"/>
      <c r="ABS22"/>
      <c r="ABT22"/>
      <c r="ABU22"/>
      <c r="ABV22"/>
      <c r="ABW22"/>
      <c r="ABX22"/>
      <c r="ABY22"/>
      <c r="ABZ22"/>
      <c r="ACA22"/>
      <c r="ACB22"/>
      <c r="ACC22"/>
      <c r="ACD22"/>
      <c r="ACE22"/>
      <c r="ACF22"/>
      <c r="ACG22"/>
      <c r="ACH22"/>
      <c r="ACI22"/>
      <c r="ACJ22"/>
      <c r="ACK22"/>
      <c r="ACL22"/>
      <c r="ACM22"/>
      <c r="ACN22"/>
      <c r="ACO22"/>
      <c r="ACP22"/>
      <c r="ACQ22"/>
      <c r="ACR22"/>
      <c r="ACS22"/>
      <c r="ACT22"/>
      <c r="ACU22"/>
      <c r="ACV22"/>
      <c r="ACW22"/>
      <c r="ACX22"/>
      <c r="ACY22"/>
      <c r="ACZ22"/>
      <c r="ADA22"/>
      <c r="ADB22"/>
      <c r="ADC22"/>
      <c r="ADD22"/>
      <c r="ADE22"/>
      <c r="ADF22"/>
      <c r="ADG22"/>
      <c r="ADH22"/>
      <c r="ADI22"/>
      <c r="ADJ22"/>
      <c r="ADK22"/>
      <c r="ADL22"/>
      <c r="ADM22"/>
      <c r="ADN22"/>
      <c r="ADO22"/>
      <c r="ADP22"/>
      <c r="ADQ22"/>
      <c r="ADR22"/>
      <c r="ADS22"/>
      <c r="ADT22"/>
      <c r="ADU22"/>
      <c r="ADV22"/>
      <c r="ADW22"/>
      <c r="ADX22"/>
      <c r="ADY22"/>
      <c r="ADZ22"/>
      <c r="AEA22"/>
      <c r="AEB22"/>
      <c r="AEC22"/>
      <c r="AED22"/>
      <c r="AEE22"/>
      <c r="AEF22"/>
      <c r="AEG22"/>
      <c r="AEH22"/>
      <c r="AEI22"/>
      <c r="AEJ22"/>
      <c r="AEK22"/>
      <c r="AEL22"/>
      <c r="AEM22"/>
      <c r="AEN22"/>
      <c r="AEO22"/>
      <c r="AEP22"/>
      <c r="AEQ22"/>
      <c r="AER22"/>
      <c r="AES22"/>
      <c r="AET22"/>
      <c r="AEU22"/>
      <c r="AEV22"/>
      <c r="AEW22"/>
      <c r="AEX22"/>
      <c r="AEY22"/>
      <c r="AEZ22"/>
      <c r="AFA22"/>
      <c r="AFB22"/>
      <c r="AFC22"/>
      <c r="AFD22"/>
      <c r="AFE22"/>
      <c r="AFF22"/>
      <c r="AFG22"/>
      <c r="AFH22"/>
      <c r="AFI22"/>
      <c r="AFJ22"/>
      <c r="AFK22"/>
      <c r="AFL22"/>
      <c r="AFM22"/>
      <c r="AFN22"/>
      <c r="AFO22"/>
      <c r="AFP22"/>
      <c r="AFQ22"/>
      <c r="AFR22"/>
      <c r="AFS22"/>
      <c r="AFT22"/>
      <c r="AFU22"/>
      <c r="AFV22"/>
      <c r="AFW22"/>
      <c r="AFX22"/>
      <c r="AFY22"/>
      <c r="AFZ22"/>
      <c r="AGA22"/>
      <c r="AGB22"/>
      <c r="AGC22"/>
      <c r="AGD22"/>
      <c r="AGE22"/>
      <c r="AGF22"/>
      <c r="AGG22"/>
      <c r="AGH22"/>
      <c r="AGI22"/>
      <c r="AGJ22"/>
      <c r="AGK22"/>
      <c r="AGL22"/>
      <c r="AGM22"/>
      <c r="AGN22"/>
      <c r="AGO22"/>
      <c r="AGP22"/>
      <c r="AGQ22"/>
      <c r="AGR22"/>
      <c r="AGS22"/>
      <c r="AGT22"/>
      <c r="AGU22"/>
      <c r="AGV22"/>
      <c r="AGW22"/>
      <c r="AGX22"/>
      <c r="AGY22"/>
      <c r="AGZ22"/>
      <c r="AHA22"/>
      <c r="AHB22"/>
      <c r="AHC22"/>
      <c r="AHD22"/>
      <c r="AHE22"/>
      <c r="AHF22"/>
      <c r="AHG22"/>
      <c r="AHH22"/>
      <c r="AHI22"/>
      <c r="AHJ22"/>
      <c r="AHK22"/>
      <c r="AHL22"/>
      <c r="AHM22"/>
      <c r="AHN22"/>
      <c r="AHO22"/>
      <c r="AHP22"/>
      <c r="AHQ22"/>
      <c r="AHR22"/>
      <c r="AHS22"/>
      <c r="AHT22"/>
      <c r="AHU22"/>
      <c r="AHV22"/>
      <c r="AHW22"/>
      <c r="AHX22"/>
      <c r="AHY22"/>
      <c r="AHZ22"/>
      <c r="AIA22"/>
      <c r="AIB22"/>
      <c r="AIC22"/>
      <c r="AID22"/>
      <c r="AIE22"/>
      <c r="AIF22"/>
      <c r="AIG22"/>
      <c r="AIH22"/>
      <c r="AII22"/>
      <c r="AIJ22"/>
      <c r="AIK22"/>
      <c r="AIL22"/>
      <c r="AIM22"/>
      <c r="AIN22"/>
      <c r="AIO22"/>
      <c r="AIP22"/>
      <c r="AIQ22"/>
      <c r="AIR22"/>
      <c r="AIS22"/>
      <c r="AIT22"/>
      <c r="AIU22"/>
      <c r="AIV22"/>
      <c r="AIW22"/>
      <c r="AIX22"/>
      <c r="AIY22"/>
      <c r="AIZ22"/>
      <c r="AJA22"/>
      <c r="AJB22"/>
      <c r="AJC22"/>
      <c r="AJD22"/>
      <c r="AJE22"/>
      <c r="AJF22"/>
      <c r="AJG22"/>
      <c r="AJH22"/>
      <c r="AJI22"/>
      <c r="AJJ22"/>
      <c r="AJK22"/>
      <c r="AJL22"/>
      <c r="AJM22"/>
      <c r="AJN22"/>
      <c r="AJO22"/>
      <c r="AJP22"/>
      <c r="AJQ22"/>
      <c r="AJR22"/>
      <c r="AJS22"/>
      <c r="AJT22"/>
      <c r="AJU22"/>
      <c r="AJV22"/>
      <c r="AJW22"/>
      <c r="AJX22"/>
      <c r="AJY22"/>
      <c r="AJZ22"/>
      <c r="AKA22"/>
      <c r="AKB22"/>
      <c r="AKC22"/>
      <c r="AKD22"/>
      <c r="AKE22"/>
      <c r="AKF22"/>
      <c r="AKG22"/>
      <c r="AKH22"/>
      <c r="AKI22"/>
      <c r="AKJ22"/>
      <c r="AKK22"/>
      <c r="AKL22"/>
      <c r="AKM22"/>
      <c r="AKN22"/>
      <c r="AKO22"/>
      <c r="AKP22"/>
      <c r="AKQ22"/>
      <c r="AKR22"/>
      <c r="AKS22"/>
      <c r="AKT22"/>
      <c r="AKU22"/>
      <c r="AKV22"/>
      <c r="AKW22"/>
      <c r="AKX22"/>
      <c r="AKY22"/>
      <c r="AKZ22"/>
      <c r="ALA22"/>
      <c r="ALB22"/>
      <c r="ALC22"/>
      <c r="ALD22"/>
      <c r="ALE22"/>
      <c r="ALF22"/>
      <c r="ALG22"/>
      <c r="ALH22"/>
      <c r="ALI22"/>
      <c r="ALJ22"/>
      <c r="ALK22"/>
      <c r="ALL22"/>
      <c r="ALM22"/>
      <c r="ALN22"/>
      <c r="ALO22"/>
      <c r="ALP22"/>
      <c r="ALQ22"/>
      <c r="ALR22"/>
      <c r="ALS22"/>
      <c r="ALT22"/>
      <c r="ALU22"/>
      <c r="ALV22"/>
      <c r="ALW22"/>
      <c r="ALX22"/>
      <c r="ALY22"/>
      <c r="ALZ22"/>
      <c r="AMA22"/>
      <c r="AMB22"/>
      <c r="AMC22"/>
      <c r="AMD22"/>
      <c r="AME22"/>
      <c r="AMF22"/>
      <c r="AMG22"/>
    </row>
    <row r="23" spans="1:1021" s="21" customFormat="1" ht="12.75" x14ac:dyDescent="0.2">
      <c r="A23" s="7" t="s">
        <v>68</v>
      </c>
      <c r="B23" s="8">
        <v>41404</v>
      </c>
      <c r="C23" s="9">
        <v>51.041095890411</v>
      </c>
      <c r="D23" s="10" t="s">
        <v>46</v>
      </c>
      <c r="E23" s="7" t="s">
        <v>51</v>
      </c>
      <c r="F23" s="11">
        <v>1.78</v>
      </c>
      <c r="G23" s="11">
        <v>28</v>
      </c>
      <c r="H23" s="11">
        <v>6.3571428571428603</v>
      </c>
      <c r="I23" s="11">
        <v>80.309308868214302</v>
      </c>
      <c r="J23" s="11">
        <v>83.490414501196398</v>
      </c>
      <c r="K23" s="12">
        <v>501.94485543454499</v>
      </c>
      <c r="L23" s="12">
        <v>139.29011103775801</v>
      </c>
      <c r="M23" s="12">
        <v>92.053150997735997</v>
      </c>
      <c r="N23" s="12">
        <v>48.576973742910603</v>
      </c>
      <c r="O23" s="12">
        <v>0</v>
      </c>
      <c r="P23" s="12">
        <v>68.487740154487597</v>
      </c>
      <c r="Q23" s="12">
        <v>0</v>
      </c>
      <c r="R23" s="12">
        <v>25.816570458588401</v>
      </c>
      <c r="S23" s="12">
        <v>12.7229934053329</v>
      </c>
      <c r="T23" s="12">
        <v>21.755615541091</v>
      </c>
      <c r="U23" s="12">
        <v>0</v>
      </c>
      <c r="V23" s="12">
        <v>0</v>
      </c>
      <c r="W23" s="12">
        <v>0</v>
      </c>
      <c r="X23" s="12">
        <v>140.28000566334501</v>
      </c>
      <c r="Y23" s="12">
        <v>18.561</v>
      </c>
      <c r="Z23" s="12">
        <v>25.9773173453321</v>
      </c>
      <c r="AA23" s="12">
        <v>0</v>
      </c>
      <c r="AB23" s="13">
        <f t="shared" si="0"/>
        <v>1095.4663337811264</v>
      </c>
      <c r="AC23" s="13">
        <f t="shared" si="17"/>
        <v>781.86509121294955</v>
      </c>
      <c r="AD23" s="13">
        <f t="shared" si="2"/>
        <v>128.7829195594999</v>
      </c>
      <c r="AE23" s="15">
        <f t="shared" si="3"/>
        <v>25.619815497933097</v>
      </c>
      <c r="AF23" s="15">
        <f t="shared" si="4"/>
        <v>0.50194485543454503</v>
      </c>
      <c r="AG23" s="17">
        <f t="shared" si="5"/>
        <v>0.7827783600073307</v>
      </c>
      <c r="AH23" s="16">
        <f t="shared" si="18"/>
        <v>0.15212357159251211</v>
      </c>
      <c r="AI23" s="16">
        <f t="shared" si="7"/>
        <v>0.47863494925151262</v>
      </c>
      <c r="AJ23" s="16">
        <f t="shared" si="14"/>
        <v>0.3280570946732782</v>
      </c>
      <c r="AK23" s="16">
        <f t="shared" si="19"/>
        <v>0.85858101260193731</v>
      </c>
      <c r="AL23" s="17">
        <f t="shared" si="15"/>
        <v>0.97186857613083155</v>
      </c>
      <c r="AM23" s="16">
        <f t="shared" si="9"/>
        <v>0.7815718229538251</v>
      </c>
      <c r="AN23" s="16">
        <f t="shared" si="10"/>
        <v>0.84502784521006535</v>
      </c>
      <c r="AO23" s="16">
        <f t="shared" si="11"/>
        <v>4.036961134780058</v>
      </c>
      <c r="AP23" s="16">
        <f t="shared" si="12"/>
        <v>0.42660620395801879</v>
      </c>
      <c r="AQ23" s="19">
        <f t="shared" si="16"/>
        <v>0.11685269759207545</v>
      </c>
      <c r="AR23" s="20">
        <f t="shared" si="13"/>
        <v>55.913802187239462</v>
      </c>
    </row>
    <row r="24" spans="1:1021" x14ac:dyDescent="0.25">
      <c r="A24" s="22" t="s">
        <v>69</v>
      </c>
      <c r="B24" s="22">
        <v>41494</v>
      </c>
      <c r="C24" s="21">
        <v>121.369863013699</v>
      </c>
      <c r="D24" s="23" t="s">
        <v>46</v>
      </c>
      <c r="E24" s="21" t="s">
        <v>51</v>
      </c>
      <c r="F24"/>
      <c r="G24"/>
      <c r="H24" s="24"/>
      <c r="I24" s="24"/>
      <c r="J24" s="24"/>
      <c r="K24" s="24">
        <v>676.51708527037499</v>
      </c>
      <c r="L24" s="24">
        <v>25.642686319523101</v>
      </c>
      <c r="M24" s="24">
        <v>383.32049031709198</v>
      </c>
      <c r="N24" s="24">
        <v>269.378487162564</v>
      </c>
      <c r="O24" s="24">
        <v>0</v>
      </c>
      <c r="P24" s="24">
        <v>30.461365595401499</v>
      </c>
      <c r="Q24" s="24">
        <v>0</v>
      </c>
      <c r="R24" s="24">
        <v>6.6902965943689496</v>
      </c>
      <c r="S24" s="24">
        <v>26.822537208309399</v>
      </c>
      <c r="T24" s="24">
        <v>10.0813235346107</v>
      </c>
      <c r="U24" s="24">
        <v>1.1000000000000001</v>
      </c>
      <c r="V24" s="24">
        <v>0.96099999999999997</v>
      </c>
      <c r="W24" s="24">
        <v>0</v>
      </c>
      <c r="X24" s="24">
        <v>84.2362992880512</v>
      </c>
      <c r="Y24" s="24"/>
      <c r="Z24" s="24">
        <v>71.493041807654706</v>
      </c>
      <c r="AA24" s="24">
        <v>0</v>
      </c>
      <c r="AB24" s="13">
        <f t="shared" si="0"/>
        <v>1586.7046130979502</v>
      </c>
      <c r="AC24" s="13">
        <f t="shared" si="17"/>
        <v>1354.8587490695541</v>
      </c>
      <c r="AD24" s="13">
        <f t="shared" si="2"/>
        <v>76.116522932690543</v>
      </c>
      <c r="AE24" s="15">
        <f t="shared" si="3"/>
        <v>82.108785965692334</v>
      </c>
      <c r="AF24" s="15">
        <f t="shared" si="4"/>
        <v>0.67651708527037502</v>
      </c>
      <c r="AG24" s="17">
        <f t="shared" si="5"/>
        <v>0.96348026851287638</v>
      </c>
      <c r="AH24" s="16">
        <f t="shared" si="18"/>
        <v>5.8534215223787676E-2</v>
      </c>
      <c r="AI24" s="16">
        <f t="shared" si="7"/>
        <v>0.47468152963287735</v>
      </c>
      <c r="AJ24" s="16">
        <f t="shared" si="14"/>
        <v>0.26557964912672016</v>
      </c>
      <c r="AK24" s="16">
        <f t="shared" si="19"/>
        <v>0.94680793971639565</v>
      </c>
      <c r="AL24" s="17"/>
      <c r="AM24" s="16">
        <f t="shared" si="9"/>
        <v>0.88927252773650745</v>
      </c>
      <c r="AN24" s="16">
        <f t="shared" si="10"/>
        <v>0.63832147571799591</v>
      </c>
      <c r="AO24" s="16">
        <f t="shared" si="11"/>
        <v>8.3355961447073987</v>
      </c>
      <c r="AP24" s="16">
        <f t="shared" si="12"/>
        <v>7.3616967878464598E-2</v>
      </c>
      <c r="AQ24" s="19"/>
      <c r="AR24" s="20">
        <f t="shared" si="13"/>
        <v>192.57812153490249</v>
      </c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  <c r="MS24"/>
      <c r="MT24"/>
      <c r="MU24"/>
      <c r="MV24"/>
      <c r="MW24"/>
      <c r="MX24"/>
      <c r="MY24"/>
      <c r="MZ24"/>
      <c r="NA24"/>
      <c r="NB24"/>
      <c r="NC24"/>
      <c r="ND24"/>
      <c r="NE24"/>
      <c r="NF24"/>
      <c r="NG24"/>
      <c r="NH24"/>
      <c r="NI24"/>
      <c r="NJ24"/>
      <c r="NK24"/>
      <c r="NL24"/>
      <c r="NM24"/>
      <c r="NN24"/>
      <c r="NO24"/>
      <c r="NP24"/>
      <c r="NQ24"/>
      <c r="NR24"/>
      <c r="NS24"/>
      <c r="NT24"/>
      <c r="NU24"/>
      <c r="NV24"/>
      <c r="NW24"/>
      <c r="NX24"/>
      <c r="NY24"/>
      <c r="NZ24"/>
      <c r="OA24"/>
      <c r="OB24"/>
      <c r="OC24"/>
      <c r="OD24"/>
      <c r="OE24"/>
      <c r="OF24"/>
      <c r="OG24"/>
      <c r="OH24"/>
      <c r="OI24"/>
      <c r="OJ24"/>
      <c r="OK24"/>
      <c r="OL24"/>
      <c r="OM24"/>
      <c r="ON24"/>
      <c r="OO24"/>
      <c r="OP24"/>
      <c r="OQ24"/>
      <c r="OR24"/>
      <c r="OS24"/>
      <c r="OT24"/>
      <c r="OU24"/>
      <c r="OV24"/>
      <c r="OW24"/>
      <c r="OX24"/>
      <c r="OY24"/>
      <c r="OZ24"/>
      <c r="PA24"/>
      <c r="PB24"/>
      <c r="PC24"/>
      <c r="PD24"/>
      <c r="PE24"/>
      <c r="PF24"/>
      <c r="PG24"/>
      <c r="PH24"/>
      <c r="PI24"/>
      <c r="PJ24"/>
      <c r="PK24"/>
      <c r="PL24"/>
      <c r="PM24"/>
      <c r="PN24"/>
      <c r="PO24"/>
      <c r="PP24"/>
      <c r="PQ24"/>
      <c r="PR24"/>
      <c r="PS24"/>
      <c r="PT24"/>
      <c r="PU24"/>
      <c r="PV24"/>
      <c r="PW24"/>
      <c r="PX24"/>
      <c r="PY24"/>
      <c r="PZ24"/>
      <c r="QA24"/>
      <c r="QB24"/>
      <c r="QC24"/>
      <c r="QD24"/>
      <c r="QE24"/>
      <c r="QF24"/>
      <c r="QG24"/>
      <c r="QH24"/>
      <c r="QI24"/>
      <c r="QJ24"/>
      <c r="QK24"/>
      <c r="QL24"/>
      <c r="QM24"/>
      <c r="QN24"/>
      <c r="QO24"/>
      <c r="QP24"/>
      <c r="QQ24"/>
      <c r="QR24"/>
      <c r="QS24"/>
      <c r="QT24"/>
      <c r="QU24"/>
      <c r="QV24"/>
      <c r="QW24"/>
      <c r="QX24"/>
      <c r="QY24"/>
      <c r="QZ24"/>
      <c r="RA24"/>
      <c r="RB24"/>
      <c r="RC24"/>
      <c r="RD24"/>
      <c r="RE24"/>
      <c r="RF24"/>
      <c r="RG24"/>
      <c r="RH24"/>
      <c r="RI24"/>
      <c r="RJ24"/>
      <c r="RK24"/>
      <c r="RL24"/>
      <c r="RM24"/>
      <c r="RN24"/>
      <c r="RO24"/>
      <c r="RP24"/>
      <c r="RQ24"/>
      <c r="RR24"/>
      <c r="RS24"/>
      <c r="RT24"/>
      <c r="RU24"/>
      <c r="RV24"/>
      <c r="RW24"/>
      <c r="RX24"/>
      <c r="RY24"/>
      <c r="RZ24"/>
      <c r="SA24"/>
      <c r="SB24"/>
      <c r="SC24"/>
      <c r="SD24"/>
      <c r="SE24"/>
      <c r="SF24"/>
      <c r="SG24"/>
      <c r="SH24"/>
      <c r="SI24"/>
      <c r="SJ24"/>
      <c r="SK24"/>
      <c r="SL24"/>
      <c r="SM24"/>
      <c r="SN24"/>
      <c r="SO24"/>
      <c r="SP24"/>
      <c r="SQ24"/>
      <c r="SR24"/>
      <c r="SS24"/>
      <c r="ST24"/>
      <c r="SU24"/>
      <c r="SV24"/>
      <c r="SW24"/>
      <c r="SX24"/>
      <c r="SY24"/>
      <c r="SZ24"/>
      <c r="TA24"/>
      <c r="TB24"/>
      <c r="TC24"/>
      <c r="TD24"/>
      <c r="TE24"/>
      <c r="TF24"/>
      <c r="TG24"/>
      <c r="TH24"/>
      <c r="TI24"/>
      <c r="TJ24"/>
      <c r="TK24"/>
      <c r="TL24"/>
      <c r="TM24"/>
      <c r="TN24"/>
      <c r="TO24"/>
      <c r="TP24"/>
      <c r="TQ24"/>
      <c r="TR24"/>
      <c r="TS24"/>
      <c r="TT24"/>
      <c r="TU24"/>
      <c r="TV24"/>
      <c r="TW24"/>
      <c r="TX24"/>
      <c r="TY24"/>
      <c r="TZ24"/>
      <c r="UA24"/>
      <c r="UB24"/>
      <c r="UC24"/>
      <c r="UD24"/>
      <c r="UE24"/>
      <c r="UF24"/>
      <c r="UG24"/>
      <c r="UH24"/>
      <c r="UI24"/>
      <c r="UJ24"/>
      <c r="UK24"/>
      <c r="UL24"/>
      <c r="UM24"/>
      <c r="UN24"/>
      <c r="UO24"/>
      <c r="UP24"/>
      <c r="UQ24"/>
      <c r="UR24"/>
      <c r="US24"/>
      <c r="UT24"/>
      <c r="UU24"/>
      <c r="UV24"/>
      <c r="UW24"/>
      <c r="UX24"/>
      <c r="UY24"/>
      <c r="UZ24"/>
      <c r="VA24"/>
      <c r="VB24"/>
      <c r="VC24"/>
      <c r="VD24"/>
      <c r="VE24"/>
      <c r="VF24"/>
      <c r="VG24"/>
      <c r="VH24"/>
      <c r="VI24"/>
      <c r="VJ24"/>
      <c r="VK24"/>
      <c r="VL24"/>
      <c r="VM24"/>
      <c r="VN24"/>
      <c r="VO24"/>
      <c r="VP24"/>
      <c r="VQ24"/>
      <c r="VR24"/>
      <c r="VS24"/>
      <c r="VT24"/>
      <c r="VU24"/>
      <c r="VV24"/>
      <c r="VW24"/>
      <c r="VX24"/>
      <c r="VY24"/>
      <c r="VZ24"/>
      <c r="WA24"/>
      <c r="WB24"/>
      <c r="WC24"/>
      <c r="WD24"/>
      <c r="WE24"/>
      <c r="WF24"/>
      <c r="WG24"/>
      <c r="WH24"/>
      <c r="WI24"/>
      <c r="WJ24"/>
      <c r="WK24"/>
      <c r="WL24"/>
      <c r="WM24"/>
      <c r="WN24"/>
      <c r="WO24"/>
      <c r="WP24"/>
      <c r="WQ24"/>
      <c r="WR24"/>
      <c r="WS24"/>
      <c r="WT24"/>
      <c r="WU24"/>
      <c r="WV24"/>
      <c r="WW24"/>
      <c r="WX24"/>
      <c r="WY24"/>
      <c r="WZ24"/>
      <c r="XA24"/>
      <c r="XB24"/>
      <c r="XC24"/>
      <c r="XD24"/>
      <c r="XE24"/>
      <c r="XF24"/>
      <c r="XG24"/>
      <c r="XH24"/>
      <c r="XI24"/>
      <c r="XJ24"/>
      <c r="XK24"/>
      <c r="XL24"/>
      <c r="XM24"/>
      <c r="XN24"/>
      <c r="XO24"/>
      <c r="XP24"/>
      <c r="XQ24"/>
      <c r="XR24"/>
      <c r="XS24"/>
      <c r="XT24"/>
      <c r="XU24"/>
      <c r="XV24"/>
      <c r="XW24"/>
      <c r="XX24"/>
      <c r="XY24"/>
      <c r="XZ24"/>
      <c r="YA24"/>
      <c r="YB24"/>
      <c r="YC24"/>
      <c r="YD24"/>
      <c r="YE24"/>
      <c r="YF24"/>
      <c r="YG24"/>
      <c r="YH24"/>
      <c r="YI24"/>
      <c r="YJ24"/>
      <c r="YK24"/>
      <c r="YL24"/>
      <c r="YM24"/>
      <c r="YN24"/>
      <c r="YO24"/>
      <c r="YP24"/>
      <c r="YQ24"/>
      <c r="YR24"/>
      <c r="YS24"/>
      <c r="YT24"/>
      <c r="YU24"/>
      <c r="YV24"/>
      <c r="YW24"/>
      <c r="YX24"/>
      <c r="YY24"/>
      <c r="YZ24"/>
      <c r="ZA24"/>
      <c r="ZB24"/>
      <c r="ZC24"/>
      <c r="ZD24"/>
      <c r="ZE24"/>
      <c r="ZF24"/>
      <c r="ZG24"/>
      <c r="ZH24"/>
      <c r="ZI24"/>
      <c r="ZJ24"/>
      <c r="ZK24"/>
      <c r="ZL24"/>
      <c r="ZM24"/>
      <c r="ZN24"/>
      <c r="ZO24"/>
      <c r="ZP24"/>
      <c r="ZQ24"/>
      <c r="ZR24"/>
      <c r="ZS24"/>
      <c r="ZT24"/>
      <c r="ZU24"/>
      <c r="ZV24"/>
      <c r="ZW24"/>
      <c r="ZX24"/>
      <c r="ZY24"/>
      <c r="ZZ24"/>
      <c r="AAA24"/>
      <c r="AAB24"/>
      <c r="AAC24"/>
      <c r="AAD24"/>
      <c r="AAE24"/>
      <c r="AAF24"/>
      <c r="AAG24"/>
      <c r="AAH24"/>
      <c r="AAI24"/>
      <c r="AAJ24"/>
      <c r="AAK24"/>
      <c r="AAL24"/>
      <c r="AAM24"/>
      <c r="AAN24"/>
      <c r="AAO24"/>
      <c r="AAP24"/>
      <c r="AAQ24"/>
      <c r="AAR24"/>
      <c r="AAS24"/>
      <c r="AAT24"/>
      <c r="AAU24"/>
      <c r="AAV24"/>
      <c r="AAW24"/>
      <c r="AAX24"/>
      <c r="AAY24"/>
      <c r="AAZ24"/>
      <c r="ABA24"/>
      <c r="ABB24"/>
      <c r="ABC24"/>
      <c r="ABD24"/>
      <c r="ABE24"/>
      <c r="ABF24"/>
      <c r="ABG24"/>
      <c r="ABH24"/>
      <c r="ABI24"/>
      <c r="ABJ24"/>
      <c r="ABK24"/>
      <c r="ABL24"/>
      <c r="ABM24"/>
      <c r="ABN24"/>
      <c r="ABO24"/>
      <c r="ABP24"/>
      <c r="ABQ24"/>
      <c r="ABR24"/>
      <c r="ABS24"/>
      <c r="ABT24"/>
      <c r="ABU24"/>
      <c r="ABV24"/>
      <c r="ABW24"/>
      <c r="ABX24"/>
      <c r="ABY24"/>
      <c r="ABZ24"/>
      <c r="ACA24"/>
      <c r="ACB24"/>
      <c r="ACC24"/>
      <c r="ACD24"/>
      <c r="ACE24"/>
      <c r="ACF24"/>
      <c r="ACG24"/>
      <c r="ACH24"/>
      <c r="ACI24"/>
      <c r="ACJ24"/>
      <c r="ACK24"/>
      <c r="ACL24"/>
      <c r="ACM24"/>
      <c r="ACN24"/>
      <c r="ACO24"/>
      <c r="ACP24"/>
      <c r="ACQ24"/>
      <c r="ACR24"/>
      <c r="ACS24"/>
      <c r="ACT24"/>
      <c r="ACU24"/>
      <c r="ACV24"/>
      <c r="ACW24"/>
      <c r="ACX24"/>
      <c r="ACY24"/>
      <c r="ACZ24"/>
      <c r="ADA24"/>
      <c r="ADB24"/>
      <c r="ADC24"/>
      <c r="ADD24"/>
      <c r="ADE24"/>
      <c r="ADF24"/>
      <c r="ADG24"/>
      <c r="ADH24"/>
      <c r="ADI24"/>
      <c r="ADJ24"/>
      <c r="ADK24"/>
      <c r="ADL24"/>
      <c r="ADM24"/>
      <c r="ADN24"/>
      <c r="ADO24"/>
      <c r="ADP24"/>
      <c r="ADQ24"/>
      <c r="ADR24"/>
      <c r="ADS24"/>
      <c r="ADT24"/>
      <c r="ADU24"/>
      <c r="ADV24"/>
      <c r="ADW24"/>
      <c r="ADX24"/>
      <c r="ADY24"/>
      <c r="ADZ24"/>
      <c r="AEA24"/>
      <c r="AEB24"/>
      <c r="AEC24"/>
      <c r="AED24"/>
      <c r="AEE24"/>
      <c r="AEF24"/>
      <c r="AEG24"/>
      <c r="AEH24"/>
      <c r="AEI24"/>
      <c r="AEJ24"/>
      <c r="AEK24"/>
      <c r="AEL24"/>
      <c r="AEM24"/>
      <c r="AEN24"/>
      <c r="AEO24"/>
      <c r="AEP24"/>
      <c r="AEQ24"/>
      <c r="AER24"/>
      <c r="AES24"/>
      <c r="AET24"/>
      <c r="AEU24"/>
      <c r="AEV24"/>
      <c r="AEW24"/>
      <c r="AEX24"/>
      <c r="AEY24"/>
      <c r="AEZ24"/>
      <c r="AFA24"/>
      <c r="AFB24"/>
      <c r="AFC24"/>
      <c r="AFD24"/>
      <c r="AFE24"/>
      <c r="AFF24"/>
      <c r="AFG24"/>
      <c r="AFH24"/>
      <c r="AFI24"/>
      <c r="AFJ24"/>
      <c r="AFK24"/>
      <c r="AFL24"/>
      <c r="AFM24"/>
      <c r="AFN24"/>
      <c r="AFO24"/>
      <c r="AFP24"/>
      <c r="AFQ24"/>
      <c r="AFR24"/>
      <c r="AFS24"/>
      <c r="AFT24"/>
      <c r="AFU24"/>
      <c r="AFV24"/>
      <c r="AFW24"/>
      <c r="AFX24"/>
      <c r="AFY24"/>
      <c r="AFZ24"/>
      <c r="AGA24"/>
      <c r="AGB24"/>
      <c r="AGC24"/>
      <c r="AGD24"/>
      <c r="AGE24"/>
      <c r="AGF24"/>
      <c r="AGG24"/>
      <c r="AGH24"/>
      <c r="AGI24"/>
      <c r="AGJ24"/>
      <c r="AGK24"/>
      <c r="AGL24"/>
      <c r="AGM24"/>
      <c r="AGN24"/>
      <c r="AGO24"/>
      <c r="AGP24"/>
      <c r="AGQ24"/>
      <c r="AGR24"/>
      <c r="AGS24"/>
      <c r="AGT24"/>
      <c r="AGU24"/>
      <c r="AGV24"/>
      <c r="AGW24"/>
      <c r="AGX24"/>
      <c r="AGY24"/>
      <c r="AGZ24"/>
      <c r="AHA24"/>
      <c r="AHB24"/>
      <c r="AHC24"/>
      <c r="AHD24"/>
      <c r="AHE24"/>
      <c r="AHF24"/>
      <c r="AHG24"/>
      <c r="AHH24"/>
      <c r="AHI24"/>
      <c r="AHJ24"/>
      <c r="AHK24"/>
      <c r="AHL24"/>
      <c r="AHM24"/>
      <c r="AHN24"/>
      <c r="AHO24"/>
      <c r="AHP24"/>
      <c r="AHQ24"/>
      <c r="AHR24"/>
      <c r="AHS24"/>
      <c r="AHT24"/>
      <c r="AHU24"/>
      <c r="AHV24"/>
      <c r="AHW24"/>
      <c r="AHX24"/>
      <c r="AHY24"/>
      <c r="AHZ24"/>
      <c r="AIA24"/>
      <c r="AIB24"/>
      <c r="AIC24"/>
      <c r="AID24"/>
      <c r="AIE24"/>
      <c r="AIF24"/>
      <c r="AIG24"/>
      <c r="AIH24"/>
      <c r="AII24"/>
      <c r="AIJ24"/>
      <c r="AIK24"/>
      <c r="AIL24"/>
      <c r="AIM24"/>
      <c r="AIN24"/>
      <c r="AIO24"/>
      <c r="AIP24"/>
      <c r="AIQ24"/>
      <c r="AIR24"/>
      <c r="AIS24"/>
      <c r="AIT24"/>
      <c r="AIU24"/>
      <c r="AIV24"/>
      <c r="AIW24"/>
      <c r="AIX24"/>
      <c r="AIY24"/>
      <c r="AIZ24"/>
      <c r="AJA24"/>
      <c r="AJB24"/>
      <c r="AJC24"/>
      <c r="AJD24"/>
      <c r="AJE24"/>
      <c r="AJF24"/>
      <c r="AJG24"/>
      <c r="AJH24"/>
      <c r="AJI24"/>
      <c r="AJJ24"/>
      <c r="AJK24"/>
      <c r="AJL24"/>
      <c r="AJM24"/>
      <c r="AJN24"/>
      <c r="AJO24"/>
      <c r="AJP24"/>
      <c r="AJQ24"/>
      <c r="AJR24"/>
      <c r="AJS24"/>
      <c r="AJT24"/>
      <c r="AJU24"/>
      <c r="AJV24"/>
      <c r="AJW24"/>
      <c r="AJX24"/>
      <c r="AJY24"/>
      <c r="AJZ24"/>
      <c r="AKA24"/>
      <c r="AKB24"/>
      <c r="AKC24"/>
      <c r="AKD24"/>
      <c r="AKE24"/>
      <c r="AKF24"/>
      <c r="AKG24"/>
      <c r="AKH24"/>
      <c r="AKI24"/>
      <c r="AKJ24"/>
      <c r="AKK24"/>
      <c r="AKL24"/>
      <c r="AKM24"/>
      <c r="AKN24"/>
      <c r="AKO24"/>
      <c r="AKP24"/>
      <c r="AKQ24"/>
      <c r="AKR24"/>
      <c r="AKS24"/>
      <c r="AKT24"/>
      <c r="AKU24"/>
      <c r="AKV24"/>
      <c r="AKW24"/>
      <c r="AKX24"/>
      <c r="AKY24"/>
      <c r="AKZ24"/>
      <c r="ALA24"/>
      <c r="ALB24"/>
      <c r="ALC24"/>
      <c r="ALD24"/>
      <c r="ALE24"/>
      <c r="ALF24"/>
      <c r="ALG24"/>
      <c r="ALH24"/>
      <c r="ALI24"/>
      <c r="ALJ24"/>
      <c r="ALK24"/>
      <c r="ALL24"/>
      <c r="ALM24"/>
      <c r="ALN24"/>
      <c r="ALO24"/>
      <c r="ALP24"/>
      <c r="ALQ24"/>
      <c r="ALR24"/>
      <c r="ALS24"/>
      <c r="ALT24"/>
      <c r="ALU24"/>
      <c r="ALV24"/>
      <c r="ALW24"/>
      <c r="ALX24"/>
      <c r="ALY24"/>
      <c r="ALZ24"/>
      <c r="AMA24"/>
      <c r="AMB24"/>
      <c r="AMC24"/>
      <c r="AMD24"/>
      <c r="AME24"/>
      <c r="AMF24"/>
      <c r="AMG24"/>
    </row>
    <row r="25" spans="1:1021" x14ac:dyDescent="0.25">
      <c r="A25" s="25" t="s">
        <v>70</v>
      </c>
      <c r="B25" s="25">
        <v>41597</v>
      </c>
      <c r="C25" s="21">
        <v>311.09589041095899</v>
      </c>
      <c r="D25" s="23" t="s">
        <v>46</v>
      </c>
      <c r="E25" s="21" t="s">
        <v>47</v>
      </c>
      <c r="F25"/>
      <c r="G25"/>
      <c r="H25" s="24"/>
      <c r="I25" s="24"/>
      <c r="J25" s="24"/>
      <c r="K25" s="24">
        <v>5306.3063115744899</v>
      </c>
      <c r="L25" s="24">
        <v>102.822448853872</v>
      </c>
      <c r="M25" s="24">
        <v>1357.3194183411999</v>
      </c>
      <c r="N25" s="24">
        <v>983.00836620995995</v>
      </c>
      <c r="O25" s="24">
        <v>0</v>
      </c>
      <c r="P25" s="24">
        <v>849.382640939476</v>
      </c>
      <c r="Q25" s="24">
        <v>0</v>
      </c>
      <c r="R25" s="24">
        <v>23.464454158612501</v>
      </c>
      <c r="S25" s="24">
        <v>165.72307290884299</v>
      </c>
      <c r="T25" s="24">
        <v>64.795365720321996</v>
      </c>
      <c r="U25" s="24">
        <v>1.51</v>
      </c>
      <c r="V25" s="24">
        <v>8.1000000000000003E-2</v>
      </c>
      <c r="W25" s="24">
        <v>0.33</v>
      </c>
      <c r="X25" s="24">
        <v>2249.67460588636</v>
      </c>
      <c r="Y25" s="24"/>
      <c r="Z25" s="24">
        <v>325.78449386618598</v>
      </c>
      <c r="AA25" s="24">
        <v>0</v>
      </c>
      <c r="AB25" s="13">
        <f t="shared" si="0"/>
        <v>11430.202178459322</v>
      </c>
      <c r="AC25" s="13">
        <f t="shared" si="17"/>
        <v>7749.4565449795209</v>
      </c>
      <c r="AD25" s="13">
        <f t="shared" si="2"/>
        <v>1105.2865337272533</v>
      </c>
      <c r="AE25" s="15">
        <f t="shared" si="3"/>
        <v>1650.7700867925575</v>
      </c>
      <c r="AF25" s="15">
        <f t="shared" si="4"/>
        <v>5.30630631157449</v>
      </c>
      <c r="AG25" s="17">
        <f t="shared" si="5"/>
        <v>0.98099094079510707</v>
      </c>
      <c r="AH25" s="16">
        <f t="shared" si="18"/>
        <v>0.22498700856539403</v>
      </c>
      <c r="AI25" s="16">
        <f t="shared" si="7"/>
        <v>0.3294483863543492</v>
      </c>
      <c r="AJ25" s="16">
        <f t="shared" si="14"/>
        <v>0.27407775116430771</v>
      </c>
      <c r="AK25" s="16">
        <f t="shared" si="19"/>
        <v>0.87517576468309233</v>
      </c>
      <c r="AL25" s="17"/>
      <c r="AM25" s="16">
        <f t="shared" si="9"/>
        <v>0.70226571103592039</v>
      </c>
      <c r="AN25" s="16">
        <f t="shared" si="10"/>
        <v>0.79630917561176218</v>
      </c>
      <c r="AO25" s="16">
        <f t="shared" si="11"/>
        <v>2.4044049509538707</v>
      </c>
      <c r="AP25" s="16">
        <f t="shared" si="12"/>
        <v>0.38491043109659823</v>
      </c>
      <c r="AQ25" s="19"/>
      <c r="AR25" s="20">
        <f t="shared" si="13"/>
        <v>3555.888924285086</v>
      </c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  <c r="MK25"/>
      <c r="ML25"/>
      <c r="MM25"/>
      <c r="MN25"/>
      <c r="MO25"/>
      <c r="MP25"/>
      <c r="MQ25"/>
      <c r="MR25"/>
      <c r="MS25"/>
      <c r="MT25"/>
      <c r="MU25"/>
      <c r="MV25"/>
      <c r="MW25"/>
      <c r="MX25"/>
      <c r="MY25"/>
      <c r="MZ25"/>
      <c r="NA25"/>
      <c r="NB25"/>
      <c r="NC25"/>
      <c r="ND25"/>
      <c r="NE25"/>
      <c r="NF25"/>
      <c r="NG25"/>
      <c r="NH25"/>
      <c r="NI25"/>
      <c r="NJ25"/>
      <c r="NK25"/>
      <c r="NL25"/>
      <c r="NM25"/>
      <c r="NN25"/>
      <c r="NO25"/>
      <c r="NP25"/>
      <c r="NQ25"/>
      <c r="NR25"/>
      <c r="NS25"/>
      <c r="NT25"/>
      <c r="NU25"/>
      <c r="NV25"/>
      <c r="NW25"/>
      <c r="NX25"/>
      <c r="NY25"/>
      <c r="NZ25"/>
      <c r="OA25"/>
      <c r="OB25"/>
      <c r="OC25"/>
      <c r="OD25"/>
      <c r="OE25"/>
      <c r="OF25"/>
      <c r="OG25"/>
      <c r="OH25"/>
      <c r="OI25"/>
      <c r="OJ25"/>
      <c r="OK25"/>
      <c r="OL25"/>
      <c r="OM25"/>
      <c r="ON25"/>
      <c r="OO25"/>
      <c r="OP25"/>
      <c r="OQ25"/>
      <c r="OR25"/>
      <c r="OS25"/>
      <c r="OT25"/>
      <c r="OU25"/>
      <c r="OV25"/>
      <c r="OW25"/>
      <c r="OX25"/>
      <c r="OY25"/>
      <c r="OZ25"/>
      <c r="PA25"/>
      <c r="PB25"/>
      <c r="PC25"/>
      <c r="PD25"/>
      <c r="PE25"/>
      <c r="PF25"/>
      <c r="PG25"/>
      <c r="PH25"/>
      <c r="PI25"/>
      <c r="PJ25"/>
      <c r="PK25"/>
      <c r="PL25"/>
      <c r="PM25"/>
      <c r="PN25"/>
      <c r="PO25"/>
      <c r="PP25"/>
      <c r="PQ25"/>
      <c r="PR25"/>
      <c r="PS25"/>
      <c r="PT25"/>
      <c r="PU25"/>
      <c r="PV25"/>
      <c r="PW25"/>
      <c r="PX25"/>
      <c r="PY25"/>
      <c r="PZ25"/>
      <c r="QA25"/>
      <c r="QB25"/>
      <c r="QC25"/>
      <c r="QD25"/>
      <c r="QE25"/>
      <c r="QF25"/>
      <c r="QG25"/>
      <c r="QH25"/>
      <c r="QI25"/>
      <c r="QJ25"/>
      <c r="QK25"/>
      <c r="QL25"/>
      <c r="QM25"/>
      <c r="QN25"/>
      <c r="QO25"/>
      <c r="QP25"/>
      <c r="QQ25"/>
      <c r="QR25"/>
      <c r="QS25"/>
      <c r="QT25"/>
      <c r="QU25"/>
      <c r="QV25"/>
      <c r="QW25"/>
      <c r="QX25"/>
      <c r="QY25"/>
      <c r="QZ25"/>
      <c r="RA25"/>
      <c r="RB25"/>
      <c r="RC25"/>
      <c r="RD25"/>
      <c r="RE25"/>
      <c r="RF25"/>
      <c r="RG25"/>
      <c r="RH25"/>
      <c r="RI25"/>
      <c r="RJ25"/>
      <c r="RK25"/>
      <c r="RL25"/>
      <c r="RM25"/>
      <c r="RN25"/>
      <c r="RO25"/>
      <c r="RP25"/>
      <c r="RQ25"/>
      <c r="RR25"/>
      <c r="RS25"/>
      <c r="RT25"/>
      <c r="RU25"/>
      <c r="RV25"/>
      <c r="RW25"/>
      <c r="RX25"/>
      <c r="RY25"/>
      <c r="RZ25"/>
      <c r="SA25"/>
      <c r="SB25"/>
      <c r="SC25"/>
      <c r="SD25"/>
      <c r="SE25"/>
      <c r="SF25"/>
      <c r="SG25"/>
      <c r="SH25"/>
      <c r="SI25"/>
      <c r="SJ25"/>
      <c r="SK25"/>
      <c r="SL25"/>
      <c r="SM25"/>
      <c r="SN25"/>
      <c r="SO25"/>
      <c r="SP25"/>
      <c r="SQ25"/>
      <c r="SR25"/>
      <c r="SS25"/>
      <c r="ST25"/>
      <c r="SU25"/>
      <c r="SV25"/>
      <c r="SW25"/>
      <c r="SX25"/>
      <c r="SY25"/>
      <c r="SZ25"/>
      <c r="TA25"/>
      <c r="TB25"/>
      <c r="TC25"/>
      <c r="TD25"/>
      <c r="TE25"/>
      <c r="TF25"/>
      <c r="TG25"/>
      <c r="TH25"/>
      <c r="TI25"/>
      <c r="TJ25"/>
      <c r="TK25"/>
      <c r="TL25"/>
      <c r="TM25"/>
      <c r="TN25"/>
      <c r="TO25"/>
      <c r="TP25"/>
      <c r="TQ25"/>
      <c r="TR25"/>
      <c r="TS25"/>
      <c r="TT25"/>
      <c r="TU25"/>
      <c r="TV25"/>
      <c r="TW25"/>
      <c r="TX25"/>
      <c r="TY25"/>
      <c r="TZ25"/>
      <c r="UA25"/>
      <c r="UB25"/>
      <c r="UC25"/>
      <c r="UD25"/>
      <c r="UE25"/>
      <c r="UF25"/>
      <c r="UG25"/>
      <c r="UH25"/>
      <c r="UI25"/>
      <c r="UJ25"/>
      <c r="UK25"/>
      <c r="UL25"/>
      <c r="UM25"/>
      <c r="UN25"/>
      <c r="UO25"/>
      <c r="UP25"/>
      <c r="UQ25"/>
      <c r="UR25"/>
      <c r="US25"/>
      <c r="UT25"/>
      <c r="UU25"/>
      <c r="UV25"/>
      <c r="UW25"/>
      <c r="UX25"/>
      <c r="UY25"/>
      <c r="UZ25"/>
      <c r="VA25"/>
      <c r="VB25"/>
      <c r="VC25"/>
      <c r="VD25"/>
      <c r="VE25"/>
      <c r="VF25"/>
      <c r="VG25"/>
      <c r="VH25"/>
      <c r="VI25"/>
      <c r="VJ25"/>
      <c r="VK25"/>
      <c r="VL25"/>
      <c r="VM25"/>
      <c r="VN25"/>
      <c r="VO25"/>
      <c r="VP25"/>
      <c r="VQ25"/>
      <c r="VR25"/>
      <c r="VS25"/>
      <c r="VT25"/>
      <c r="VU25"/>
      <c r="VV25"/>
      <c r="VW25"/>
      <c r="VX25"/>
      <c r="VY25"/>
      <c r="VZ25"/>
      <c r="WA25"/>
      <c r="WB25"/>
      <c r="WC25"/>
      <c r="WD25"/>
      <c r="WE25"/>
      <c r="WF25"/>
      <c r="WG25"/>
      <c r="WH25"/>
      <c r="WI25"/>
      <c r="WJ25"/>
      <c r="WK25"/>
      <c r="WL25"/>
      <c r="WM25"/>
      <c r="WN25"/>
      <c r="WO25"/>
      <c r="WP25"/>
      <c r="WQ25"/>
      <c r="WR25"/>
      <c r="WS25"/>
      <c r="WT25"/>
      <c r="WU25"/>
      <c r="WV25"/>
      <c r="WW25"/>
      <c r="WX25"/>
      <c r="WY25"/>
      <c r="WZ25"/>
      <c r="XA25"/>
      <c r="XB25"/>
      <c r="XC25"/>
      <c r="XD25"/>
      <c r="XE25"/>
      <c r="XF25"/>
      <c r="XG25"/>
      <c r="XH25"/>
      <c r="XI25"/>
      <c r="XJ25"/>
      <c r="XK25"/>
      <c r="XL25"/>
      <c r="XM25"/>
      <c r="XN25"/>
      <c r="XO25"/>
      <c r="XP25"/>
      <c r="XQ25"/>
      <c r="XR25"/>
      <c r="XS25"/>
      <c r="XT25"/>
      <c r="XU25"/>
      <c r="XV25"/>
      <c r="XW25"/>
      <c r="XX25"/>
      <c r="XY25"/>
      <c r="XZ25"/>
      <c r="YA25"/>
      <c r="YB25"/>
      <c r="YC25"/>
      <c r="YD25"/>
      <c r="YE25"/>
      <c r="YF25"/>
      <c r="YG25"/>
      <c r="YH25"/>
      <c r="YI25"/>
      <c r="YJ25"/>
      <c r="YK25"/>
      <c r="YL25"/>
      <c r="YM25"/>
      <c r="YN25"/>
      <c r="YO25"/>
      <c r="YP25"/>
      <c r="YQ25"/>
      <c r="YR25"/>
      <c r="YS25"/>
      <c r="YT25"/>
      <c r="YU25"/>
      <c r="YV25"/>
      <c r="YW25"/>
      <c r="YX25"/>
      <c r="YY25"/>
      <c r="YZ25"/>
      <c r="ZA25"/>
      <c r="ZB25"/>
      <c r="ZC25"/>
      <c r="ZD25"/>
      <c r="ZE25"/>
      <c r="ZF25"/>
      <c r="ZG25"/>
      <c r="ZH25"/>
      <c r="ZI25"/>
      <c r="ZJ25"/>
      <c r="ZK25"/>
      <c r="ZL25"/>
      <c r="ZM25"/>
      <c r="ZN25"/>
      <c r="ZO25"/>
      <c r="ZP25"/>
      <c r="ZQ25"/>
      <c r="ZR25"/>
      <c r="ZS25"/>
      <c r="ZT25"/>
      <c r="ZU25"/>
      <c r="ZV25"/>
      <c r="ZW25"/>
      <c r="ZX25"/>
      <c r="ZY25"/>
      <c r="ZZ25"/>
      <c r="AAA25"/>
      <c r="AAB25"/>
      <c r="AAC25"/>
      <c r="AAD25"/>
      <c r="AAE25"/>
      <c r="AAF25"/>
      <c r="AAG25"/>
      <c r="AAH25"/>
      <c r="AAI25"/>
      <c r="AAJ25"/>
      <c r="AAK25"/>
      <c r="AAL25"/>
      <c r="AAM25"/>
      <c r="AAN25"/>
      <c r="AAO25"/>
      <c r="AAP25"/>
      <c r="AAQ25"/>
      <c r="AAR25"/>
      <c r="AAS25"/>
      <c r="AAT25"/>
      <c r="AAU25"/>
      <c r="AAV25"/>
      <c r="AAW25"/>
      <c r="AAX25"/>
      <c r="AAY25"/>
      <c r="AAZ25"/>
      <c r="ABA25"/>
      <c r="ABB25"/>
      <c r="ABC25"/>
      <c r="ABD25"/>
      <c r="ABE25"/>
      <c r="ABF25"/>
      <c r="ABG25"/>
      <c r="ABH25"/>
      <c r="ABI25"/>
      <c r="ABJ25"/>
      <c r="ABK25"/>
      <c r="ABL25"/>
      <c r="ABM25"/>
      <c r="ABN25"/>
      <c r="ABO25"/>
      <c r="ABP25"/>
      <c r="ABQ25"/>
      <c r="ABR25"/>
      <c r="ABS25"/>
      <c r="ABT25"/>
      <c r="ABU25"/>
      <c r="ABV25"/>
      <c r="ABW25"/>
      <c r="ABX25"/>
      <c r="ABY25"/>
      <c r="ABZ25"/>
      <c r="ACA25"/>
      <c r="ACB25"/>
      <c r="ACC25"/>
      <c r="ACD25"/>
      <c r="ACE25"/>
      <c r="ACF25"/>
      <c r="ACG25"/>
      <c r="ACH25"/>
      <c r="ACI25"/>
      <c r="ACJ25"/>
      <c r="ACK25"/>
      <c r="ACL25"/>
      <c r="ACM25"/>
      <c r="ACN25"/>
      <c r="ACO25"/>
      <c r="ACP25"/>
      <c r="ACQ25"/>
      <c r="ACR25"/>
      <c r="ACS25"/>
      <c r="ACT25"/>
      <c r="ACU25"/>
      <c r="ACV25"/>
      <c r="ACW25"/>
      <c r="ACX25"/>
      <c r="ACY25"/>
      <c r="ACZ25"/>
      <c r="ADA25"/>
      <c r="ADB25"/>
      <c r="ADC25"/>
      <c r="ADD25"/>
      <c r="ADE25"/>
      <c r="ADF25"/>
      <c r="ADG25"/>
      <c r="ADH25"/>
      <c r="ADI25"/>
      <c r="ADJ25"/>
      <c r="ADK25"/>
      <c r="ADL25"/>
      <c r="ADM25"/>
      <c r="ADN25"/>
      <c r="ADO25"/>
      <c r="ADP25"/>
      <c r="ADQ25"/>
      <c r="ADR25"/>
      <c r="ADS25"/>
      <c r="ADT25"/>
      <c r="ADU25"/>
      <c r="ADV25"/>
      <c r="ADW25"/>
      <c r="ADX25"/>
      <c r="ADY25"/>
      <c r="ADZ25"/>
      <c r="AEA25"/>
      <c r="AEB25"/>
      <c r="AEC25"/>
      <c r="AED25"/>
      <c r="AEE25"/>
      <c r="AEF25"/>
      <c r="AEG25"/>
      <c r="AEH25"/>
      <c r="AEI25"/>
      <c r="AEJ25"/>
      <c r="AEK25"/>
      <c r="AEL25"/>
      <c r="AEM25"/>
      <c r="AEN25"/>
      <c r="AEO25"/>
      <c r="AEP25"/>
      <c r="AEQ25"/>
      <c r="AER25"/>
      <c r="AES25"/>
      <c r="AET25"/>
      <c r="AEU25"/>
      <c r="AEV25"/>
      <c r="AEW25"/>
      <c r="AEX25"/>
      <c r="AEY25"/>
      <c r="AEZ25"/>
      <c r="AFA25"/>
      <c r="AFB25"/>
      <c r="AFC25"/>
      <c r="AFD25"/>
      <c r="AFE25"/>
      <c r="AFF25"/>
      <c r="AFG25"/>
      <c r="AFH25"/>
      <c r="AFI25"/>
      <c r="AFJ25"/>
      <c r="AFK25"/>
      <c r="AFL25"/>
      <c r="AFM25"/>
      <c r="AFN25"/>
      <c r="AFO25"/>
      <c r="AFP25"/>
      <c r="AFQ25"/>
      <c r="AFR25"/>
      <c r="AFS25"/>
      <c r="AFT25"/>
      <c r="AFU25"/>
      <c r="AFV25"/>
      <c r="AFW25"/>
      <c r="AFX25"/>
      <c r="AFY25"/>
      <c r="AFZ25"/>
      <c r="AGA25"/>
      <c r="AGB25"/>
      <c r="AGC25"/>
      <c r="AGD25"/>
      <c r="AGE25"/>
      <c r="AGF25"/>
      <c r="AGG25"/>
      <c r="AGH25"/>
      <c r="AGI25"/>
      <c r="AGJ25"/>
      <c r="AGK25"/>
      <c r="AGL25"/>
      <c r="AGM25"/>
      <c r="AGN25"/>
      <c r="AGO25"/>
      <c r="AGP25"/>
      <c r="AGQ25"/>
      <c r="AGR25"/>
      <c r="AGS25"/>
      <c r="AGT25"/>
      <c r="AGU25"/>
      <c r="AGV25"/>
      <c r="AGW25"/>
      <c r="AGX25"/>
      <c r="AGY25"/>
      <c r="AGZ25"/>
      <c r="AHA25"/>
      <c r="AHB25"/>
      <c r="AHC25"/>
      <c r="AHD25"/>
      <c r="AHE25"/>
      <c r="AHF25"/>
      <c r="AHG25"/>
      <c r="AHH25"/>
      <c r="AHI25"/>
      <c r="AHJ25"/>
      <c r="AHK25"/>
      <c r="AHL25"/>
      <c r="AHM25"/>
      <c r="AHN25"/>
      <c r="AHO25"/>
      <c r="AHP25"/>
      <c r="AHQ25"/>
      <c r="AHR25"/>
      <c r="AHS25"/>
      <c r="AHT25"/>
      <c r="AHU25"/>
      <c r="AHV25"/>
      <c r="AHW25"/>
      <c r="AHX25"/>
      <c r="AHY25"/>
      <c r="AHZ25"/>
      <c r="AIA25"/>
      <c r="AIB25"/>
      <c r="AIC25"/>
      <c r="AID25"/>
      <c r="AIE25"/>
      <c r="AIF25"/>
      <c r="AIG25"/>
      <c r="AIH25"/>
      <c r="AII25"/>
      <c r="AIJ25"/>
      <c r="AIK25"/>
      <c r="AIL25"/>
      <c r="AIM25"/>
      <c r="AIN25"/>
      <c r="AIO25"/>
      <c r="AIP25"/>
      <c r="AIQ25"/>
      <c r="AIR25"/>
      <c r="AIS25"/>
      <c r="AIT25"/>
      <c r="AIU25"/>
      <c r="AIV25"/>
      <c r="AIW25"/>
      <c r="AIX25"/>
      <c r="AIY25"/>
      <c r="AIZ25"/>
      <c r="AJA25"/>
      <c r="AJB25"/>
      <c r="AJC25"/>
      <c r="AJD25"/>
      <c r="AJE25"/>
      <c r="AJF25"/>
      <c r="AJG25"/>
      <c r="AJH25"/>
      <c r="AJI25"/>
      <c r="AJJ25"/>
      <c r="AJK25"/>
      <c r="AJL25"/>
      <c r="AJM25"/>
      <c r="AJN25"/>
      <c r="AJO25"/>
      <c r="AJP25"/>
      <c r="AJQ25"/>
      <c r="AJR25"/>
      <c r="AJS25"/>
      <c r="AJT25"/>
      <c r="AJU25"/>
      <c r="AJV25"/>
      <c r="AJW25"/>
      <c r="AJX25"/>
      <c r="AJY25"/>
      <c r="AJZ25"/>
      <c r="AKA25"/>
      <c r="AKB25"/>
      <c r="AKC25"/>
      <c r="AKD25"/>
      <c r="AKE25"/>
      <c r="AKF25"/>
      <c r="AKG25"/>
      <c r="AKH25"/>
      <c r="AKI25"/>
      <c r="AKJ25"/>
      <c r="AKK25"/>
      <c r="AKL25"/>
      <c r="AKM25"/>
      <c r="AKN25"/>
      <c r="AKO25"/>
      <c r="AKP25"/>
      <c r="AKQ25"/>
      <c r="AKR25"/>
      <c r="AKS25"/>
      <c r="AKT25"/>
      <c r="AKU25"/>
      <c r="AKV25"/>
      <c r="AKW25"/>
      <c r="AKX25"/>
      <c r="AKY25"/>
      <c r="AKZ25"/>
      <c r="ALA25"/>
      <c r="ALB25"/>
      <c r="ALC25"/>
      <c r="ALD25"/>
      <c r="ALE25"/>
      <c r="ALF25"/>
      <c r="ALG25"/>
      <c r="ALH25"/>
      <c r="ALI25"/>
      <c r="ALJ25"/>
      <c r="ALK25"/>
      <c r="ALL25"/>
      <c r="ALM25"/>
      <c r="ALN25"/>
      <c r="ALO25"/>
      <c r="ALP25"/>
      <c r="ALQ25"/>
      <c r="ALR25"/>
      <c r="ALS25"/>
      <c r="ALT25"/>
      <c r="ALU25"/>
      <c r="ALV25"/>
      <c r="ALW25"/>
      <c r="ALX25"/>
      <c r="ALY25"/>
      <c r="ALZ25"/>
      <c r="AMA25"/>
      <c r="AMB25"/>
      <c r="AMC25"/>
      <c r="AMD25"/>
      <c r="AME25"/>
      <c r="AMF25"/>
      <c r="AMG25"/>
    </row>
    <row r="26" spans="1:1021" x14ac:dyDescent="0.25">
      <c r="A26" s="22" t="s">
        <v>71</v>
      </c>
      <c r="B26" s="22">
        <v>41705</v>
      </c>
      <c r="C26" s="21">
        <v>225.12328767123299</v>
      </c>
      <c r="D26" s="23" t="s">
        <v>46</v>
      </c>
      <c r="E26" s="21" t="s">
        <v>47</v>
      </c>
      <c r="F26"/>
      <c r="G26"/>
      <c r="H26" s="24"/>
      <c r="I26" s="24"/>
      <c r="J26" s="24"/>
      <c r="K26" s="24">
        <v>2395.1393358707401</v>
      </c>
      <c r="L26" s="24">
        <v>46.956963435261201</v>
      </c>
      <c r="M26" s="24">
        <v>577.13931272120999</v>
      </c>
      <c r="N26" s="24">
        <v>312.52174403264303</v>
      </c>
      <c r="O26" s="24">
        <v>0</v>
      </c>
      <c r="P26" s="24">
        <v>53.6972031435293</v>
      </c>
      <c r="Q26" s="24">
        <v>0</v>
      </c>
      <c r="R26" s="24">
        <v>9.6478933003221599</v>
      </c>
      <c r="S26" s="24">
        <v>53.022383773672999</v>
      </c>
      <c r="T26" s="24">
        <v>16.4625019529932</v>
      </c>
      <c r="U26" s="24">
        <v>1.3</v>
      </c>
      <c r="V26" s="24">
        <v>0.95</v>
      </c>
      <c r="W26" s="24">
        <v>0</v>
      </c>
      <c r="X26" s="24">
        <v>316.32475734352198</v>
      </c>
      <c r="Y26" s="24"/>
      <c r="Z26" s="24">
        <v>189.63526516111801</v>
      </c>
      <c r="AA26" s="24">
        <v>0</v>
      </c>
      <c r="AB26" s="13">
        <f t="shared" si="0"/>
        <v>3972.7973607350114</v>
      </c>
      <c r="AC26" s="13">
        <f t="shared" si="17"/>
        <v>3331.7573560598539</v>
      </c>
      <c r="AD26" s="13">
        <f t="shared" si="2"/>
        <v>135.07998217051767</v>
      </c>
      <c r="AE26" s="15">
        <f t="shared" si="3"/>
        <v>539.20164172191448</v>
      </c>
      <c r="AF26" s="15">
        <f t="shared" si="4"/>
        <v>2.39513933587074</v>
      </c>
      <c r="AG26" s="17">
        <f t="shared" si="5"/>
        <v>0.98077186249837678</v>
      </c>
      <c r="AH26" s="16">
        <f t="shared" si="18"/>
        <v>8.6709878645910107E-2</v>
      </c>
      <c r="AI26" s="16">
        <f t="shared" si="7"/>
        <v>0.29924360633860025</v>
      </c>
      <c r="AJ26" s="16">
        <f t="shared" si="14"/>
        <v>0.14511896286601186</v>
      </c>
      <c r="AK26" s="16">
        <f t="shared" si="19"/>
        <v>0.96103653878394291</v>
      </c>
      <c r="AL26" s="17"/>
      <c r="AM26" s="16">
        <f t="shared" si="9"/>
        <v>0.88333802459890232</v>
      </c>
      <c r="AN26" s="16">
        <f t="shared" si="10"/>
        <v>0.80582597361972885</v>
      </c>
      <c r="AO26" s="16">
        <f t="shared" si="11"/>
        <v>7.7202186759411191</v>
      </c>
      <c r="AP26" s="16">
        <f t="shared" si="12"/>
        <v>8.5120632355788955E-2</v>
      </c>
      <c r="AQ26" s="19"/>
      <c r="AR26" s="20">
        <f t="shared" si="13"/>
        <v>894.36920310026312</v>
      </c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/>
      <c r="KK26"/>
      <c r="KL26"/>
      <c r="KM26"/>
      <c r="KN26"/>
      <c r="KO26"/>
      <c r="KP26"/>
      <c r="KQ26"/>
      <c r="KR26"/>
      <c r="KS26"/>
      <c r="KT26"/>
      <c r="KU26"/>
      <c r="KV26"/>
      <c r="KW26"/>
      <c r="KX26"/>
      <c r="KY26"/>
      <c r="KZ26"/>
      <c r="LA26"/>
      <c r="LB26"/>
      <c r="LC26"/>
      <c r="LD26"/>
      <c r="LE26"/>
      <c r="LF26"/>
      <c r="LG26"/>
      <c r="LH26"/>
      <c r="LI26"/>
      <c r="LJ26"/>
      <c r="LK26"/>
      <c r="LL26"/>
      <c r="LM26"/>
      <c r="LN26"/>
      <c r="LO26"/>
      <c r="LP26"/>
      <c r="LQ26"/>
      <c r="LR26"/>
      <c r="LS26"/>
      <c r="LT26"/>
      <c r="LU26"/>
      <c r="LV26"/>
      <c r="LW26"/>
      <c r="LX26"/>
      <c r="LY26"/>
      <c r="LZ26"/>
      <c r="MA26"/>
      <c r="MB26"/>
      <c r="MC26"/>
      <c r="MD26"/>
      <c r="ME26"/>
      <c r="MF26"/>
      <c r="MG26"/>
      <c r="MH26"/>
      <c r="MI26"/>
      <c r="MJ26"/>
      <c r="MK26"/>
      <c r="ML26"/>
      <c r="MM26"/>
      <c r="MN26"/>
      <c r="MO26"/>
      <c r="MP26"/>
      <c r="MQ26"/>
      <c r="MR26"/>
      <c r="MS26"/>
      <c r="MT26"/>
      <c r="MU26"/>
      <c r="MV26"/>
      <c r="MW26"/>
      <c r="MX26"/>
      <c r="MY26"/>
      <c r="MZ26"/>
      <c r="NA26"/>
      <c r="NB26"/>
      <c r="NC26"/>
      <c r="ND26"/>
      <c r="NE26"/>
      <c r="NF26"/>
      <c r="NG26"/>
      <c r="NH26"/>
      <c r="NI26"/>
      <c r="NJ26"/>
      <c r="NK26"/>
      <c r="NL26"/>
      <c r="NM26"/>
      <c r="NN26"/>
      <c r="NO26"/>
      <c r="NP26"/>
      <c r="NQ26"/>
      <c r="NR26"/>
      <c r="NS26"/>
      <c r="NT26"/>
      <c r="NU26"/>
      <c r="NV26"/>
      <c r="NW26"/>
      <c r="NX26"/>
      <c r="NY26"/>
      <c r="NZ26"/>
      <c r="OA26"/>
      <c r="OB26"/>
      <c r="OC26"/>
      <c r="OD26"/>
      <c r="OE26"/>
      <c r="OF26"/>
      <c r="OG26"/>
      <c r="OH26"/>
      <c r="OI26"/>
      <c r="OJ26"/>
      <c r="OK26"/>
      <c r="OL26"/>
      <c r="OM26"/>
      <c r="ON26"/>
      <c r="OO26"/>
      <c r="OP26"/>
      <c r="OQ26"/>
      <c r="OR26"/>
      <c r="OS26"/>
      <c r="OT26"/>
      <c r="OU26"/>
      <c r="OV26"/>
      <c r="OW26"/>
      <c r="OX26"/>
      <c r="OY26"/>
      <c r="OZ26"/>
      <c r="PA26"/>
      <c r="PB26"/>
      <c r="PC26"/>
      <c r="PD26"/>
      <c r="PE26"/>
      <c r="PF26"/>
      <c r="PG26"/>
      <c r="PH26"/>
      <c r="PI26"/>
      <c r="PJ26"/>
      <c r="PK26"/>
      <c r="PL26"/>
      <c r="PM26"/>
      <c r="PN26"/>
      <c r="PO26"/>
      <c r="PP26"/>
      <c r="PQ26"/>
      <c r="PR26"/>
      <c r="PS26"/>
      <c r="PT26"/>
      <c r="PU26"/>
      <c r="PV26"/>
      <c r="PW26"/>
      <c r="PX26"/>
      <c r="PY26"/>
      <c r="PZ26"/>
      <c r="QA26"/>
      <c r="QB26"/>
      <c r="QC26"/>
      <c r="QD26"/>
      <c r="QE26"/>
      <c r="QF26"/>
      <c r="QG26"/>
      <c r="QH26"/>
      <c r="QI26"/>
      <c r="QJ26"/>
      <c r="QK26"/>
      <c r="QL26"/>
      <c r="QM26"/>
      <c r="QN26"/>
      <c r="QO26"/>
      <c r="QP26"/>
      <c r="QQ26"/>
      <c r="QR26"/>
      <c r="QS26"/>
      <c r="QT26"/>
      <c r="QU26"/>
      <c r="QV26"/>
      <c r="QW26"/>
      <c r="QX26"/>
      <c r="QY26"/>
      <c r="QZ26"/>
      <c r="RA26"/>
      <c r="RB26"/>
      <c r="RC26"/>
      <c r="RD26"/>
      <c r="RE26"/>
      <c r="RF26"/>
      <c r="RG26"/>
      <c r="RH26"/>
      <c r="RI26"/>
      <c r="RJ26"/>
      <c r="RK26"/>
      <c r="RL26"/>
      <c r="RM26"/>
      <c r="RN26"/>
      <c r="RO26"/>
      <c r="RP26"/>
      <c r="RQ26"/>
      <c r="RR26"/>
      <c r="RS26"/>
      <c r="RT26"/>
      <c r="RU26"/>
      <c r="RV26"/>
      <c r="RW26"/>
      <c r="RX26"/>
      <c r="RY26"/>
      <c r="RZ26"/>
      <c r="SA26"/>
      <c r="SB26"/>
      <c r="SC26"/>
      <c r="SD26"/>
      <c r="SE26"/>
      <c r="SF26"/>
      <c r="SG26"/>
      <c r="SH26"/>
      <c r="SI26"/>
      <c r="SJ26"/>
      <c r="SK26"/>
      <c r="SL26"/>
      <c r="SM26"/>
      <c r="SN26"/>
      <c r="SO26"/>
      <c r="SP26"/>
      <c r="SQ26"/>
      <c r="SR26"/>
      <c r="SS26"/>
      <c r="ST26"/>
      <c r="SU26"/>
      <c r="SV26"/>
      <c r="SW26"/>
      <c r="SX26"/>
      <c r="SY26"/>
      <c r="SZ26"/>
      <c r="TA26"/>
      <c r="TB26"/>
      <c r="TC26"/>
      <c r="TD26"/>
      <c r="TE26"/>
      <c r="TF26"/>
      <c r="TG26"/>
      <c r="TH26"/>
      <c r="TI26"/>
      <c r="TJ26"/>
      <c r="TK26"/>
      <c r="TL26"/>
      <c r="TM26"/>
      <c r="TN26"/>
      <c r="TO26"/>
      <c r="TP26"/>
      <c r="TQ26"/>
      <c r="TR26"/>
      <c r="TS26"/>
      <c r="TT26"/>
      <c r="TU26"/>
      <c r="TV26"/>
      <c r="TW26"/>
      <c r="TX26"/>
      <c r="TY26"/>
      <c r="TZ26"/>
      <c r="UA26"/>
      <c r="UB26"/>
      <c r="UC26"/>
      <c r="UD26"/>
      <c r="UE26"/>
      <c r="UF26"/>
      <c r="UG26"/>
      <c r="UH26"/>
      <c r="UI26"/>
      <c r="UJ26"/>
      <c r="UK26"/>
      <c r="UL26"/>
      <c r="UM26"/>
      <c r="UN26"/>
      <c r="UO26"/>
      <c r="UP26"/>
      <c r="UQ26"/>
      <c r="UR26"/>
      <c r="US26"/>
      <c r="UT26"/>
      <c r="UU26"/>
      <c r="UV26"/>
      <c r="UW26"/>
      <c r="UX26"/>
      <c r="UY26"/>
      <c r="UZ26"/>
      <c r="VA26"/>
      <c r="VB26"/>
      <c r="VC26"/>
      <c r="VD26"/>
      <c r="VE26"/>
      <c r="VF26"/>
      <c r="VG26"/>
      <c r="VH26"/>
      <c r="VI26"/>
      <c r="VJ26"/>
      <c r="VK26"/>
      <c r="VL26"/>
      <c r="VM26"/>
      <c r="VN26"/>
      <c r="VO26"/>
      <c r="VP26"/>
      <c r="VQ26"/>
      <c r="VR26"/>
      <c r="VS26"/>
      <c r="VT26"/>
      <c r="VU26"/>
      <c r="VV26"/>
      <c r="VW26"/>
      <c r="VX26"/>
      <c r="VY26"/>
      <c r="VZ26"/>
      <c r="WA26"/>
      <c r="WB26"/>
      <c r="WC26"/>
      <c r="WD26"/>
      <c r="WE26"/>
      <c r="WF26"/>
      <c r="WG26"/>
      <c r="WH26"/>
      <c r="WI26"/>
      <c r="WJ26"/>
      <c r="WK26"/>
      <c r="WL26"/>
      <c r="WM26"/>
      <c r="WN26"/>
      <c r="WO26"/>
      <c r="WP26"/>
      <c r="WQ26"/>
      <c r="WR26"/>
      <c r="WS26"/>
      <c r="WT26"/>
      <c r="WU26"/>
      <c r="WV26"/>
      <c r="WW26"/>
      <c r="WX26"/>
      <c r="WY26"/>
      <c r="WZ26"/>
      <c r="XA26"/>
      <c r="XB26"/>
      <c r="XC26"/>
      <c r="XD26"/>
      <c r="XE26"/>
      <c r="XF26"/>
      <c r="XG26"/>
      <c r="XH26"/>
      <c r="XI26"/>
      <c r="XJ26"/>
      <c r="XK26"/>
      <c r="XL26"/>
      <c r="XM26"/>
      <c r="XN26"/>
      <c r="XO26"/>
      <c r="XP26"/>
      <c r="XQ26"/>
      <c r="XR26"/>
      <c r="XS26"/>
      <c r="XT26"/>
      <c r="XU26"/>
      <c r="XV26"/>
      <c r="XW26"/>
      <c r="XX26"/>
      <c r="XY26"/>
      <c r="XZ26"/>
      <c r="YA26"/>
      <c r="YB26"/>
      <c r="YC26"/>
      <c r="YD26"/>
      <c r="YE26"/>
      <c r="YF26"/>
      <c r="YG26"/>
      <c r="YH26"/>
      <c r="YI26"/>
      <c r="YJ26"/>
      <c r="YK26"/>
      <c r="YL26"/>
      <c r="YM26"/>
      <c r="YN26"/>
      <c r="YO26"/>
      <c r="YP26"/>
      <c r="YQ26"/>
      <c r="YR26"/>
      <c r="YS26"/>
      <c r="YT26"/>
      <c r="YU26"/>
      <c r="YV26"/>
      <c r="YW26"/>
      <c r="YX26"/>
      <c r="YY26"/>
      <c r="YZ26"/>
      <c r="ZA26"/>
      <c r="ZB26"/>
      <c r="ZC26"/>
      <c r="ZD26"/>
      <c r="ZE26"/>
      <c r="ZF26"/>
      <c r="ZG26"/>
      <c r="ZH26"/>
      <c r="ZI26"/>
      <c r="ZJ26"/>
      <c r="ZK26"/>
      <c r="ZL26"/>
      <c r="ZM26"/>
      <c r="ZN26"/>
      <c r="ZO26"/>
      <c r="ZP26"/>
      <c r="ZQ26"/>
      <c r="ZR26"/>
      <c r="ZS26"/>
      <c r="ZT26"/>
      <c r="ZU26"/>
      <c r="ZV26"/>
      <c r="ZW26"/>
      <c r="ZX26"/>
      <c r="ZY26"/>
      <c r="ZZ26"/>
      <c r="AAA26"/>
      <c r="AAB26"/>
      <c r="AAC26"/>
      <c r="AAD26"/>
      <c r="AAE26"/>
      <c r="AAF26"/>
      <c r="AAG26"/>
      <c r="AAH26"/>
      <c r="AAI26"/>
      <c r="AAJ26"/>
      <c r="AAK26"/>
      <c r="AAL26"/>
      <c r="AAM26"/>
      <c r="AAN26"/>
      <c r="AAO26"/>
      <c r="AAP26"/>
      <c r="AAQ26"/>
      <c r="AAR26"/>
      <c r="AAS26"/>
      <c r="AAT26"/>
      <c r="AAU26"/>
      <c r="AAV26"/>
      <c r="AAW26"/>
      <c r="AAX26"/>
      <c r="AAY26"/>
      <c r="AAZ26"/>
      <c r="ABA26"/>
      <c r="ABB26"/>
      <c r="ABC26"/>
      <c r="ABD26"/>
      <c r="ABE26"/>
      <c r="ABF26"/>
      <c r="ABG26"/>
      <c r="ABH26"/>
      <c r="ABI26"/>
      <c r="ABJ26"/>
      <c r="ABK26"/>
      <c r="ABL26"/>
      <c r="ABM26"/>
      <c r="ABN26"/>
      <c r="ABO26"/>
      <c r="ABP26"/>
      <c r="ABQ26"/>
      <c r="ABR26"/>
      <c r="ABS26"/>
      <c r="ABT26"/>
      <c r="ABU26"/>
      <c r="ABV26"/>
      <c r="ABW26"/>
      <c r="ABX26"/>
      <c r="ABY26"/>
      <c r="ABZ26"/>
      <c r="ACA26"/>
      <c r="ACB26"/>
      <c r="ACC26"/>
      <c r="ACD26"/>
      <c r="ACE26"/>
      <c r="ACF26"/>
      <c r="ACG26"/>
      <c r="ACH26"/>
      <c r="ACI26"/>
      <c r="ACJ26"/>
      <c r="ACK26"/>
      <c r="ACL26"/>
      <c r="ACM26"/>
      <c r="ACN26"/>
      <c r="ACO26"/>
      <c r="ACP26"/>
      <c r="ACQ26"/>
      <c r="ACR26"/>
      <c r="ACS26"/>
      <c r="ACT26"/>
      <c r="ACU26"/>
      <c r="ACV26"/>
      <c r="ACW26"/>
      <c r="ACX26"/>
      <c r="ACY26"/>
      <c r="ACZ26"/>
      <c r="ADA26"/>
      <c r="ADB26"/>
      <c r="ADC26"/>
      <c r="ADD26"/>
      <c r="ADE26"/>
      <c r="ADF26"/>
      <c r="ADG26"/>
      <c r="ADH26"/>
      <c r="ADI26"/>
      <c r="ADJ26"/>
      <c r="ADK26"/>
      <c r="ADL26"/>
      <c r="ADM26"/>
      <c r="ADN26"/>
      <c r="ADO26"/>
      <c r="ADP26"/>
      <c r="ADQ26"/>
      <c r="ADR26"/>
      <c r="ADS26"/>
      <c r="ADT26"/>
      <c r="ADU26"/>
      <c r="ADV26"/>
      <c r="ADW26"/>
      <c r="ADX26"/>
      <c r="ADY26"/>
      <c r="ADZ26"/>
      <c r="AEA26"/>
      <c r="AEB26"/>
      <c r="AEC26"/>
      <c r="AED26"/>
      <c r="AEE26"/>
      <c r="AEF26"/>
      <c r="AEG26"/>
      <c r="AEH26"/>
      <c r="AEI26"/>
      <c r="AEJ26"/>
      <c r="AEK26"/>
      <c r="AEL26"/>
      <c r="AEM26"/>
      <c r="AEN26"/>
      <c r="AEO26"/>
      <c r="AEP26"/>
      <c r="AEQ26"/>
      <c r="AER26"/>
      <c r="AES26"/>
      <c r="AET26"/>
      <c r="AEU26"/>
      <c r="AEV26"/>
      <c r="AEW26"/>
      <c r="AEX26"/>
      <c r="AEY26"/>
      <c r="AEZ26"/>
      <c r="AFA26"/>
      <c r="AFB26"/>
      <c r="AFC26"/>
      <c r="AFD26"/>
      <c r="AFE26"/>
      <c r="AFF26"/>
      <c r="AFG26"/>
      <c r="AFH26"/>
      <c r="AFI26"/>
      <c r="AFJ26"/>
      <c r="AFK26"/>
      <c r="AFL26"/>
      <c r="AFM26"/>
      <c r="AFN26"/>
      <c r="AFO26"/>
      <c r="AFP26"/>
      <c r="AFQ26"/>
      <c r="AFR26"/>
      <c r="AFS26"/>
      <c r="AFT26"/>
      <c r="AFU26"/>
      <c r="AFV26"/>
      <c r="AFW26"/>
      <c r="AFX26"/>
      <c r="AFY26"/>
      <c r="AFZ26"/>
      <c r="AGA26"/>
      <c r="AGB26"/>
      <c r="AGC26"/>
      <c r="AGD26"/>
      <c r="AGE26"/>
      <c r="AGF26"/>
      <c r="AGG26"/>
      <c r="AGH26"/>
      <c r="AGI26"/>
      <c r="AGJ26"/>
      <c r="AGK26"/>
      <c r="AGL26"/>
      <c r="AGM26"/>
      <c r="AGN26"/>
      <c r="AGO26"/>
      <c r="AGP26"/>
      <c r="AGQ26"/>
      <c r="AGR26"/>
      <c r="AGS26"/>
      <c r="AGT26"/>
      <c r="AGU26"/>
      <c r="AGV26"/>
      <c r="AGW26"/>
      <c r="AGX26"/>
      <c r="AGY26"/>
      <c r="AGZ26"/>
      <c r="AHA26"/>
      <c r="AHB26"/>
      <c r="AHC26"/>
      <c r="AHD26"/>
      <c r="AHE26"/>
      <c r="AHF26"/>
      <c r="AHG26"/>
      <c r="AHH26"/>
      <c r="AHI26"/>
      <c r="AHJ26"/>
      <c r="AHK26"/>
      <c r="AHL26"/>
      <c r="AHM26"/>
      <c r="AHN26"/>
      <c r="AHO26"/>
      <c r="AHP26"/>
      <c r="AHQ26"/>
      <c r="AHR26"/>
      <c r="AHS26"/>
      <c r="AHT26"/>
      <c r="AHU26"/>
      <c r="AHV26"/>
      <c r="AHW26"/>
      <c r="AHX26"/>
      <c r="AHY26"/>
      <c r="AHZ26"/>
      <c r="AIA26"/>
      <c r="AIB26"/>
      <c r="AIC26"/>
      <c r="AID26"/>
      <c r="AIE26"/>
      <c r="AIF26"/>
      <c r="AIG26"/>
      <c r="AIH26"/>
      <c r="AII26"/>
      <c r="AIJ26"/>
      <c r="AIK26"/>
      <c r="AIL26"/>
      <c r="AIM26"/>
      <c r="AIN26"/>
      <c r="AIO26"/>
      <c r="AIP26"/>
      <c r="AIQ26"/>
      <c r="AIR26"/>
      <c r="AIS26"/>
      <c r="AIT26"/>
      <c r="AIU26"/>
      <c r="AIV26"/>
      <c r="AIW26"/>
      <c r="AIX26"/>
      <c r="AIY26"/>
      <c r="AIZ26"/>
      <c r="AJA26"/>
      <c r="AJB26"/>
      <c r="AJC26"/>
      <c r="AJD26"/>
      <c r="AJE26"/>
      <c r="AJF26"/>
      <c r="AJG26"/>
      <c r="AJH26"/>
      <c r="AJI26"/>
      <c r="AJJ26"/>
      <c r="AJK26"/>
      <c r="AJL26"/>
      <c r="AJM26"/>
      <c r="AJN26"/>
      <c r="AJO26"/>
      <c r="AJP26"/>
      <c r="AJQ26"/>
      <c r="AJR26"/>
      <c r="AJS26"/>
      <c r="AJT26"/>
      <c r="AJU26"/>
      <c r="AJV26"/>
      <c r="AJW26"/>
      <c r="AJX26"/>
      <c r="AJY26"/>
      <c r="AJZ26"/>
      <c r="AKA26"/>
      <c r="AKB26"/>
      <c r="AKC26"/>
      <c r="AKD26"/>
      <c r="AKE26"/>
      <c r="AKF26"/>
      <c r="AKG26"/>
      <c r="AKH26"/>
      <c r="AKI26"/>
      <c r="AKJ26"/>
      <c r="AKK26"/>
      <c r="AKL26"/>
      <c r="AKM26"/>
      <c r="AKN26"/>
      <c r="AKO26"/>
      <c r="AKP26"/>
      <c r="AKQ26"/>
      <c r="AKR26"/>
      <c r="AKS26"/>
      <c r="AKT26"/>
      <c r="AKU26"/>
      <c r="AKV26"/>
      <c r="AKW26"/>
      <c r="AKX26"/>
      <c r="AKY26"/>
      <c r="AKZ26"/>
      <c r="ALA26"/>
      <c r="ALB26"/>
      <c r="ALC26"/>
      <c r="ALD26"/>
      <c r="ALE26"/>
      <c r="ALF26"/>
      <c r="ALG26"/>
      <c r="ALH26"/>
      <c r="ALI26"/>
      <c r="ALJ26"/>
      <c r="ALK26"/>
      <c r="ALL26"/>
      <c r="ALM26"/>
      <c r="ALN26"/>
      <c r="ALO26"/>
      <c r="ALP26"/>
      <c r="ALQ26"/>
      <c r="ALR26"/>
      <c r="ALS26"/>
      <c r="ALT26"/>
      <c r="ALU26"/>
      <c r="ALV26"/>
      <c r="ALW26"/>
      <c r="ALX26"/>
      <c r="ALY26"/>
      <c r="ALZ26"/>
      <c r="AMA26"/>
      <c r="AMB26"/>
      <c r="AMC26"/>
      <c r="AMD26"/>
      <c r="AME26"/>
      <c r="AMF26"/>
      <c r="AMG26"/>
    </row>
    <row r="27" spans="1:1021" s="30" customFormat="1" ht="12.75" x14ac:dyDescent="0.2">
      <c r="A27" s="26">
        <v>129</v>
      </c>
      <c r="B27" s="27">
        <v>39417</v>
      </c>
      <c r="C27" s="28">
        <v>3.5385873427279599</v>
      </c>
      <c r="D27" s="29" t="s">
        <v>72</v>
      </c>
      <c r="E27" s="30" t="s">
        <v>47</v>
      </c>
      <c r="F27" s="31"/>
      <c r="G27" s="31">
        <v>45.98</v>
      </c>
      <c r="H27" s="31"/>
      <c r="I27" s="31"/>
      <c r="J27" s="31"/>
      <c r="K27" s="32">
        <v>8.4156300000000003E-3</v>
      </c>
      <c r="L27" s="32">
        <v>1.0258E-2</v>
      </c>
      <c r="M27" s="32">
        <v>0.12</v>
      </c>
      <c r="N27" s="32">
        <v>0</v>
      </c>
      <c r="O27" s="32">
        <v>0</v>
      </c>
      <c r="P27" s="32">
        <v>0.89400000000000002</v>
      </c>
      <c r="Q27" s="32">
        <v>0</v>
      </c>
      <c r="R27" s="32">
        <v>0.51229999999999998</v>
      </c>
      <c r="S27" s="32">
        <v>0.27150000000000002</v>
      </c>
      <c r="T27" s="32">
        <v>0.81059999999999999</v>
      </c>
      <c r="U27" s="32">
        <v>0</v>
      </c>
      <c r="V27" s="32">
        <v>0</v>
      </c>
      <c r="W27" s="32">
        <v>0</v>
      </c>
      <c r="X27" s="32">
        <v>0.93200000000000005</v>
      </c>
      <c r="Y27" s="32">
        <v>4.5159999999999999E-2</v>
      </c>
      <c r="Z27" s="32">
        <v>2.3261E-2</v>
      </c>
      <c r="AA27" s="32">
        <v>1.4999999999999999E-2</v>
      </c>
      <c r="AB27" s="32">
        <f t="shared" si="0"/>
        <v>3.6424946300000003</v>
      </c>
      <c r="AC27" s="32">
        <f t="shared" si="17"/>
        <v>0.13867362999999999</v>
      </c>
      <c r="AD27" s="32">
        <f t="shared" si="2"/>
        <v>2.4883999999999999</v>
      </c>
      <c r="AE27" s="33">
        <f t="shared" si="3"/>
        <v>2.9779441799081704E-5</v>
      </c>
      <c r="AF27" s="32"/>
      <c r="AG27" s="31">
        <f t="shared" si="5"/>
        <v>0.4506692057195093</v>
      </c>
      <c r="AH27" s="31">
        <f t="shared" si="18"/>
        <v>0.87048001733263958</v>
      </c>
      <c r="AI27" s="31">
        <f t="shared" si="7"/>
        <v>0.72751724944450946</v>
      </c>
      <c r="AJ27" s="31">
        <f t="shared" si="14"/>
        <v>0.48959474260679081</v>
      </c>
      <c r="AK27" s="31">
        <f t="shared" si="19"/>
        <v>5.2786350719831177E-2</v>
      </c>
      <c r="AL27" s="34">
        <f t="shared" ref="AL27:AL34" si="20">(K27+L27)/(K27+L27+Y27)</f>
        <v>0.29253592502886017</v>
      </c>
      <c r="AM27" s="34">
        <f t="shared" si="9"/>
        <v>8.9488410565868627E-3</v>
      </c>
      <c r="AN27" s="35">
        <f t="shared" si="10"/>
        <v>6.5534312295162198E-2</v>
      </c>
      <c r="AO27" s="31">
        <f t="shared" si="11"/>
        <v>1.9110104793483153E-2</v>
      </c>
      <c r="AP27" s="31">
        <f t="shared" si="12"/>
        <v>0.88165680473372776</v>
      </c>
      <c r="AQ27" s="36">
        <f t="shared" ref="AQ27:AQ34" si="21">Y27/(Y27+X27)</f>
        <v>4.6215563469646725E-2</v>
      </c>
      <c r="AR27" s="37">
        <f t="shared" si="13"/>
        <v>1.2889285393672564E-2</v>
      </c>
    </row>
    <row r="28" spans="1:1021" s="30" customFormat="1" ht="12.75" x14ac:dyDescent="0.2">
      <c r="A28" s="26">
        <v>131</v>
      </c>
      <c r="B28" s="27">
        <v>39430</v>
      </c>
      <c r="C28" s="28">
        <v>3.4203988819879201</v>
      </c>
      <c r="D28" s="29" t="s">
        <v>72</v>
      </c>
      <c r="E28" s="30" t="s">
        <v>47</v>
      </c>
      <c r="F28" s="31"/>
      <c r="G28" s="31">
        <v>47.85</v>
      </c>
      <c r="H28" s="31"/>
      <c r="I28" s="31"/>
      <c r="J28" s="31"/>
      <c r="K28" s="32">
        <v>1.2641599999999999E-2</v>
      </c>
      <c r="L28" s="32">
        <v>1.3155E-2</v>
      </c>
      <c r="M28" s="32">
        <v>1.3478E-2</v>
      </c>
      <c r="N28" s="32">
        <v>0</v>
      </c>
      <c r="O28" s="32">
        <v>0</v>
      </c>
      <c r="P28" s="32">
        <v>0.2</v>
      </c>
      <c r="Q28" s="32">
        <v>0</v>
      </c>
      <c r="R28" s="32">
        <v>0.19125</v>
      </c>
      <c r="S28" s="32">
        <v>0.114</v>
      </c>
      <c r="T28" s="32">
        <v>0.17454</v>
      </c>
      <c r="U28" s="32">
        <v>0</v>
      </c>
      <c r="V28" s="32">
        <v>0</v>
      </c>
      <c r="W28" s="32">
        <v>0</v>
      </c>
      <c r="X28" s="32">
        <v>0.28454499999999999</v>
      </c>
      <c r="Y28" s="32">
        <v>3.5610000000000003E-2</v>
      </c>
      <c r="Z28" s="32">
        <v>2.4400000000000002E-2</v>
      </c>
      <c r="AA28" s="32">
        <v>0</v>
      </c>
      <c r="AB28" s="32">
        <f t="shared" si="0"/>
        <v>1.0636196</v>
      </c>
      <c r="AC28" s="32">
        <f t="shared" si="17"/>
        <v>3.92746E-2</v>
      </c>
      <c r="AD28" s="32">
        <f t="shared" si="2"/>
        <v>0.67979000000000001</v>
      </c>
      <c r="AE28" s="33">
        <f t="shared" si="3"/>
        <v>4.3239314506538485E-5</v>
      </c>
      <c r="AF28" s="32"/>
      <c r="AG28" s="31">
        <f t="shared" si="5"/>
        <v>0.49004907623485267</v>
      </c>
      <c r="AH28" s="31">
        <f t="shared" si="18"/>
        <v>0.87871456823490612</v>
      </c>
      <c r="AI28" s="31">
        <f t="shared" si="7"/>
        <v>0.7049313775814422</v>
      </c>
      <c r="AJ28" s="31">
        <f t="shared" si="14"/>
        <v>0.41275836093654872</v>
      </c>
      <c r="AK28" s="31">
        <f t="shared" si="19"/>
        <v>5.4619014758896481E-2</v>
      </c>
      <c r="AL28" s="34">
        <f t="shared" si="20"/>
        <v>0.42009490836489882</v>
      </c>
      <c r="AM28" s="34">
        <f t="shared" si="9"/>
        <v>4.2537584130643846E-2</v>
      </c>
      <c r="AN28" s="35">
        <f t="shared" si="10"/>
        <v>0.4839890350541356</v>
      </c>
      <c r="AO28" s="31">
        <f t="shared" si="11"/>
        <v>8.0575346316627897E-2</v>
      </c>
      <c r="AP28" s="31">
        <f t="shared" si="12"/>
        <v>0.93686468863302075</v>
      </c>
      <c r="AQ28" s="36">
        <f t="shared" si="21"/>
        <v>0.11122737424060222</v>
      </c>
      <c r="AR28" s="37">
        <f t="shared" si="13"/>
        <v>3.6380032907004389E-3</v>
      </c>
    </row>
    <row r="29" spans="1:1021" s="30" customFormat="1" ht="12.75" x14ac:dyDescent="0.2">
      <c r="A29" s="26">
        <v>134</v>
      </c>
      <c r="B29" s="27">
        <v>39465</v>
      </c>
      <c r="C29" s="28">
        <v>0.49338032358487599</v>
      </c>
      <c r="D29" s="29" t="s">
        <v>72</v>
      </c>
      <c r="E29" s="30" t="s">
        <v>47</v>
      </c>
      <c r="F29" s="31"/>
      <c r="G29" s="31">
        <v>43.26</v>
      </c>
      <c r="H29" s="31"/>
      <c r="I29" s="31"/>
      <c r="J29" s="31"/>
      <c r="K29" s="32">
        <v>1.2200000000000001E-2</v>
      </c>
      <c r="L29" s="32">
        <v>1.8454000000000002E-2</v>
      </c>
      <c r="M29" s="32">
        <v>2.366E-2</v>
      </c>
      <c r="N29" s="32">
        <v>0</v>
      </c>
      <c r="O29" s="32">
        <v>0</v>
      </c>
      <c r="P29" s="32">
        <v>1.0646439999999999</v>
      </c>
      <c r="Q29" s="32">
        <v>0</v>
      </c>
      <c r="R29" s="32">
        <v>0.84255000000000002</v>
      </c>
      <c r="S29" s="32">
        <v>0.35454999999999998</v>
      </c>
      <c r="T29" s="32">
        <v>0.61539999999999995</v>
      </c>
      <c r="U29" s="32">
        <v>0</v>
      </c>
      <c r="V29" s="32">
        <v>0</v>
      </c>
      <c r="W29" s="32">
        <v>3.5453999999999999E-2</v>
      </c>
      <c r="X29" s="32">
        <v>1.1254635399999999</v>
      </c>
      <c r="Y29" s="32">
        <v>5.5539999999999999E-2</v>
      </c>
      <c r="Z29" s="32">
        <v>1.4853999999999999E-2</v>
      </c>
      <c r="AA29" s="32">
        <v>0</v>
      </c>
      <c r="AB29" s="32">
        <f t="shared" si="0"/>
        <v>4.1627695399999993</v>
      </c>
      <c r="AC29" s="32">
        <f t="shared" si="17"/>
        <v>5.4314000000000001E-2</v>
      </c>
      <c r="AD29" s="32">
        <f t="shared" si="2"/>
        <v>2.9125980000000005</v>
      </c>
      <c r="AE29" s="33">
        <f t="shared" si="3"/>
        <v>6.0192399477354872E-6</v>
      </c>
      <c r="AF29" s="32"/>
      <c r="AG29" s="31">
        <f t="shared" si="5"/>
        <v>0.39799047432635221</v>
      </c>
      <c r="AH29" s="31">
        <f t="shared" si="18"/>
        <v>0.95396250720284104</v>
      </c>
      <c r="AI29" s="31">
        <f t="shared" si="7"/>
        <v>0.72128618426157032</v>
      </c>
      <c r="AJ29" s="31">
        <f t="shared" si="14"/>
        <v>0.48611494210005785</v>
      </c>
      <c r="AK29" s="31">
        <f t="shared" si="19"/>
        <v>1.8306575995513177E-2</v>
      </c>
      <c r="AL29" s="34">
        <f t="shared" si="20"/>
        <v>0.35563960368471126</v>
      </c>
      <c r="AM29" s="34">
        <f t="shared" si="9"/>
        <v>1.0723732958867612E-2</v>
      </c>
      <c r="AN29" s="35">
        <f t="shared" si="10"/>
        <v>0.34021193530395982</v>
      </c>
      <c r="AO29" s="31">
        <f t="shared" si="11"/>
        <v>2.5955891715616707E-2</v>
      </c>
      <c r="AP29" s="31">
        <f t="shared" si="12"/>
        <v>0.97825975095193984</v>
      </c>
      <c r="AQ29" s="36">
        <f t="shared" si="21"/>
        <v>4.7027801457733144E-2</v>
      </c>
      <c r="AR29" s="37">
        <f t="shared" si="13"/>
        <v>2.0538285826544648E-3</v>
      </c>
    </row>
    <row r="30" spans="1:1021" s="30" customFormat="1" ht="12.75" x14ac:dyDescent="0.2">
      <c r="A30" s="26">
        <v>142</v>
      </c>
      <c r="B30" s="27">
        <v>39545</v>
      </c>
      <c r="C30" s="28">
        <v>7.0603861126017797</v>
      </c>
      <c r="D30" s="29" t="s">
        <v>72</v>
      </c>
      <c r="E30" s="30" t="s">
        <v>47</v>
      </c>
      <c r="F30" s="31"/>
      <c r="G30" s="31">
        <v>45.87</v>
      </c>
      <c r="H30" s="31"/>
      <c r="I30" s="31"/>
      <c r="J30" s="31"/>
      <c r="K30" s="32">
        <v>1.2200000000000001E-2</v>
      </c>
      <c r="L30" s="32">
        <v>1.9004500000000001E-2</v>
      </c>
      <c r="M30" s="32">
        <v>8.5400000000000007E-3</v>
      </c>
      <c r="N30" s="32">
        <v>0</v>
      </c>
      <c r="O30" s="32">
        <v>0</v>
      </c>
      <c r="P30" s="32">
        <v>1.1145499999999999</v>
      </c>
      <c r="Q30" s="32">
        <v>0</v>
      </c>
      <c r="R30" s="32">
        <v>0.82854000000000005</v>
      </c>
      <c r="S30" s="32">
        <v>0.41549999999999998</v>
      </c>
      <c r="T30" s="32">
        <v>0.78510000000000002</v>
      </c>
      <c r="U30" s="32">
        <v>0</v>
      </c>
      <c r="V30" s="32">
        <v>0</v>
      </c>
      <c r="W30" s="32">
        <v>0</v>
      </c>
      <c r="X30" s="32">
        <v>1.348484</v>
      </c>
      <c r="Y30" s="32">
        <v>0.11121</v>
      </c>
      <c r="Z30" s="32">
        <v>0.29449999999999998</v>
      </c>
      <c r="AA30" s="32">
        <v>0</v>
      </c>
      <c r="AB30" s="32">
        <f t="shared" si="0"/>
        <v>4.9376284999999998</v>
      </c>
      <c r="AC30" s="32">
        <f t="shared" si="17"/>
        <v>3.9744500000000002E-2</v>
      </c>
      <c r="AD30" s="32">
        <f t="shared" si="2"/>
        <v>3.1436899999999999</v>
      </c>
      <c r="AE30" s="33">
        <f t="shared" si="3"/>
        <v>8.6136710573741709E-5</v>
      </c>
      <c r="AF30" s="32"/>
      <c r="AG30" s="31">
        <f t="shared" si="5"/>
        <v>0.39096925122979054</v>
      </c>
      <c r="AH30" s="31">
        <f t="shared" si="18"/>
        <v>0.97137034717267356</v>
      </c>
      <c r="AI30" s="31">
        <f t="shared" si="7"/>
        <v>0.6998148335304909</v>
      </c>
      <c r="AJ30" s="31">
        <f t="shared" si="14"/>
        <v>0.45251100878022793</v>
      </c>
      <c r="AK30" s="31">
        <f t="shared" si="19"/>
        <v>1.2484786478251714E-2</v>
      </c>
      <c r="AL30" s="34">
        <f t="shared" si="20"/>
        <v>0.21911041361659103</v>
      </c>
      <c r="AM30" s="34">
        <f t="shared" si="9"/>
        <v>8.9660788250615145E-3</v>
      </c>
      <c r="AN30" s="35">
        <f t="shared" si="10"/>
        <v>0.58823529411764708</v>
      </c>
      <c r="AO30" s="31">
        <f t="shared" si="11"/>
        <v>2.1377425679628744E-2</v>
      </c>
      <c r="AP30" s="31">
        <f t="shared" si="12"/>
        <v>0.99239597895093001</v>
      </c>
      <c r="AQ30" s="36">
        <f t="shared" si="21"/>
        <v>7.6187200879088354E-2</v>
      </c>
      <c r="AR30" s="37">
        <f t="shared" si="13"/>
        <v>3.4861563690586753E-2</v>
      </c>
    </row>
    <row r="31" spans="1:1021" s="30" customFormat="1" ht="12.75" x14ac:dyDescent="0.2">
      <c r="A31" s="26">
        <v>148</v>
      </c>
      <c r="B31" s="27">
        <v>39570</v>
      </c>
      <c r="C31" s="28">
        <v>3.3824517962707299</v>
      </c>
      <c r="D31" s="29" t="s">
        <v>72</v>
      </c>
      <c r="E31" s="30" t="s">
        <v>51</v>
      </c>
      <c r="F31" s="31"/>
      <c r="G31" s="31">
        <v>44.85</v>
      </c>
      <c r="H31" s="31"/>
      <c r="I31" s="31"/>
      <c r="J31" s="31"/>
      <c r="K31" s="32">
        <v>0.36399999999999999</v>
      </c>
      <c r="L31" s="32">
        <v>0.59399999999999997</v>
      </c>
      <c r="M31" s="32">
        <v>1.0654539999999999</v>
      </c>
      <c r="N31" s="32">
        <v>0</v>
      </c>
      <c r="O31" s="32">
        <v>0</v>
      </c>
      <c r="P31" s="32">
        <v>16.326000000000001</v>
      </c>
      <c r="Q31" s="32">
        <v>0</v>
      </c>
      <c r="R31" s="32">
        <v>12.47485</v>
      </c>
      <c r="S31" s="32">
        <v>5.3185849999999997</v>
      </c>
      <c r="T31" s="32">
        <v>13.64</v>
      </c>
      <c r="U31" s="32">
        <v>0</v>
      </c>
      <c r="V31" s="32">
        <v>0</v>
      </c>
      <c r="W31" s="32">
        <v>0.11</v>
      </c>
      <c r="X31" s="32">
        <v>17.263999999999999</v>
      </c>
      <c r="Y31" s="32">
        <v>0.77</v>
      </c>
      <c r="Z31" s="32">
        <v>1.8154999999999999</v>
      </c>
      <c r="AA31" s="32">
        <v>0.22</v>
      </c>
      <c r="AB31" s="32">
        <f t="shared" si="0"/>
        <v>69.962389000000002</v>
      </c>
      <c r="AC31" s="32">
        <f t="shared" si="17"/>
        <v>2.0234540000000001</v>
      </c>
      <c r="AD31" s="32">
        <f t="shared" si="2"/>
        <v>47.869435000000003</v>
      </c>
      <c r="AE31" s="33">
        <f t="shared" si="3"/>
        <v>1.2312124538425458E-3</v>
      </c>
      <c r="AF31" s="32"/>
      <c r="AG31" s="31">
        <f t="shared" si="5"/>
        <v>0.37995824634655534</v>
      </c>
      <c r="AH31" s="31">
        <f t="shared" si="18"/>
        <v>0.89508962665575242</v>
      </c>
      <c r="AI31" s="31">
        <f t="shared" si="7"/>
        <v>0.734944118945976</v>
      </c>
      <c r="AJ31" s="31">
        <f t="shared" si="14"/>
        <v>0.48603751116403687</v>
      </c>
      <c r="AK31" s="31">
        <f t="shared" si="19"/>
        <v>4.0555959788177429E-2</v>
      </c>
      <c r="AL31" s="34">
        <f t="shared" si="20"/>
        <v>0.55439814814814814</v>
      </c>
      <c r="AM31" s="34">
        <f t="shared" si="9"/>
        <v>2.0648967551622419E-2</v>
      </c>
      <c r="AN31" s="35">
        <f t="shared" si="10"/>
        <v>0.25464268175121413</v>
      </c>
      <c r="AO31" s="31">
        <f t="shared" si="11"/>
        <v>5.3121880891649105E-2</v>
      </c>
      <c r="AP31" s="31">
        <f t="shared" si="12"/>
        <v>0.93873692216878479</v>
      </c>
      <c r="AQ31" s="36">
        <f t="shared" si="21"/>
        <v>4.2697127647776424E-2</v>
      </c>
      <c r="AR31" s="37">
        <f t="shared" si="13"/>
        <v>0.23664440834444156</v>
      </c>
    </row>
    <row r="32" spans="1:1021" x14ac:dyDescent="0.25">
      <c r="A32" s="26">
        <v>152</v>
      </c>
      <c r="B32" s="27">
        <v>39584</v>
      </c>
      <c r="C32" s="28">
        <v>0.34577548207736403</v>
      </c>
      <c r="D32" s="29" t="s">
        <v>72</v>
      </c>
      <c r="E32" s="30" t="s">
        <v>51</v>
      </c>
      <c r="F32" s="31"/>
      <c r="G32" s="38">
        <v>44.65</v>
      </c>
      <c r="H32" s="31"/>
      <c r="I32" s="31"/>
      <c r="J32" s="31"/>
      <c r="K32" s="32">
        <v>0.13844999999999999</v>
      </c>
      <c r="L32" s="32">
        <v>0.26155400000000001</v>
      </c>
      <c r="M32" s="32">
        <v>0.5454</v>
      </c>
      <c r="N32" s="32">
        <v>7.1514999999999995E-2</v>
      </c>
      <c r="O32" s="32">
        <v>0</v>
      </c>
      <c r="P32" s="32">
        <v>8.2639999999999993</v>
      </c>
      <c r="Q32" s="32">
        <v>0.94940000000000002</v>
      </c>
      <c r="R32" s="32">
        <v>5.3854579999999999</v>
      </c>
      <c r="S32" s="32">
        <v>3.2850000000000001</v>
      </c>
      <c r="T32" s="32">
        <v>4.6900000000000004</v>
      </c>
      <c r="U32" s="32">
        <v>6.6030000000000005E-2</v>
      </c>
      <c r="V32" s="32">
        <v>3.1E-2</v>
      </c>
      <c r="W32" s="32">
        <v>1.2239999999999999E-2</v>
      </c>
      <c r="X32" s="32">
        <v>7.2359999999999998</v>
      </c>
      <c r="Y32" s="32">
        <v>0.30680000000000002</v>
      </c>
      <c r="Z32" s="32">
        <v>0.48545480000000002</v>
      </c>
      <c r="AA32" s="32">
        <v>0</v>
      </c>
      <c r="AB32" s="32">
        <f t="shared" si="0"/>
        <v>31.728301799999997</v>
      </c>
      <c r="AC32" s="32">
        <f t="shared" si="17"/>
        <v>1.0169190000000001</v>
      </c>
      <c r="AD32" s="32">
        <f t="shared" si="2"/>
        <v>22.683128</v>
      </c>
      <c r="AE32" s="33">
        <f t="shared" si="3"/>
        <v>4.7872615493611046E-5</v>
      </c>
      <c r="AF32" s="32"/>
      <c r="AG32" s="31">
        <f t="shared" si="5"/>
        <v>0.3461215387846121</v>
      </c>
      <c r="AH32" s="31">
        <f t="shared" si="18"/>
        <v>0.87678068814197729</v>
      </c>
      <c r="AI32" s="31">
        <f t="shared" si="7"/>
        <v>0.75814803158701682</v>
      </c>
      <c r="AJ32" s="31">
        <f t="shared" si="14"/>
        <v>0.53316129032258064</v>
      </c>
      <c r="AK32" s="31">
        <f t="shared" si="19"/>
        <v>4.2907889591948911E-2</v>
      </c>
      <c r="AL32" s="34">
        <f t="shared" si="20"/>
        <v>0.56593341294050403</v>
      </c>
      <c r="AM32" s="34">
        <f t="shared" si="9"/>
        <v>1.8774281471838579E-2</v>
      </c>
      <c r="AN32" s="35">
        <f t="shared" si="10"/>
        <v>0.20245667909629306</v>
      </c>
      <c r="AO32" s="31">
        <f t="shared" si="11"/>
        <v>5.3031235085114287E-2</v>
      </c>
      <c r="AP32" s="31">
        <f t="shared" si="12"/>
        <v>0.93808885962721633</v>
      </c>
      <c r="AQ32" s="36">
        <f t="shared" si="21"/>
        <v>4.0674550564777007E-2</v>
      </c>
      <c r="AR32" s="37">
        <f t="shared" si="13"/>
        <v>1.0970868850391096E-2</v>
      </c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  <c r="IY32"/>
      <c r="IZ32"/>
      <c r="JA32"/>
      <c r="JB32"/>
      <c r="JC32"/>
      <c r="JD32"/>
      <c r="JE32"/>
      <c r="JF32"/>
      <c r="JG32"/>
      <c r="JH32"/>
      <c r="JI32"/>
      <c r="JJ32"/>
      <c r="JK32"/>
      <c r="JL32"/>
      <c r="JM32"/>
      <c r="JN32"/>
      <c r="JO32"/>
      <c r="JP32"/>
      <c r="JQ32"/>
      <c r="JR32"/>
      <c r="JS32"/>
      <c r="JT32"/>
      <c r="JU32"/>
      <c r="JV32"/>
      <c r="JW32"/>
      <c r="JX32"/>
      <c r="JY32"/>
      <c r="JZ32"/>
      <c r="KA32"/>
      <c r="KB32"/>
      <c r="KC32"/>
      <c r="KD32"/>
      <c r="KE32"/>
      <c r="KF32"/>
      <c r="KG32"/>
      <c r="KH32"/>
      <c r="KI32"/>
      <c r="KJ32"/>
      <c r="KK32"/>
      <c r="KL32"/>
      <c r="KM32"/>
      <c r="KN32"/>
      <c r="KO32"/>
      <c r="KP32"/>
      <c r="KQ32"/>
      <c r="KR32"/>
      <c r="KS32"/>
      <c r="KT32"/>
      <c r="KU32"/>
      <c r="KV32"/>
      <c r="KW32"/>
      <c r="KX32"/>
      <c r="KY32"/>
      <c r="KZ32"/>
      <c r="LA32"/>
      <c r="LB32"/>
      <c r="LC32"/>
      <c r="LD32"/>
      <c r="LE32"/>
      <c r="LF32"/>
      <c r="LG32"/>
      <c r="LH32"/>
      <c r="LI32"/>
      <c r="LJ32"/>
      <c r="LK32"/>
      <c r="LL32"/>
      <c r="LM32"/>
      <c r="LN32"/>
      <c r="LO32"/>
      <c r="LP32"/>
      <c r="LQ32"/>
      <c r="LR32"/>
      <c r="LS32"/>
      <c r="LT32"/>
      <c r="LU32"/>
      <c r="LV32"/>
      <c r="LW32"/>
      <c r="LX32"/>
      <c r="LY32"/>
      <c r="LZ32"/>
      <c r="MA32"/>
      <c r="MB32"/>
      <c r="MC32"/>
      <c r="MD32"/>
      <c r="ME32"/>
      <c r="MF32"/>
      <c r="MG32"/>
      <c r="MH32"/>
      <c r="MI32"/>
      <c r="MJ32"/>
      <c r="MK32"/>
      <c r="ML32"/>
      <c r="MM32"/>
      <c r="MN32"/>
      <c r="MO32"/>
      <c r="MP32"/>
      <c r="MQ32"/>
      <c r="MR32"/>
      <c r="MS32"/>
      <c r="MT32"/>
      <c r="MU32"/>
      <c r="MV32"/>
      <c r="MW32"/>
      <c r="MX32"/>
      <c r="MY32"/>
      <c r="MZ32"/>
      <c r="NA32"/>
      <c r="NB32"/>
      <c r="NC32"/>
      <c r="ND32"/>
      <c r="NE32"/>
      <c r="NF32"/>
      <c r="NG32"/>
      <c r="NH32"/>
      <c r="NI32"/>
      <c r="NJ32"/>
      <c r="NK32"/>
      <c r="NL32"/>
      <c r="NM32"/>
      <c r="NN32"/>
      <c r="NO32"/>
      <c r="NP32"/>
      <c r="NQ32"/>
      <c r="NR32"/>
      <c r="NS32"/>
      <c r="NT32"/>
      <c r="NU32"/>
      <c r="NV32"/>
      <c r="NW32"/>
      <c r="NX32"/>
      <c r="NY32"/>
      <c r="NZ32"/>
      <c r="OA32"/>
      <c r="OB32"/>
      <c r="OC32"/>
      <c r="OD32"/>
      <c r="OE32"/>
      <c r="OF32"/>
      <c r="OG32"/>
      <c r="OH32"/>
      <c r="OI32"/>
      <c r="OJ32"/>
      <c r="OK32"/>
      <c r="OL32"/>
      <c r="OM32"/>
      <c r="ON32"/>
      <c r="OO32"/>
      <c r="OP32"/>
      <c r="OQ32"/>
      <c r="OR32"/>
      <c r="OS32"/>
      <c r="OT32"/>
      <c r="OU32"/>
      <c r="OV32"/>
      <c r="OW32"/>
      <c r="OX32"/>
      <c r="OY32"/>
      <c r="OZ32"/>
      <c r="PA32"/>
      <c r="PB32"/>
      <c r="PC32"/>
      <c r="PD32"/>
      <c r="PE32"/>
      <c r="PF32"/>
      <c r="PG32"/>
      <c r="PH32"/>
      <c r="PI32"/>
      <c r="PJ32"/>
      <c r="PK32"/>
      <c r="PL32"/>
      <c r="PM32"/>
      <c r="PN32"/>
      <c r="PO32"/>
      <c r="PP32"/>
      <c r="PQ32"/>
      <c r="PR32"/>
      <c r="PS32"/>
      <c r="PT32"/>
      <c r="PU32"/>
      <c r="PV32"/>
      <c r="PW32"/>
      <c r="PX32"/>
      <c r="PY32"/>
      <c r="PZ32"/>
      <c r="QA32"/>
      <c r="QB32"/>
      <c r="QC32"/>
      <c r="QD32"/>
      <c r="QE32"/>
      <c r="QF32"/>
      <c r="QG32"/>
      <c r="QH32"/>
      <c r="QI32"/>
      <c r="QJ32"/>
      <c r="QK32"/>
      <c r="QL32"/>
      <c r="QM32"/>
      <c r="QN32"/>
      <c r="QO32"/>
      <c r="QP32"/>
      <c r="QQ32"/>
      <c r="QR32"/>
      <c r="QS32"/>
      <c r="QT32"/>
      <c r="QU32"/>
      <c r="QV32"/>
      <c r="QW32"/>
      <c r="QX32"/>
      <c r="QY32"/>
      <c r="QZ32"/>
      <c r="RA32"/>
      <c r="RB32"/>
      <c r="RC32"/>
      <c r="RD32"/>
      <c r="RE32"/>
      <c r="RF32"/>
      <c r="RG32"/>
      <c r="RH32"/>
      <c r="RI32"/>
      <c r="RJ32"/>
      <c r="RK32"/>
      <c r="RL32"/>
      <c r="RM32"/>
      <c r="RN32"/>
      <c r="RO32"/>
      <c r="RP32"/>
      <c r="RQ32"/>
      <c r="RR32"/>
      <c r="RS32"/>
      <c r="RT32"/>
      <c r="RU32"/>
      <c r="RV32"/>
      <c r="RW32"/>
      <c r="RX32"/>
      <c r="RY32"/>
      <c r="RZ32"/>
      <c r="SA32"/>
      <c r="SB32"/>
      <c r="SC32"/>
      <c r="SD32"/>
      <c r="SE32"/>
      <c r="SF32"/>
      <c r="SG32"/>
      <c r="SH32"/>
      <c r="SI32"/>
      <c r="SJ32"/>
      <c r="SK32"/>
      <c r="SL32"/>
      <c r="SM32"/>
      <c r="SN32"/>
      <c r="SO32"/>
      <c r="SP32"/>
      <c r="SQ32"/>
      <c r="SR32"/>
      <c r="SS32"/>
      <c r="ST32"/>
      <c r="SU32"/>
      <c r="SV32"/>
      <c r="SW32"/>
      <c r="SX32"/>
      <c r="SY32"/>
      <c r="SZ32"/>
      <c r="TA32"/>
      <c r="TB32"/>
      <c r="TC32"/>
      <c r="TD32"/>
      <c r="TE32"/>
      <c r="TF32"/>
      <c r="TG32"/>
      <c r="TH32"/>
      <c r="TI32"/>
      <c r="TJ32"/>
      <c r="TK32"/>
      <c r="TL32"/>
      <c r="TM32"/>
      <c r="TN32"/>
      <c r="TO32"/>
      <c r="TP32"/>
      <c r="TQ32"/>
      <c r="TR32"/>
      <c r="TS32"/>
      <c r="TT32"/>
      <c r="TU32"/>
      <c r="TV32"/>
      <c r="TW32"/>
      <c r="TX32"/>
      <c r="TY32"/>
      <c r="TZ32"/>
      <c r="UA32"/>
      <c r="UB32"/>
      <c r="UC32"/>
      <c r="UD32"/>
      <c r="UE32"/>
      <c r="UF32"/>
      <c r="UG32"/>
      <c r="UH32"/>
      <c r="UI32"/>
      <c r="UJ32"/>
      <c r="UK32"/>
      <c r="UL32"/>
      <c r="UM32"/>
      <c r="UN32"/>
      <c r="UO32"/>
      <c r="UP32"/>
      <c r="UQ32"/>
      <c r="UR32"/>
      <c r="US32"/>
      <c r="UT32"/>
      <c r="UU32"/>
      <c r="UV32"/>
      <c r="UW32"/>
      <c r="UX32"/>
      <c r="UY32"/>
      <c r="UZ32"/>
      <c r="VA32"/>
      <c r="VB32"/>
      <c r="VC32"/>
      <c r="VD32"/>
      <c r="VE32"/>
      <c r="VF32"/>
      <c r="VG32"/>
      <c r="VH32"/>
      <c r="VI32"/>
      <c r="VJ32"/>
      <c r="VK32"/>
      <c r="VL32"/>
      <c r="VM32"/>
      <c r="VN32"/>
      <c r="VO32"/>
      <c r="VP32"/>
      <c r="VQ32"/>
      <c r="VR32"/>
      <c r="VS32"/>
      <c r="VT32"/>
      <c r="VU32"/>
      <c r="VV32"/>
      <c r="VW32"/>
      <c r="VX32"/>
      <c r="VY32"/>
      <c r="VZ32"/>
      <c r="WA32"/>
      <c r="WB32"/>
      <c r="WC32"/>
      <c r="WD32"/>
      <c r="WE32"/>
      <c r="WF32"/>
      <c r="WG32"/>
      <c r="WH32"/>
      <c r="WI32"/>
      <c r="WJ32"/>
      <c r="WK32"/>
      <c r="WL32"/>
      <c r="WM32"/>
      <c r="WN32"/>
      <c r="WO32"/>
      <c r="WP32"/>
      <c r="WQ32"/>
      <c r="WR32"/>
      <c r="WS32"/>
      <c r="WT32"/>
      <c r="WU32"/>
      <c r="WV32"/>
      <c r="WW32"/>
      <c r="WX32"/>
      <c r="WY32"/>
      <c r="WZ32"/>
      <c r="XA32"/>
      <c r="XB32"/>
      <c r="XC32"/>
      <c r="XD32"/>
      <c r="XE32"/>
      <c r="XF32"/>
      <c r="XG32"/>
      <c r="XH32"/>
      <c r="XI32"/>
      <c r="XJ32"/>
      <c r="XK32"/>
      <c r="XL32"/>
      <c r="XM32"/>
      <c r="XN32"/>
      <c r="XO32"/>
      <c r="XP32"/>
      <c r="XQ32"/>
      <c r="XR32"/>
      <c r="XS32"/>
      <c r="XT32"/>
      <c r="XU32"/>
      <c r="XV32"/>
      <c r="XW32"/>
      <c r="XX32"/>
      <c r="XY32"/>
      <c r="XZ32"/>
      <c r="YA32"/>
      <c r="YB32"/>
      <c r="YC32"/>
      <c r="YD32"/>
      <c r="YE32"/>
      <c r="YF32"/>
      <c r="YG32"/>
      <c r="YH32"/>
      <c r="YI32"/>
      <c r="YJ32"/>
      <c r="YK32"/>
      <c r="YL32"/>
      <c r="YM32"/>
      <c r="YN32"/>
      <c r="YO32"/>
      <c r="YP32"/>
      <c r="YQ32"/>
      <c r="YR32"/>
      <c r="YS32"/>
      <c r="YT32"/>
      <c r="YU32"/>
      <c r="YV32"/>
      <c r="YW32"/>
      <c r="YX32"/>
      <c r="YY32"/>
      <c r="YZ32"/>
      <c r="ZA32"/>
      <c r="ZB32"/>
      <c r="ZC32"/>
      <c r="ZD32"/>
      <c r="ZE32"/>
      <c r="ZF32"/>
      <c r="ZG32"/>
      <c r="ZH32"/>
      <c r="ZI32"/>
      <c r="ZJ32"/>
      <c r="ZK32"/>
      <c r="ZL32"/>
      <c r="ZM32"/>
      <c r="ZN32"/>
      <c r="ZO32"/>
      <c r="ZP32"/>
      <c r="ZQ32"/>
      <c r="ZR32"/>
      <c r="ZS32"/>
      <c r="ZT32"/>
      <c r="ZU32"/>
      <c r="ZV32"/>
      <c r="ZW32"/>
      <c r="ZX32"/>
      <c r="ZY32"/>
      <c r="ZZ32"/>
      <c r="AAA32"/>
      <c r="AAB32"/>
      <c r="AAC32"/>
      <c r="AAD32"/>
      <c r="AAE32"/>
      <c r="AAF32"/>
      <c r="AAG32"/>
      <c r="AAH32"/>
      <c r="AAI32"/>
      <c r="AAJ32"/>
      <c r="AAK32"/>
      <c r="AAL32"/>
      <c r="AAM32"/>
      <c r="AAN32"/>
      <c r="AAO32"/>
      <c r="AAP32"/>
      <c r="AAQ32"/>
      <c r="AAR32"/>
      <c r="AAS32"/>
      <c r="AAT32"/>
      <c r="AAU32"/>
      <c r="AAV32"/>
      <c r="AAW32"/>
      <c r="AAX32"/>
      <c r="AAY32"/>
      <c r="AAZ32"/>
      <c r="ABA32"/>
      <c r="ABB32"/>
      <c r="ABC32"/>
      <c r="ABD32"/>
      <c r="ABE32"/>
      <c r="ABF32"/>
      <c r="ABG32"/>
      <c r="ABH32"/>
      <c r="ABI32"/>
      <c r="ABJ32"/>
      <c r="ABK32"/>
      <c r="ABL32"/>
      <c r="ABM32"/>
      <c r="ABN32"/>
      <c r="ABO32"/>
      <c r="ABP32"/>
      <c r="ABQ32"/>
      <c r="ABR32"/>
      <c r="ABS32"/>
      <c r="ABT32"/>
      <c r="ABU32"/>
      <c r="ABV32"/>
      <c r="ABW32"/>
      <c r="ABX32"/>
      <c r="ABY32"/>
      <c r="ABZ32"/>
      <c r="ACA32"/>
      <c r="ACB32"/>
      <c r="ACC32"/>
      <c r="ACD32"/>
      <c r="ACE32"/>
      <c r="ACF32"/>
      <c r="ACG32"/>
      <c r="ACH32"/>
      <c r="ACI32"/>
      <c r="ACJ32"/>
      <c r="ACK32"/>
      <c r="ACL32"/>
      <c r="ACM32"/>
      <c r="ACN32"/>
      <c r="ACO32"/>
      <c r="ACP32"/>
      <c r="ACQ32"/>
      <c r="ACR32"/>
      <c r="ACS32"/>
      <c r="ACT32"/>
      <c r="ACU32"/>
      <c r="ACV32"/>
      <c r="ACW32"/>
      <c r="ACX32"/>
      <c r="ACY32"/>
      <c r="ACZ32"/>
      <c r="ADA32"/>
      <c r="ADB32"/>
      <c r="ADC32"/>
      <c r="ADD32"/>
      <c r="ADE32"/>
      <c r="ADF32"/>
      <c r="ADG32"/>
      <c r="ADH32"/>
      <c r="ADI32"/>
      <c r="ADJ32"/>
      <c r="ADK32"/>
      <c r="ADL32"/>
      <c r="ADM32"/>
      <c r="ADN32"/>
      <c r="ADO32"/>
      <c r="ADP32"/>
      <c r="ADQ32"/>
      <c r="ADR32"/>
      <c r="ADS32"/>
      <c r="ADT32"/>
      <c r="ADU32"/>
      <c r="ADV32"/>
      <c r="ADW32"/>
      <c r="ADX32"/>
      <c r="ADY32"/>
      <c r="ADZ32"/>
      <c r="AEA32"/>
      <c r="AEB32"/>
      <c r="AEC32"/>
      <c r="AED32"/>
      <c r="AEE32"/>
      <c r="AEF32"/>
      <c r="AEG32"/>
      <c r="AEH32"/>
      <c r="AEI32"/>
      <c r="AEJ32"/>
      <c r="AEK32"/>
      <c r="AEL32"/>
      <c r="AEM32"/>
      <c r="AEN32"/>
      <c r="AEO32"/>
      <c r="AEP32"/>
      <c r="AEQ32"/>
      <c r="AER32"/>
      <c r="AES32"/>
      <c r="AET32"/>
      <c r="AEU32"/>
      <c r="AEV32"/>
      <c r="AEW32"/>
      <c r="AEX32"/>
      <c r="AEY32"/>
      <c r="AEZ32"/>
      <c r="AFA32"/>
      <c r="AFB32"/>
      <c r="AFC32"/>
      <c r="AFD32"/>
      <c r="AFE32"/>
      <c r="AFF32"/>
      <c r="AFG32"/>
      <c r="AFH32"/>
      <c r="AFI32"/>
      <c r="AFJ32"/>
      <c r="AFK32"/>
      <c r="AFL32"/>
      <c r="AFM32"/>
      <c r="AFN32"/>
      <c r="AFO32"/>
      <c r="AFP32"/>
      <c r="AFQ32"/>
      <c r="AFR32"/>
      <c r="AFS32"/>
      <c r="AFT32"/>
      <c r="AFU32"/>
      <c r="AFV32"/>
      <c r="AFW32"/>
      <c r="AFX32"/>
      <c r="AFY32"/>
      <c r="AFZ32"/>
      <c r="AGA32"/>
      <c r="AGB32"/>
      <c r="AGC32"/>
      <c r="AGD32"/>
      <c r="AGE32"/>
      <c r="AGF32"/>
      <c r="AGG32"/>
      <c r="AGH32"/>
      <c r="AGI32"/>
      <c r="AGJ32"/>
      <c r="AGK32"/>
      <c r="AGL32"/>
      <c r="AGM32"/>
      <c r="AGN32"/>
      <c r="AGO32"/>
      <c r="AGP32"/>
      <c r="AGQ32"/>
      <c r="AGR32"/>
      <c r="AGS32"/>
      <c r="AGT32"/>
      <c r="AGU32"/>
      <c r="AGV32"/>
      <c r="AGW32"/>
      <c r="AGX32"/>
      <c r="AGY32"/>
      <c r="AGZ32"/>
      <c r="AHA32"/>
      <c r="AHB32"/>
      <c r="AHC32"/>
      <c r="AHD32"/>
      <c r="AHE32"/>
      <c r="AHF32"/>
      <c r="AHG32"/>
      <c r="AHH32"/>
      <c r="AHI32"/>
      <c r="AHJ32"/>
      <c r="AHK32"/>
      <c r="AHL32"/>
      <c r="AHM32"/>
      <c r="AHN32"/>
      <c r="AHO32"/>
      <c r="AHP32"/>
      <c r="AHQ32"/>
      <c r="AHR32"/>
      <c r="AHS32"/>
      <c r="AHT32"/>
      <c r="AHU32"/>
      <c r="AHV32"/>
      <c r="AHW32"/>
      <c r="AHX32"/>
      <c r="AHY32"/>
      <c r="AHZ32"/>
      <c r="AIA32"/>
      <c r="AIB32"/>
      <c r="AIC32"/>
      <c r="AID32"/>
      <c r="AIE32"/>
      <c r="AIF32"/>
      <c r="AIG32"/>
      <c r="AIH32"/>
      <c r="AII32"/>
      <c r="AIJ32"/>
      <c r="AIK32"/>
      <c r="AIL32"/>
      <c r="AIM32"/>
      <c r="AIN32"/>
      <c r="AIO32"/>
      <c r="AIP32"/>
      <c r="AIQ32"/>
      <c r="AIR32"/>
      <c r="AIS32"/>
      <c r="AIT32"/>
      <c r="AIU32"/>
      <c r="AIV32"/>
      <c r="AIW32"/>
      <c r="AIX32"/>
      <c r="AIY32"/>
      <c r="AIZ32"/>
      <c r="AJA32"/>
      <c r="AJB32"/>
      <c r="AJC32"/>
      <c r="AJD32"/>
      <c r="AJE32"/>
      <c r="AJF32"/>
      <c r="AJG32"/>
      <c r="AJH32"/>
      <c r="AJI32"/>
      <c r="AJJ32"/>
      <c r="AJK32"/>
      <c r="AJL32"/>
      <c r="AJM32"/>
      <c r="AJN32"/>
      <c r="AJO32"/>
      <c r="AJP32"/>
      <c r="AJQ32"/>
      <c r="AJR32"/>
      <c r="AJS32"/>
      <c r="AJT32"/>
      <c r="AJU32"/>
      <c r="AJV32"/>
      <c r="AJW32"/>
      <c r="AJX32"/>
      <c r="AJY32"/>
      <c r="AJZ32"/>
      <c r="AKA32"/>
      <c r="AKB32"/>
      <c r="AKC32"/>
      <c r="AKD32"/>
      <c r="AKE32"/>
      <c r="AKF32"/>
      <c r="AKG32"/>
      <c r="AKH32"/>
      <c r="AKI32"/>
      <c r="AKJ32"/>
      <c r="AKK32"/>
      <c r="AKL32"/>
      <c r="AKM32"/>
      <c r="AKN32"/>
      <c r="AKO32"/>
      <c r="AKP32"/>
      <c r="AKQ32"/>
      <c r="AKR32"/>
      <c r="AKS32"/>
      <c r="AKT32"/>
      <c r="AKU32"/>
      <c r="AKV32"/>
      <c r="AKW32"/>
      <c r="AKX32"/>
      <c r="AKY32"/>
      <c r="AKZ32"/>
      <c r="ALA32"/>
      <c r="ALB32"/>
      <c r="ALC32"/>
      <c r="ALD32"/>
      <c r="ALE32"/>
      <c r="ALF32"/>
      <c r="ALG32"/>
      <c r="ALH32"/>
      <c r="ALI32"/>
      <c r="ALJ32"/>
      <c r="ALK32"/>
      <c r="ALL32"/>
      <c r="ALM32"/>
      <c r="ALN32"/>
      <c r="ALO32"/>
      <c r="ALP32"/>
      <c r="ALQ32"/>
      <c r="ALR32"/>
      <c r="ALS32"/>
      <c r="ALT32"/>
      <c r="ALU32"/>
      <c r="ALV32"/>
      <c r="ALW32"/>
      <c r="ALX32"/>
      <c r="ALY32"/>
      <c r="ALZ32"/>
      <c r="AMA32"/>
      <c r="AMB32"/>
      <c r="AMC32"/>
      <c r="AMD32"/>
      <c r="AME32"/>
      <c r="AMF32"/>
      <c r="AMG32"/>
    </row>
    <row r="33" spans="1:1021" x14ac:dyDescent="0.25">
      <c r="A33" s="26">
        <v>168</v>
      </c>
      <c r="B33" s="27">
        <v>39661</v>
      </c>
      <c r="C33" s="28">
        <v>6.3642388936069896</v>
      </c>
      <c r="D33" s="29" t="s">
        <v>72</v>
      </c>
      <c r="E33" s="30" t="s">
        <v>51</v>
      </c>
      <c r="F33" s="31"/>
      <c r="G33" s="31">
        <v>40.56</v>
      </c>
      <c r="H33" s="31"/>
      <c r="I33" s="31"/>
      <c r="J33" s="31"/>
      <c r="K33" s="32">
        <v>0.75449999999999995</v>
      </c>
      <c r="L33" s="32">
        <v>0.84499999999999997</v>
      </c>
      <c r="M33" s="32">
        <v>1.2</v>
      </c>
      <c r="N33" s="32">
        <v>0.94499999999999995</v>
      </c>
      <c r="O33" s="32">
        <v>0</v>
      </c>
      <c r="P33" s="32">
        <v>26.3</v>
      </c>
      <c r="Q33" s="32">
        <v>2.0449999999999999</v>
      </c>
      <c r="R33" s="32">
        <v>8.3510000000000009</v>
      </c>
      <c r="S33" s="32">
        <v>8.3000000000000007</v>
      </c>
      <c r="T33" s="32">
        <v>11</v>
      </c>
      <c r="U33" s="32">
        <v>0</v>
      </c>
      <c r="V33" s="32">
        <v>0</v>
      </c>
      <c r="W33" s="32">
        <v>0</v>
      </c>
      <c r="X33" s="32">
        <v>25.45</v>
      </c>
      <c r="Y33" s="32">
        <v>0.22</v>
      </c>
      <c r="Z33" s="32">
        <v>3.94</v>
      </c>
      <c r="AA33" s="32">
        <v>0</v>
      </c>
      <c r="AB33" s="32">
        <f t="shared" si="0"/>
        <v>89.350499999999997</v>
      </c>
      <c r="AC33" s="32">
        <f t="shared" si="17"/>
        <v>3.7444999999999999</v>
      </c>
      <c r="AD33" s="32">
        <f t="shared" si="2"/>
        <v>55.995999999999995</v>
      </c>
      <c r="AE33" s="33">
        <f t="shared" si="3"/>
        <v>4.8018182452264739E-3</v>
      </c>
      <c r="AF33" s="32"/>
      <c r="AG33" s="31">
        <f t="shared" si="5"/>
        <v>0.47170990934667084</v>
      </c>
      <c r="AH33" s="31">
        <f t="shared" si="18"/>
        <v>0.87173953998184595</v>
      </c>
      <c r="AI33" s="31">
        <f t="shared" si="7"/>
        <v>0.6875230213884046</v>
      </c>
      <c r="AJ33" s="31">
        <f t="shared" si="14"/>
        <v>0.50821256038647344</v>
      </c>
      <c r="AK33" s="31">
        <f t="shared" si="19"/>
        <v>6.2679421832760027E-2</v>
      </c>
      <c r="AL33" s="34">
        <f t="shared" si="20"/>
        <v>0.87908766144545203</v>
      </c>
      <c r="AM33" s="34">
        <f t="shared" si="9"/>
        <v>2.8792764601499741E-2</v>
      </c>
      <c r="AN33" s="35">
        <f t="shared" si="10"/>
        <v>0.38603223330775133</v>
      </c>
      <c r="AO33" s="31">
        <f t="shared" si="11"/>
        <v>6.2310089598753407E-2</v>
      </c>
      <c r="AP33" s="31">
        <f t="shared" si="12"/>
        <v>0.95636363636363642</v>
      </c>
      <c r="AQ33" s="36">
        <f t="shared" si="21"/>
        <v>8.570315543435918E-3</v>
      </c>
      <c r="AR33" s="37">
        <f t="shared" si="13"/>
        <v>0.56864792726323132</v>
      </c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  <c r="IY33"/>
      <c r="IZ33"/>
      <c r="JA33"/>
      <c r="JB33"/>
      <c r="JC33"/>
      <c r="JD33"/>
      <c r="JE33"/>
      <c r="JF33"/>
      <c r="JG33"/>
      <c r="JH33"/>
      <c r="JI33"/>
      <c r="JJ33"/>
      <c r="JK33"/>
      <c r="JL33"/>
      <c r="JM33"/>
      <c r="JN33"/>
      <c r="JO33"/>
      <c r="JP33"/>
      <c r="JQ33"/>
      <c r="JR33"/>
      <c r="JS33"/>
      <c r="JT33"/>
      <c r="JU33"/>
      <c r="JV33"/>
      <c r="JW33"/>
      <c r="JX33"/>
      <c r="JY33"/>
      <c r="JZ33"/>
      <c r="KA33"/>
      <c r="KB33"/>
      <c r="KC33"/>
      <c r="KD33"/>
      <c r="KE33"/>
      <c r="KF33"/>
      <c r="KG33"/>
      <c r="KH33"/>
      <c r="KI33"/>
      <c r="KJ33"/>
      <c r="KK33"/>
      <c r="KL33"/>
      <c r="KM33"/>
      <c r="KN33"/>
      <c r="KO33"/>
      <c r="KP33"/>
      <c r="KQ33"/>
      <c r="KR33"/>
      <c r="KS33"/>
      <c r="KT33"/>
      <c r="KU33"/>
      <c r="KV33"/>
      <c r="KW33"/>
      <c r="KX33"/>
      <c r="KY33"/>
      <c r="KZ33"/>
      <c r="LA33"/>
      <c r="LB33"/>
      <c r="LC33"/>
      <c r="LD33"/>
      <c r="LE33"/>
      <c r="LF33"/>
      <c r="LG33"/>
      <c r="LH33"/>
      <c r="LI33"/>
      <c r="LJ33"/>
      <c r="LK33"/>
      <c r="LL33"/>
      <c r="LM33"/>
      <c r="LN33"/>
      <c r="LO33"/>
      <c r="LP33"/>
      <c r="LQ33"/>
      <c r="LR33"/>
      <c r="LS33"/>
      <c r="LT33"/>
      <c r="LU33"/>
      <c r="LV33"/>
      <c r="LW33"/>
      <c r="LX33"/>
      <c r="LY33"/>
      <c r="LZ33"/>
      <c r="MA33"/>
      <c r="MB33"/>
      <c r="MC33"/>
      <c r="MD33"/>
      <c r="ME33"/>
      <c r="MF33"/>
      <c r="MG33"/>
      <c r="MH33"/>
      <c r="MI33"/>
      <c r="MJ33"/>
      <c r="MK33"/>
      <c r="ML33"/>
      <c r="MM33"/>
      <c r="MN33"/>
      <c r="MO33"/>
      <c r="MP33"/>
      <c r="MQ33"/>
      <c r="MR33"/>
      <c r="MS33"/>
      <c r="MT33"/>
      <c r="MU33"/>
      <c r="MV33"/>
      <c r="MW33"/>
      <c r="MX33"/>
      <c r="MY33"/>
      <c r="MZ33"/>
      <c r="NA33"/>
      <c r="NB33"/>
      <c r="NC33"/>
      <c r="ND33"/>
      <c r="NE33"/>
      <c r="NF33"/>
      <c r="NG33"/>
      <c r="NH33"/>
      <c r="NI33"/>
      <c r="NJ33"/>
      <c r="NK33"/>
      <c r="NL33"/>
      <c r="NM33"/>
      <c r="NN33"/>
      <c r="NO33"/>
      <c r="NP33"/>
      <c r="NQ33"/>
      <c r="NR33"/>
      <c r="NS33"/>
      <c r="NT33"/>
      <c r="NU33"/>
      <c r="NV33"/>
      <c r="NW33"/>
      <c r="NX33"/>
      <c r="NY33"/>
      <c r="NZ33"/>
      <c r="OA33"/>
      <c r="OB33"/>
      <c r="OC33"/>
      <c r="OD33"/>
      <c r="OE33"/>
      <c r="OF33"/>
      <c r="OG33"/>
      <c r="OH33"/>
      <c r="OI33"/>
      <c r="OJ33"/>
      <c r="OK33"/>
      <c r="OL33"/>
      <c r="OM33"/>
      <c r="ON33"/>
      <c r="OO33"/>
      <c r="OP33"/>
      <c r="OQ33"/>
      <c r="OR33"/>
      <c r="OS33"/>
      <c r="OT33"/>
      <c r="OU33"/>
      <c r="OV33"/>
      <c r="OW33"/>
      <c r="OX33"/>
      <c r="OY33"/>
      <c r="OZ33"/>
      <c r="PA33"/>
      <c r="PB33"/>
      <c r="PC33"/>
      <c r="PD33"/>
      <c r="PE33"/>
      <c r="PF33"/>
      <c r="PG33"/>
      <c r="PH33"/>
      <c r="PI33"/>
      <c r="PJ33"/>
      <c r="PK33"/>
      <c r="PL33"/>
      <c r="PM33"/>
      <c r="PN33"/>
      <c r="PO33"/>
      <c r="PP33"/>
      <c r="PQ33"/>
      <c r="PR33"/>
      <c r="PS33"/>
      <c r="PT33"/>
      <c r="PU33"/>
      <c r="PV33"/>
      <c r="PW33"/>
      <c r="PX33"/>
      <c r="PY33"/>
      <c r="PZ33"/>
      <c r="QA33"/>
      <c r="QB33"/>
      <c r="QC33"/>
      <c r="QD33"/>
      <c r="QE33"/>
      <c r="QF33"/>
      <c r="QG33"/>
      <c r="QH33"/>
      <c r="QI33"/>
      <c r="QJ33"/>
      <c r="QK33"/>
      <c r="QL33"/>
      <c r="QM33"/>
      <c r="QN33"/>
      <c r="QO33"/>
      <c r="QP33"/>
      <c r="QQ33"/>
      <c r="QR33"/>
      <c r="QS33"/>
      <c r="QT33"/>
      <c r="QU33"/>
      <c r="QV33"/>
      <c r="QW33"/>
      <c r="QX33"/>
      <c r="QY33"/>
      <c r="QZ33"/>
      <c r="RA33"/>
      <c r="RB33"/>
      <c r="RC33"/>
      <c r="RD33"/>
      <c r="RE33"/>
      <c r="RF33"/>
      <c r="RG33"/>
      <c r="RH33"/>
      <c r="RI33"/>
      <c r="RJ33"/>
      <c r="RK33"/>
      <c r="RL33"/>
      <c r="RM33"/>
      <c r="RN33"/>
      <c r="RO33"/>
      <c r="RP33"/>
      <c r="RQ33"/>
      <c r="RR33"/>
      <c r="RS33"/>
      <c r="RT33"/>
      <c r="RU33"/>
      <c r="RV33"/>
      <c r="RW33"/>
      <c r="RX33"/>
      <c r="RY33"/>
      <c r="RZ33"/>
      <c r="SA33"/>
      <c r="SB33"/>
      <c r="SC33"/>
      <c r="SD33"/>
      <c r="SE33"/>
      <c r="SF33"/>
      <c r="SG33"/>
      <c r="SH33"/>
      <c r="SI33"/>
      <c r="SJ33"/>
      <c r="SK33"/>
      <c r="SL33"/>
      <c r="SM33"/>
      <c r="SN33"/>
      <c r="SO33"/>
      <c r="SP33"/>
      <c r="SQ33"/>
      <c r="SR33"/>
      <c r="SS33"/>
      <c r="ST33"/>
      <c r="SU33"/>
      <c r="SV33"/>
      <c r="SW33"/>
      <c r="SX33"/>
      <c r="SY33"/>
      <c r="SZ33"/>
      <c r="TA33"/>
      <c r="TB33"/>
      <c r="TC33"/>
      <c r="TD33"/>
      <c r="TE33"/>
      <c r="TF33"/>
      <c r="TG33"/>
      <c r="TH33"/>
      <c r="TI33"/>
      <c r="TJ33"/>
      <c r="TK33"/>
      <c r="TL33"/>
      <c r="TM33"/>
      <c r="TN33"/>
      <c r="TO33"/>
      <c r="TP33"/>
      <c r="TQ33"/>
      <c r="TR33"/>
      <c r="TS33"/>
      <c r="TT33"/>
      <c r="TU33"/>
      <c r="TV33"/>
      <c r="TW33"/>
      <c r="TX33"/>
      <c r="TY33"/>
      <c r="TZ33"/>
      <c r="UA33"/>
      <c r="UB33"/>
      <c r="UC33"/>
      <c r="UD33"/>
      <c r="UE33"/>
      <c r="UF33"/>
      <c r="UG33"/>
      <c r="UH33"/>
      <c r="UI33"/>
      <c r="UJ33"/>
      <c r="UK33"/>
      <c r="UL33"/>
      <c r="UM33"/>
      <c r="UN33"/>
      <c r="UO33"/>
      <c r="UP33"/>
      <c r="UQ33"/>
      <c r="UR33"/>
      <c r="US33"/>
      <c r="UT33"/>
      <c r="UU33"/>
      <c r="UV33"/>
      <c r="UW33"/>
      <c r="UX33"/>
      <c r="UY33"/>
      <c r="UZ33"/>
      <c r="VA33"/>
      <c r="VB33"/>
      <c r="VC33"/>
      <c r="VD33"/>
      <c r="VE33"/>
      <c r="VF33"/>
      <c r="VG33"/>
      <c r="VH33"/>
      <c r="VI33"/>
      <c r="VJ33"/>
      <c r="VK33"/>
      <c r="VL33"/>
      <c r="VM33"/>
      <c r="VN33"/>
      <c r="VO33"/>
      <c r="VP33"/>
      <c r="VQ33"/>
      <c r="VR33"/>
      <c r="VS33"/>
      <c r="VT33"/>
      <c r="VU33"/>
      <c r="VV33"/>
      <c r="VW33"/>
      <c r="VX33"/>
      <c r="VY33"/>
      <c r="VZ33"/>
      <c r="WA33"/>
      <c r="WB33"/>
      <c r="WC33"/>
      <c r="WD33"/>
      <c r="WE33"/>
      <c r="WF33"/>
      <c r="WG33"/>
      <c r="WH33"/>
      <c r="WI33"/>
      <c r="WJ33"/>
      <c r="WK33"/>
      <c r="WL33"/>
      <c r="WM33"/>
      <c r="WN33"/>
      <c r="WO33"/>
      <c r="WP33"/>
      <c r="WQ33"/>
      <c r="WR33"/>
      <c r="WS33"/>
      <c r="WT33"/>
      <c r="WU33"/>
      <c r="WV33"/>
      <c r="WW33"/>
      <c r="WX33"/>
      <c r="WY33"/>
      <c r="WZ33"/>
      <c r="XA33"/>
      <c r="XB33"/>
      <c r="XC33"/>
      <c r="XD33"/>
      <c r="XE33"/>
      <c r="XF33"/>
      <c r="XG33"/>
      <c r="XH33"/>
      <c r="XI33"/>
      <c r="XJ33"/>
      <c r="XK33"/>
      <c r="XL33"/>
      <c r="XM33"/>
      <c r="XN33"/>
      <c r="XO33"/>
      <c r="XP33"/>
      <c r="XQ33"/>
      <c r="XR33"/>
      <c r="XS33"/>
      <c r="XT33"/>
      <c r="XU33"/>
      <c r="XV33"/>
      <c r="XW33"/>
      <c r="XX33"/>
      <c r="XY33"/>
      <c r="XZ33"/>
      <c r="YA33"/>
      <c r="YB33"/>
      <c r="YC33"/>
      <c r="YD33"/>
      <c r="YE33"/>
      <c r="YF33"/>
      <c r="YG33"/>
      <c r="YH33"/>
      <c r="YI33"/>
      <c r="YJ33"/>
      <c r="YK33"/>
      <c r="YL33"/>
      <c r="YM33"/>
      <c r="YN33"/>
      <c r="YO33"/>
      <c r="YP33"/>
      <c r="YQ33"/>
      <c r="YR33"/>
      <c r="YS33"/>
      <c r="YT33"/>
      <c r="YU33"/>
      <c r="YV33"/>
      <c r="YW33"/>
      <c r="YX33"/>
      <c r="YY33"/>
      <c r="YZ33"/>
      <c r="ZA33"/>
      <c r="ZB33"/>
      <c r="ZC33"/>
      <c r="ZD33"/>
      <c r="ZE33"/>
      <c r="ZF33"/>
      <c r="ZG33"/>
      <c r="ZH33"/>
      <c r="ZI33"/>
      <c r="ZJ33"/>
      <c r="ZK33"/>
      <c r="ZL33"/>
      <c r="ZM33"/>
      <c r="ZN33"/>
      <c r="ZO33"/>
      <c r="ZP33"/>
      <c r="ZQ33"/>
      <c r="ZR33"/>
      <c r="ZS33"/>
      <c r="ZT33"/>
      <c r="ZU33"/>
      <c r="ZV33"/>
      <c r="ZW33"/>
      <c r="ZX33"/>
      <c r="ZY33"/>
      <c r="ZZ33"/>
      <c r="AAA33"/>
      <c r="AAB33"/>
      <c r="AAC33"/>
      <c r="AAD33"/>
      <c r="AAE33"/>
      <c r="AAF33"/>
      <c r="AAG33"/>
      <c r="AAH33"/>
      <c r="AAI33"/>
      <c r="AAJ33"/>
      <c r="AAK33"/>
      <c r="AAL33"/>
      <c r="AAM33"/>
      <c r="AAN33"/>
      <c r="AAO33"/>
      <c r="AAP33"/>
      <c r="AAQ33"/>
      <c r="AAR33"/>
      <c r="AAS33"/>
      <c r="AAT33"/>
      <c r="AAU33"/>
      <c r="AAV33"/>
      <c r="AAW33"/>
      <c r="AAX33"/>
      <c r="AAY33"/>
      <c r="AAZ33"/>
      <c r="ABA33"/>
      <c r="ABB33"/>
      <c r="ABC33"/>
      <c r="ABD33"/>
      <c r="ABE33"/>
      <c r="ABF33"/>
      <c r="ABG33"/>
      <c r="ABH33"/>
      <c r="ABI33"/>
      <c r="ABJ33"/>
      <c r="ABK33"/>
      <c r="ABL33"/>
      <c r="ABM33"/>
      <c r="ABN33"/>
      <c r="ABO33"/>
      <c r="ABP33"/>
      <c r="ABQ33"/>
      <c r="ABR33"/>
      <c r="ABS33"/>
      <c r="ABT33"/>
      <c r="ABU33"/>
      <c r="ABV33"/>
      <c r="ABW33"/>
      <c r="ABX33"/>
      <c r="ABY33"/>
      <c r="ABZ33"/>
      <c r="ACA33"/>
      <c r="ACB33"/>
      <c r="ACC33"/>
      <c r="ACD33"/>
      <c r="ACE33"/>
      <c r="ACF33"/>
      <c r="ACG33"/>
      <c r="ACH33"/>
      <c r="ACI33"/>
      <c r="ACJ33"/>
      <c r="ACK33"/>
      <c r="ACL33"/>
      <c r="ACM33"/>
      <c r="ACN33"/>
      <c r="ACO33"/>
      <c r="ACP33"/>
      <c r="ACQ33"/>
      <c r="ACR33"/>
      <c r="ACS33"/>
      <c r="ACT33"/>
      <c r="ACU33"/>
      <c r="ACV33"/>
      <c r="ACW33"/>
      <c r="ACX33"/>
      <c r="ACY33"/>
      <c r="ACZ33"/>
      <c r="ADA33"/>
      <c r="ADB33"/>
      <c r="ADC33"/>
      <c r="ADD33"/>
      <c r="ADE33"/>
      <c r="ADF33"/>
      <c r="ADG33"/>
      <c r="ADH33"/>
      <c r="ADI33"/>
      <c r="ADJ33"/>
      <c r="ADK33"/>
      <c r="ADL33"/>
      <c r="ADM33"/>
      <c r="ADN33"/>
      <c r="ADO33"/>
      <c r="ADP33"/>
      <c r="ADQ33"/>
      <c r="ADR33"/>
      <c r="ADS33"/>
      <c r="ADT33"/>
      <c r="ADU33"/>
      <c r="ADV33"/>
      <c r="ADW33"/>
      <c r="ADX33"/>
      <c r="ADY33"/>
      <c r="ADZ33"/>
      <c r="AEA33"/>
      <c r="AEB33"/>
      <c r="AEC33"/>
      <c r="AED33"/>
      <c r="AEE33"/>
      <c r="AEF33"/>
      <c r="AEG33"/>
      <c r="AEH33"/>
      <c r="AEI33"/>
      <c r="AEJ33"/>
      <c r="AEK33"/>
      <c r="AEL33"/>
      <c r="AEM33"/>
      <c r="AEN33"/>
      <c r="AEO33"/>
      <c r="AEP33"/>
      <c r="AEQ33"/>
      <c r="AER33"/>
      <c r="AES33"/>
      <c r="AET33"/>
      <c r="AEU33"/>
      <c r="AEV33"/>
      <c r="AEW33"/>
      <c r="AEX33"/>
      <c r="AEY33"/>
      <c r="AEZ33"/>
      <c r="AFA33"/>
      <c r="AFB33"/>
      <c r="AFC33"/>
      <c r="AFD33"/>
      <c r="AFE33"/>
      <c r="AFF33"/>
      <c r="AFG33"/>
      <c r="AFH33"/>
      <c r="AFI33"/>
      <c r="AFJ33"/>
      <c r="AFK33"/>
      <c r="AFL33"/>
      <c r="AFM33"/>
      <c r="AFN33"/>
      <c r="AFO33"/>
      <c r="AFP33"/>
      <c r="AFQ33"/>
      <c r="AFR33"/>
      <c r="AFS33"/>
      <c r="AFT33"/>
      <c r="AFU33"/>
      <c r="AFV33"/>
      <c r="AFW33"/>
      <c r="AFX33"/>
      <c r="AFY33"/>
      <c r="AFZ33"/>
      <c r="AGA33"/>
      <c r="AGB33"/>
      <c r="AGC33"/>
      <c r="AGD33"/>
      <c r="AGE33"/>
      <c r="AGF33"/>
      <c r="AGG33"/>
      <c r="AGH33"/>
      <c r="AGI33"/>
      <c r="AGJ33"/>
      <c r="AGK33"/>
      <c r="AGL33"/>
      <c r="AGM33"/>
      <c r="AGN33"/>
      <c r="AGO33"/>
      <c r="AGP33"/>
      <c r="AGQ33"/>
      <c r="AGR33"/>
      <c r="AGS33"/>
      <c r="AGT33"/>
      <c r="AGU33"/>
      <c r="AGV33"/>
      <c r="AGW33"/>
      <c r="AGX33"/>
      <c r="AGY33"/>
      <c r="AGZ33"/>
      <c r="AHA33"/>
      <c r="AHB33"/>
      <c r="AHC33"/>
      <c r="AHD33"/>
      <c r="AHE33"/>
      <c r="AHF33"/>
      <c r="AHG33"/>
      <c r="AHH33"/>
      <c r="AHI33"/>
      <c r="AHJ33"/>
      <c r="AHK33"/>
      <c r="AHL33"/>
      <c r="AHM33"/>
      <c r="AHN33"/>
      <c r="AHO33"/>
      <c r="AHP33"/>
      <c r="AHQ33"/>
      <c r="AHR33"/>
      <c r="AHS33"/>
      <c r="AHT33"/>
      <c r="AHU33"/>
      <c r="AHV33"/>
      <c r="AHW33"/>
      <c r="AHX33"/>
      <c r="AHY33"/>
      <c r="AHZ33"/>
      <c r="AIA33"/>
      <c r="AIB33"/>
      <c r="AIC33"/>
      <c r="AID33"/>
      <c r="AIE33"/>
      <c r="AIF33"/>
      <c r="AIG33"/>
      <c r="AIH33"/>
      <c r="AII33"/>
      <c r="AIJ33"/>
      <c r="AIK33"/>
      <c r="AIL33"/>
      <c r="AIM33"/>
      <c r="AIN33"/>
      <c r="AIO33"/>
      <c r="AIP33"/>
      <c r="AIQ33"/>
      <c r="AIR33"/>
      <c r="AIS33"/>
      <c r="AIT33"/>
      <c r="AIU33"/>
      <c r="AIV33"/>
      <c r="AIW33"/>
      <c r="AIX33"/>
      <c r="AIY33"/>
      <c r="AIZ33"/>
      <c r="AJA33"/>
      <c r="AJB33"/>
      <c r="AJC33"/>
      <c r="AJD33"/>
      <c r="AJE33"/>
      <c r="AJF33"/>
      <c r="AJG33"/>
      <c r="AJH33"/>
      <c r="AJI33"/>
      <c r="AJJ33"/>
      <c r="AJK33"/>
      <c r="AJL33"/>
      <c r="AJM33"/>
      <c r="AJN33"/>
      <c r="AJO33"/>
      <c r="AJP33"/>
      <c r="AJQ33"/>
      <c r="AJR33"/>
      <c r="AJS33"/>
      <c r="AJT33"/>
      <c r="AJU33"/>
      <c r="AJV33"/>
      <c r="AJW33"/>
      <c r="AJX33"/>
      <c r="AJY33"/>
      <c r="AJZ33"/>
      <c r="AKA33"/>
      <c r="AKB33"/>
      <c r="AKC33"/>
      <c r="AKD33"/>
      <c r="AKE33"/>
      <c r="AKF33"/>
      <c r="AKG33"/>
      <c r="AKH33"/>
      <c r="AKI33"/>
      <c r="AKJ33"/>
      <c r="AKK33"/>
      <c r="AKL33"/>
      <c r="AKM33"/>
      <c r="AKN33"/>
      <c r="AKO33"/>
      <c r="AKP33"/>
      <c r="AKQ33"/>
      <c r="AKR33"/>
      <c r="AKS33"/>
      <c r="AKT33"/>
      <c r="AKU33"/>
      <c r="AKV33"/>
      <c r="AKW33"/>
      <c r="AKX33"/>
      <c r="AKY33"/>
      <c r="AKZ33"/>
      <c r="ALA33"/>
      <c r="ALB33"/>
      <c r="ALC33"/>
      <c r="ALD33"/>
      <c r="ALE33"/>
      <c r="ALF33"/>
      <c r="ALG33"/>
      <c r="ALH33"/>
      <c r="ALI33"/>
      <c r="ALJ33"/>
      <c r="ALK33"/>
      <c r="ALL33"/>
      <c r="ALM33"/>
      <c r="ALN33"/>
      <c r="ALO33"/>
      <c r="ALP33"/>
      <c r="ALQ33"/>
      <c r="ALR33"/>
      <c r="ALS33"/>
      <c r="ALT33"/>
      <c r="ALU33"/>
      <c r="ALV33"/>
      <c r="ALW33"/>
      <c r="ALX33"/>
      <c r="ALY33"/>
      <c r="ALZ33"/>
      <c r="AMA33"/>
      <c r="AMB33"/>
      <c r="AMC33"/>
      <c r="AMD33"/>
      <c r="AME33"/>
      <c r="AMF33"/>
      <c r="AMG33"/>
    </row>
    <row r="34" spans="1:1021" x14ac:dyDescent="0.25">
      <c r="A34" s="26">
        <v>170</v>
      </c>
      <c r="B34" s="27">
        <v>39683</v>
      </c>
      <c r="C34" s="28">
        <v>5.11469419688291</v>
      </c>
      <c r="D34" s="29" t="s">
        <v>72</v>
      </c>
      <c r="E34" s="30" t="s">
        <v>51</v>
      </c>
      <c r="F34" s="31"/>
      <c r="G34" s="31">
        <v>29.85</v>
      </c>
      <c r="H34" s="31"/>
      <c r="I34" s="31"/>
      <c r="J34" s="31"/>
      <c r="K34" s="32">
        <v>0.51200000000000001</v>
      </c>
      <c r="L34" s="32">
        <v>0.4536</v>
      </c>
      <c r="M34" s="32">
        <v>0.34</v>
      </c>
      <c r="N34" s="32">
        <v>0</v>
      </c>
      <c r="O34" s="32">
        <v>0</v>
      </c>
      <c r="P34" s="32">
        <v>19.521000000000001</v>
      </c>
      <c r="Q34" s="32">
        <v>0.95450000000000002</v>
      </c>
      <c r="R34" s="32">
        <v>6.7770000000000001</v>
      </c>
      <c r="S34" s="32">
        <v>4.84</v>
      </c>
      <c r="T34" s="32">
        <v>8.4849999999999994</v>
      </c>
      <c r="U34" s="32">
        <v>0</v>
      </c>
      <c r="V34" s="32">
        <v>0</v>
      </c>
      <c r="W34" s="32">
        <v>0</v>
      </c>
      <c r="X34" s="32">
        <v>31.215</v>
      </c>
      <c r="Y34" s="32">
        <v>0.245</v>
      </c>
      <c r="Z34" s="32">
        <v>0.81555999999999995</v>
      </c>
      <c r="AA34" s="30">
        <v>0</v>
      </c>
      <c r="AB34" s="32">
        <f t="shared" si="0"/>
        <v>74.158660000000012</v>
      </c>
      <c r="AC34" s="32">
        <f t="shared" si="17"/>
        <v>1.3056000000000001</v>
      </c>
      <c r="AD34" s="32">
        <f t="shared" si="2"/>
        <v>40.577500000000001</v>
      </c>
      <c r="AE34" s="33">
        <f t="shared" si="3"/>
        <v>2.6187234288040503E-3</v>
      </c>
      <c r="AF34" s="32"/>
      <c r="AG34" s="31">
        <f t="shared" si="5"/>
        <v>0.53024026512013256</v>
      </c>
      <c r="AH34" s="31">
        <f t="shared" si="18"/>
        <v>0.95985313924097337</v>
      </c>
      <c r="AI34" s="31">
        <f t="shared" si="7"/>
        <v>0.56520527910297036</v>
      </c>
      <c r="AJ34" s="31">
        <f t="shared" si="14"/>
        <v>0.38475638599810785</v>
      </c>
      <c r="AK34" s="31">
        <f t="shared" si="19"/>
        <v>3.1172477681928989E-2</v>
      </c>
      <c r="AL34" s="34">
        <f t="shared" si="20"/>
        <v>0.79762101437303823</v>
      </c>
      <c r="AM34" s="34">
        <f t="shared" si="9"/>
        <v>1.6137674535884262E-2</v>
      </c>
      <c r="AN34" s="35">
        <f t="shared" si="10"/>
        <v>0.60093896713615014</v>
      </c>
      <c r="AO34" s="31">
        <f t="shared" si="11"/>
        <v>3.0692943420216147E-2</v>
      </c>
      <c r="AP34" s="31">
        <f t="shared" si="12"/>
        <v>0.98288102311061876</v>
      </c>
      <c r="AQ34" s="36">
        <f t="shared" si="21"/>
        <v>7.7876668785759693E-3</v>
      </c>
      <c r="AR34" s="37">
        <f t="shared" si="13"/>
        <v>0.37929886795061285</v>
      </c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  <c r="JA34"/>
      <c r="JB34"/>
      <c r="JC34"/>
      <c r="JD34"/>
      <c r="JE34"/>
      <c r="JF34"/>
      <c r="JG34"/>
      <c r="JH34"/>
      <c r="JI34"/>
      <c r="JJ34"/>
      <c r="JK34"/>
      <c r="JL34"/>
      <c r="JM34"/>
      <c r="JN34"/>
      <c r="JO34"/>
      <c r="JP34"/>
      <c r="JQ34"/>
      <c r="JR34"/>
      <c r="JS34"/>
      <c r="JT34"/>
      <c r="JU34"/>
      <c r="JV34"/>
      <c r="JW34"/>
      <c r="JX34"/>
      <c r="JY34"/>
      <c r="JZ34"/>
      <c r="KA34"/>
      <c r="KB34"/>
      <c r="KC34"/>
      <c r="KD34"/>
      <c r="KE34"/>
      <c r="KF34"/>
      <c r="KG34"/>
      <c r="KH34"/>
      <c r="KI34"/>
      <c r="KJ34"/>
      <c r="KK34"/>
      <c r="KL34"/>
      <c r="KM34"/>
      <c r="KN34"/>
      <c r="KO34"/>
      <c r="KP34"/>
      <c r="KQ34"/>
      <c r="KR34"/>
      <c r="KS34"/>
      <c r="KT34"/>
      <c r="KU34"/>
      <c r="KV34"/>
      <c r="KW34"/>
      <c r="KX34"/>
      <c r="KY34"/>
      <c r="KZ34"/>
      <c r="LA34"/>
      <c r="LB34"/>
      <c r="LC34"/>
      <c r="LD34"/>
      <c r="LE34"/>
      <c r="LF34"/>
      <c r="LG34"/>
      <c r="LH34"/>
      <c r="LI34"/>
      <c r="LJ34"/>
      <c r="LK34"/>
      <c r="LL34"/>
      <c r="LM34"/>
      <c r="LN34"/>
      <c r="LO34"/>
      <c r="LP34"/>
      <c r="LQ34"/>
      <c r="LR34"/>
      <c r="LS34"/>
      <c r="LT34"/>
      <c r="LU34"/>
      <c r="LV34"/>
      <c r="LW34"/>
      <c r="LX34"/>
      <c r="LY34"/>
      <c r="LZ34"/>
      <c r="MA34"/>
      <c r="MB34"/>
      <c r="MC34"/>
      <c r="MD34"/>
      <c r="ME34"/>
      <c r="MF34"/>
      <c r="MG34"/>
      <c r="MH34"/>
      <c r="MI34"/>
      <c r="MJ34"/>
      <c r="MK34"/>
      <c r="ML34"/>
      <c r="MM34"/>
      <c r="MN34"/>
      <c r="MO34"/>
      <c r="MP34"/>
      <c r="MQ34"/>
      <c r="MR34"/>
      <c r="MS34"/>
      <c r="MT34"/>
      <c r="MU34"/>
      <c r="MV34"/>
      <c r="MW34"/>
      <c r="MX34"/>
      <c r="MY34"/>
      <c r="MZ34"/>
      <c r="NA34"/>
      <c r="NB34"/>
      <c r="NC34"/>
      <c r="ND34"/>
      <c r="NE34"/>
      <c r="NF34"/>
      <c r="NG34"/>
      <c r="NH34"/>
      <c r="NI34"/>
      <c r="NJ34"/>
      <c r="NK34"/>
      <c r="NL34"/>
      <c r="NM34"/>
      <c r="NN34"/>
      <c r="NO34"/>
      <c r="NP34"/>
      <c r="NQ34"/>
      <c r="NR34"/>
      <c r="NS34"/>
      <c r="NT34"/>
      <c r="NU34"/>
      <c r="NV34"/>
      <c r="NW34"/>
      <c r="NX34"/>
      <c r="NY34"/>
      <c r="NZ34"/>
      <c r="OA34"/>
      <c r="OB34"/>
      <c r="OC34"/>
      <c r="OD34"/>
      <c r="OE34"/>
      <c r="OF34"/>
      <c r="OG34"/>
      <c r="OH34"/>
      <c r="OI34"/>
      <c r="OJ34"/>
      <c r="OK34"/>
      <c r="OL34"/>
      <c r="OM34"/>
      <c r="ON34"/>
      <c r="OO34"/>
      <c r="OP34"/>
      <c r="OQ34"/>
      <c r="OR34"/>
      <c r="OS34"/>
      <c r="OT34"/>
      <c r="OU34"/>
      <c r="OV34"/>
      <c r="OW34"/>
      <c r="OX34"/>
      <c r="OY34"/>
      <c r="OZ34"/>
      <c r="PA34"/>
      <c r="PB34"/>
      <c r="PC34"/>
      <c r="PD34"/>
      <c r="PE34"/>
      <c r="PF34"/>
      <c r="PG34"/>
      <c r="PH34"/>
      <c r="PI34"/>
      <c r="PJ34"/>
      <c r="PK34"/>
      <c r="PL34"/>
      <c r="PM34"/>
      <c r="PN34"/>
      <c r="PO34"/>
      <c r="PP34"/>
      <c r="PQ34"/>
      <c r="PR34"/>
      <c r="PS34"/>
      <c r="PT34"/>
      <c r="PU34"/>
      <c r="PV34"/>
      <c r="PW34"/>
      <c r="PX34"/>
      <c r="PY34"/>
      <c r="PZ34"/>
      <c r="QA34"/>
      <c r="QB34"/>
      <c r="QC34"/>
      <c r="QD34"/>
      <c r="QE34"/>
      <c r="QF34"/>
      <c r="QG34"/>
      <c r="QH34"/>
      <c r="QI34"/>
      <c r="QJ34"/>
      <c r="QK34"/>
      <c r="QL34"/>
      <c r="QM34"/>
      <c r="QN34"/>
      <c r="QO34"/>
      <c r="QP34"/>
      <c r="QQ34"/>
      <c r="QR34"/>
      <c r="QS34"/>
      <c r="QT34"/>
      <c r="QU34"/>
      <c r="QV34"/>
      <c r="QW34"/>
      <c r="QX34"/>
      <c r="QY34"/>
      <c r="QZ34"/>
      <c r="RA34"/>
      <c r="RB34"/>
      <c r="RC34"/>
      <c r="RD34"/>
      <c r="RE34"/>
      <c r="RF34"/>
      <c r="RG34"/>
      <c r="RH34"/>
      <c r="RI34"/>
      <c r="RJ34"/>
      <c r="RK34"/>
      <c r="RL34"/>
      <c r="RM34"/>
      <c r="RN34"/>
      <c r="RO34"/>
      <c r="RP34"/>
      <c r="RQ34"/>
      <c r="RR34"/>
      <c r="RS34"/>
      <c r="RT34"/>
      <c r="RU34"/>
      <c r="RV34"/>
      <c r="RW34"/>
      <c r="RX34"/>
      <c r="RY34"/>
      <c r="RZ34"/>
      <c r="SA34"/>
      <c r="SB34"/>
      <c r="SC34"/>
      <c r="SD34"/>
      <c r="SE34"/>
      <c r="SF34"/>
      <c r="SG34"/>
      <c r="SH34"/>
      <c r="SI34"/>
      <c r="SJ34"/>
      <c r="SK34"/>
      <c r="SL34"/>
      <c r="SM34"/>
      <c r="SN34"/>
      <c r="SO34"/>
      <c r="SP34"/>
      <c r="SQ34"/>
      <c r="SR34"/>
      <c r="SS34"/>
      <c r="ST34"/>
      <c r="SU34"/>
      <c r="SV34"/>
      <c r="SW34"/>
      <c r="SX34"/>
      <c r="SY34"/>
      <c r="SZ34"/>
      <c r="TA34"/>
      <c r="TB34"/>
      <c r="TC34"/>
      <c r="TD34"/>
      <c r="TE34"/>
      <c r="TF34"/>
      <c r="TG34"/>
      <c r="TH34"/>
      <c r="TI34"/>
      <c r="TJ34"/>
      <c r="TK34"/>
      <c r="TL34"/>
      <c r="TM34"/>
      <c r="TN34"/>
      <c r="TO34"/>
      <c r="TP34"/>
      <c r="TQ34"/>
      <c r="TR34"/>
      <c r="TS34"/>
      <c r="TT34"/>
      <c r="TU34"/>
      <c r="TV34"/>
      <c r="TW34"/>
      <c r="TX34"/>
      <c r="TY34"/>
      <c r="TZ34"/>
      <c r="UA34"/>
      <c r="UB34"/>
      <c r="UC34"/>
      <c r="UD34"/>
      <c r="UE34"/>
      <c r="UF34"/>
      <c r="UG34"/>
      <c r="UH34"/>
      <c r="UI34"/>
      <c r="UJ34"/>
      <c r="UK34"/>
      <c r="UL34"/>
      <c r="UM34"/>
      <c r="UN34"/>
      <c r="UO34"/>
      <c r="UP34"/>
      <c r="UQ34"/>
      <c r="UR34"/>
      <c r="US34"/>
      <c r="UT34"/>
      <c r="UU34"/>
      <c r="UV34"/>
      <c r="UW34"/>
      <c r="UX34"/>
      <c r="UY34"/>
      <c r="UZ34"/>
      <c r="VA34"/>
      <c r="VB34"/>
      <c r="VC34"/>
      <c r="VD34"/>
      <c r="VE34"/>
      <c r="VF34"/>
      <c r="VG34"/>
      <c r="VH34"/>
      <c r="VI34"/>
      <c r="VJ34"/>
      <c r="VK34"/>
      <c r="VL34"/>
      <c r="VM34"/>
      <c r="VN34"/>
      <c r="VO34"/>
      <c r="VP34"/>
      <c r="VQ34"/>
      <c r="VR34"/>
      <c r="VS34"/>
      <c r="VT34"/>
      <c r="VU34"/>
      <c r="VV34"/>
      <c r="VW34"/>
      <c r="VX34"/>
      <c r="VY34"/>
      <c r="VZ34"/>
      <c r="WA34"/>
      <c r="WB34"/>
      <c r="WC34"/>
      <c r="WD34"/>
      <c r="WE34"/>
      <c r="WF34"/>
      <c r="WG34"/>
      <c r="WH34"/>
      <c r="WI34"/>
      <c r="WJ34"/>
      <c r="WK34"/>
      <c r="WL34"/>
      <c r="WM34"/>
      <c r="WN34"/>
      <c r="WO34"/>
      <c r="WP34"/>
      <c r="WQ34"/>
      <c r="WR34"/>
      <c r="WS34"/>
      <c r="WT34"/>
      <c r="WU34"/>
      <c r="WV34"/>
      <c r="WW34"/>
      <c r="WX34"/>
      <c r="WY34"/>
      <c r="WZ34"/>
      <c r="XA34"/>
      <c r="XB34"/>
      <c r="XC34"/>
      <c r="XD34"/>
      <c r="XE34"/>
      <c r="XF34"/>
      <c r="XG34"/>
      <c r="XH34"/>
      <c r="XI34"/>
      <c r="XJ34"/>
      <c r="XK34"/>
      <c r="XL34"/>
      <c r="XM34"/>
      <c r="XN34"/>
      <c r="XO34"/>
      <c r="XP34"/>
      <c r="XQ34"/>
      <c r="XR34"/>
      <c r="XS34"/>
      <c r="XT34"/>
      <c r="XU34"/>
      <c r="XV34"/>
      <c r="XW34"/>
      <c r="XX34"/>
      <c r="XY34"/>
      <c r="XZ34"/>
      <c r="YA34"/>
      <c r="YB34"/>
      <c r="YC34"/>
      <c r="YD34"/>
      <c r="YE34"/>
      <c r="YF34"/>
      <c r="YG34"/>
      <c r="YH34"/>
      <c r="YI34"/>
      <c r="YJ34"/>
      <c r="YK34"/>
      <c r="YL34"/>
      <c r="YM34"/>
      <c r="YN34"/>
      <c r="YO34"/>
      <c r="YP34"/>
      <c r="YQ34"/>
      <c r="YR34"/>
      <c r="YS34"/>
      <c r="YT34"/>
      <c r="YU34"/>
      <c r="YV34"/>
      <c r="YW34"/>
      <c r="YX34"/>
      <c r="YY34"/>
      <c r="YZ34"/>
      <c r="ZA34"/>
      <c r="ZB34"/>
      <c r="ZC34"/>
      <c r="ZD34"/>
      <c r="ZE34"/>
      <c r="ZF34"/>
      <c r="ZG34"/>
      <c r="ZH34"/>
      <c r="ZI34"/>
      <c r="ZJ34"/>
      <c r="ZK34"/>
      <c r="ZL34"/>
      <c r="ZM34"/>
      <c r="ZN34"/>
      <c r="ZO34"/>
      <c r="ZP34"/>
      <c r="ZQ34"/>
      <c r="ZR34"/>
      <c r="ZS34"/>
      <c r="ZT34"/>
      <c r="ZU34"/>
      <c r="ZV34"/>
      <c r="ZW34"/>
      <c r="ZX34"/>
      <c r="ZY34"/>
      <c r="ZZ34"/>
      <c r="AAA34"/>
      <c r="AAB34"/>
      <c r="AAC34"/>
      <c r="AAD34"/>
      <c r="AAE34"/>
      <c r="AAF34"/>
      <c r="AAG34"/>
      <c r="AAH34"/>
      <c r="AAI34"/>
      <c r="AAJ34"/>
      <c r="AAK34"/>
      <c r="AAL34"/>
      <c r="AAM34"/>
      <c r="AAN34"/>
      <c r="AAO34"/>
      <c r="AAP34"/>
      <c r="AAQ34"/>
      <c r="AAR34"/>
      <c r="AAS34"/>
      <c r="AAT34"/>
      <c r="AAU34"/>
      <c r="AAV34"/>
      <c r="AAW34"/>
      <c r="AAX34"/>
      <c r="AAY34"/>
      <c r="AAZ34"/>
      <c r="ABA34"/>
      <c r="ABB34"/>
      <c r="ABC34"/>
      <c r="ABD34"/>
      <c r="ABE34"/>
      <c r="ABF34"/>
      <c r="ABG34"/>
      <c r="ABH34"/>
      <c r="ABI34"/>
      <c r="ABJ34"/>
      <c r="ABK34"/>
      <c r="ABL34"/>
      <c r="ABM34"/>
      <c r="ABN34"/>
      <c r="ABO34"/>
      <c r="ABP34"/>
      <c r="ABQ34"/>
      <c r="ABR34"/>
      <c r="ABS34"/>
      <c r="ABT34"/>
      <c r="ABU34"/>
      <c r="ABV34"/>
      <c r="ABW34"/>
      <c r="ABX34"/>
      <c r="ABY34"/>
      <c r="ABZ34"/>
      <c r="ACA34"/>
      <c r="ACB34"/>
      <c r="ACC34"/>
      <c r="ACD34"/>
      <c r="ACE34"/>
      <c r="ACF34"/>
      <c r="ACG34"/>
      <c r="ACH34"/>
      <c r="ACI34"/>
      <c r="ACJ34"/>
      <c r="ACK34"/>
      <c r="ACL34"/>
      <c r="ACM34"/>
      <c r="ACN34"/>
      <c r="ACO34"/>
      <c r="ACP34"/>
      <c r="ACQ34"/>
      <c r="ACR34"/>
      <c r="ACS34"/>
      <c r="ACT34"/>
      <c r="ACU34"/>
      <c r="ACV34"/>
      <c r="ACW34"/>
      <c r="ACX34"/>
      <c r="ACY34"/>
      <c r="ACZ34"/>
      <c r="ADA34"/>
      <c r="ADB34"/>
      <c r="ADC34"/>
      <c r="ADD34"/>
      <c r="ADE34"/>
      <c r="ADF34"/>
      <c r="ADG34"/>
      <c r="ADH34"/>
      <c r="ADI34"/>
      <c r="ADJ34"/>
      <c r="ADK34"/>
      <c r="ADL34"/>
      <c r="ADM34"/>
      <c r="ADN34"/>
      <c r="ADO34"/>
      <c r="ADP34"/>
      <c r="ADQ34"/>
      <c r="ADR34"/>
      <c r="ADS34"/>
      <c r="ADT34"/>
      <c r="ADU34"/>
      <c r="ADV34"/>
      <c r="ADW34"/>
      <c r="ADX34"/>
      <c r="ADY34"/>
      <c r="ADZ34"/>
      <c r="AEA34"/>
      <c r="AEB34"/>
      <c r="AEC34"/>
      <c r="AED34"/>
      <c r="AEE34"/>
      <c r="AEF34"/>
      <c r="AEG34"/>
      <c r="AEH34"/>
      <c r="AEI34"/>
      <c r="AEJ34"/>
      <c r="AEK34"/>
      <c r="AEL34"/>
      <c r="AEM34"/>
      <c r="AEN34"/>
      <c r="AEO34"/>
      <c r="AEP34"/>
      <c r="AEQ34"/>
      <c r="AER34"/>
      <c r="AES34"/>
      <c r="AET34"/>
      <c r="AEU34"/>
      <c r="AEV34"/>
      <c r="AEW34"/>
      <c r="AEX34"/>
      <c r="AEY34"/>
      <c r="AEZ34"/>
      <c r="AFA34"/>
      <c r="AFB34"/>
      <c r="AFC34"/>
      <c r="AFD34"/>
      <c r="AFE34"/>
      <c r="AFF34"/>
      <c r="AFG34"/>
      <c r="AFH34"/>
      <c r="AFI34"/>
      <c r="AFJ34"/>
      <c r="AFK34"/>
      <c r="AFL34"/>
      <c r="AFM34"/>
      <c r="AFN34"/>
      <c r="AFO34"/>
      <c r="AFP34"/>
      <c r="AFQ34"/>
      <c r="AFR34"/>
      <c r="AFS34"/>
      <c r="AFT34"/>
      <c r="AFU34"/>
      <c r="AFV34"/>
      <c r="AFW34"/>
      <c r="AFX34"/>
      <c r="AFY34"/>
      <c r="AFZ34"/>
      <c r="AGA34"/>
      <c r="AGB34"/>
      <c r="AGC34"/>
      <c r="AGD34"/>
      <c r="AGE34"/>
      <c r="AGF34"/>
      <c r="AGG34"/>
      <c r="AGH34"/>
      <c r="AGI34"/>
      <c r="AGJ34"/>
      <c r="AGK34"/>
      <c r="AGL34"/>
      <c r="AGM34"/>
      <c r="AGN34"/>
      <c r="AGO34"/>
      <c r="AGP34"/>
      <c r="AGQ34"/>
      <c r="AGR34"/>
      <c r="AGS34"/>
      <c r="AGT34"/>
      <c r="AGU34"/>
      <c r="AGV34"/>
      <c r="AGW34"/>
      <c r="AGX34"/>
      <c r="AGY34"/>
      <c r="AGZ34"/>
      <c r="AHA34"/>
      <c r="AHB34"/>
      <c r="AHC34"/>
      <c r="AHD34"/>
      <c r="AHE34"/>
      <c r="AHF34"/>
      <c r="AHG34"/>
      <c r="AHH34"/>
      <c r="AHI34"/>
      <c r="AHJ34"/>
      <c r="AHK34"/>
      <c r="AHL34"/>
      <c r="AHM34"/>
      <c r="AHN34"/>
      <c r="AHO34"/>
      <c r="AHP34"/>
      <c r="AHQ34"/>
      <c r="AHR34"/>
      <c r="AHS34"/>
      <c r="AHT34"/>
      <c r="AHU34"/>
      <c r="AHV34"/>
      <c r="AHW34"/>
      <c r="AHX34"/>
      <c r="AHY34"/>
      <c r="AHZ34"/>
      <c r="AIA34"/>
      <c r="AIB34"/>
      <c r="AIC34"/>
      <c r="AID34"/>
      <c r="AIE34"/>
      <c r="AIF34"/>
      <c r="AIG34"/>
      <c r="AIH34"/>
      <c r="AII34"/>
      <c r="AIJ34"/>
      <c r="AIK34"/>
      <c r="AIL34"/>
      <c r="AIM34"/>
      <c r="AIN34"/>
      <c r="AIO34"/>
      <c r="AIP34"/>
      <c r="AIQ34"/>
      <c r="AIR34"/>
      <c r="AIS34"/>
      <c r="AIT34"/>
      <c r="AIU34"/>
      <c r="AIV34"/>
      <c r="AIW34"/>
      <c r="AIX34"/>
      <c r="AIY34"/>
      <c r="AIZ34"/>
      <c r="AJA34"/>
      <c r="AJB34"/>
      <c r="AJC34"/>
      <c r="AJD34"/>
      <c r="AJE34"/>
      <c r="AJF34"/>
      <c r="AJG34"/>
      <c r="AJH34"/>
      <c r="AJI34"/>
      <c r="AJJ34"/>
      <c r="AJK34"/>
      <c r="AJL34"/>
      <c r="AJM34"/>
      <c r="AJN34"/>
      <c r="AJO34"/>
      <c r="AJP34"/>
      <c r="AJQ34"/>
      <c r="AJR34"/>
      <c r="AJS34"/>
      <c r="AJT34"/>
      <c r="AJU34"/>
      <c r="AJV34"/>
      <c r="AJW34"/>
      <c r="AJX34"/>
      <c r="AJY34"/>
      <c r="AJZ34"/>
      <c r="AKA34"/>
      <c r="AKB34"/>
      <c r="AKC34"/>
      <c r="AKD34"/>
      <c r="AKE34"/>
      <c r="AKF34"/>
      <c r="AKG34"/>
      <c r="AKH34"/>
      <c r="AKI34"/>
      <c r="AKJ34"/>
      <c r="AKK34"/>
      <c r="AKL34"/>
      <c r="AKM34"/>
      <c r="AKN34"/>
      <c r="AKO34"/>
      <c r="AKP34"/>
      <c r="AKQ34"/>
      <c r="AKR34"/>
      <c r="AKS34"/>
      <c r="AKT34"/>
      <c r="AKU34"/>
      <c r="AKV34"/>
      <c r="AKW34"/>
      <c r="AKX34"/>
      <c r="AKY34"/>
      <c r="AKZ34"/>
      <c r="ALA34"/>
      <c r="ALB34"/>
      <c r="ALC34"/>
      <c r="ALD34"/>
      <c r="ALE34"/>
      <c r="ALF34"/>
      <c r="ALG34"/>
      <c r="ALH34"/>
      <c r="ALI34"/>
      <c r="ALJ34"/>
      <c r="ALK34"/>
      <c r="ALL34"/>
      <c r="ALM34"/>
      <c r="ALN34"/>
      <c r="ALO34"/>
      <c r="ALP34"/>
      <c r="ALQ34"/>
      <c r="ALR34"/>
      <c r="ALS34"/>
      <c r="ALT34"/>
      <c r="ALU34"/>
      <c r="ALV34"/>
      <c r="ALW34"/>
      <c r="ALX34"/>
      <c r="ALY34"/>
      <c r="ALZ34"/>
      <c r="AMA34"/>
      <c r="AMB34"/>
      <c r="AMC34"/>
      <c r="AMD34"/>
      <c r="AME34"/>
      <c r="AMF34"/>
      <c r="AMG34"/>
    </row>
    <row r="35" spans="1:1021" x14ac:dyDescent="0.25">
      <c r="A35" s="26">
        <v>184</v>
      </c>
      <c r="B35" s="39">
        <v>39798</v>
      </c>
      <c r="C35" s="28">
        <v>7.86301369863014</v>
      </c>
      <c r="D35" s="29" t="s">
        <v>72</v>
      </c>
      <c r="E35" s="30" t="s">
        <v>47</v>
      </c>
      <c r="F35" s="31">
        <v>0.11</v>
      </c>
      <c r="G35" s="31">
        <v>33</v>
      </c>
      <c r="H35" s="31">
        <v>0.33333333333333298</v>
      </c>
      <c r="I35" s="31">
        <v>127.132926666667</v>
      </c>
      <c r="J35" s="31">
        <v>158.799206666667</v>
      </c>
      <c r="K35" s="32">
        <v>1.66351515740336</v>
      </c>
      <c r="L35" s="32">
        <v>2.0839907911091999</v>
      </c>
      <c r="M35" s="32">
        <v>1.49134890431852</v>
      </c>
      <c r="N35" s="32">
        <v>7.4174088366427702</v>
      </c>
      <c r="O35" s="32">
        <v>0</v>
      </c>
      <c r="P35" s="32">
        <v>9.6617012578766506</v>
      </c>
      <c r="Q35" s="32">
        <v>0</v>
      </c>
      <c r="R35" s="32">
        <v>7.8966782531832402</v>
      </c>
      <c r="S35" s="32">
        <v>8.3862796463053702</v>
      </c>
      <c r="T35" s="32">
        <v>5.9194233835216501</v>
      </c>
      <c r="U35" s="32">
        <v>0</v>
      </c>
      <c r="V35" s="32">
        <v>0</v>
      </c>
      <c r="W35" s="32">
        <v>0</v>
      </c>
      <c r="X35" s="32">
        <v>22.306671918433999</v>
      </c>
      <c r="Y35" s="32">
        <v>0.21</v>
      </c>
      <c r="Z35" s="32">
        <v>1.1485407278612001</v>
      </c>
      <c r="AA35" s="32">
        <v>0</v>
      </c>
      <c r="AB35" s="32">
        <f t="shared" si="0"/>
        <v>68.185558876655961</v>
      </c>
      <c r="AC35" s="32">
        <f t="shared" si="17"/>
        <v>12.65626368947385</v>
      </c>
      <c r="AD35" s="32">
        <f t="shared" si="2"/>
        <v>31.864082540886908</v>
      </c>
      <c r="AE35" s="33">
        <f t="shared" ref="AE35:AE59" si="22">(C35*K35)/1000</f>
        <v>1.3080242470541494E-2</v>
      </c>
      <c r="AF35" s="32"/>
      <c r="AG35" s="31">
        <f t="shared" si="5"/>
        <v>0.44389927067724433</v>
      </c>
      <c r="AH35" s="31">
        <f t="shared" si="18"/>
        <v>0.63800912396465692</v>
      </c>
      <c r="AI35" s="31">
        <f t="shared" si="7"/>
        <v>0.58821559453846983</v>
      </c>
      <c r="AJ35" s="31">
        <f t="shared" si="14"/>
        <v>0.30222686667822712</v>
      </c>
      <c r="AK35" s="31">
        <f t="shared" si="19"/>
        <v>0.28428044166563288</v>
      </c>
      <c r="AL35" s="34"/>
      <c r="AM35" s="34">
        <f t="shared" si="9"/>
        <v>6.9399339777378347E-2</v>
      </c>
      <c r="AN35" s="35">
        <f t="shared" si="10"/>
        <v>0.52728584333850415</v>
      </c>
      <c r="AO35" s="31">
        <f t="shared" si="11"/>
        <v>0.16643249775489882</v>
      </c>
      <c r="AP35" s="31">
        <f t="shared" si="12"/>
        <v>0.86628331419384652</v>
      </c>
      <c r="AQ35" s="36"/>
      <c r="AR35" s="37">
        <f t="shared" ref="AR35:AR59" si="23">(AB35*C35)/1000</f>
        <v>0.53614398349589776</v>
      </c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  <c r="IW35"/>
      <c r="IX35"/>
      <c r="IY35"/>
      <c r="IZ35"/>
      <c r="JA35"/>
      <c r="JB35"/>
      <c r="JC35"/>
      <c r="JD35"/>
      <c r="JE35"/>
      <c r="JF35"/>
      <c r="JG35"/>
      <c r="JH35"/>
      <c r="JI35"/>
      <c r="JJ35"/>
      <c r="JK35"/>
      <c r="JL35"/>
      <c r="JM35"/>
      <c r="JN35"/>
      <c r="JO35"/>
      <c r="JP35"/>
      <c r="JQ35"/>
      <c r="JR35"/>
      <c r="JS35"/>
      <c r="JT35"/>
      <c r="JU35"/>
      <c r="JV35"/>
      <c r="JW35"/>
      <c r="JX35"/>
      <c r="JY35"/>
      <c r="JZ35"/>
      <c r="KA35"/>
      <c r="KB35"/>
      <c r="KC35"/>
      <c r="KD35"/>
      <c r="KE35"/>
      <c r="KF35"/>
      <c r="KG35"/>
      <c r="KH35"/>
      <c r="KI35"/>
      <c r="KJ35"/>
      <c r="KK35"/>
      <c r="KL35"/>
      <c r="KM35"/>
      <c r="KN35"/>
      <c r="KO35"/>
      <c r="KP35"/>
      <c r="KQ35"/>
      <c r="KR35"/>
      <c r="KS35"/>
      <c r="KT35"/>
      <c r="KU35"/>
      <c r="KV35"/>
      <c r="KW35"/>
      <c r="KX35"/>
      <c r="KY35"/>
      <c r="KZ35"/>
      <c r="LA35"/>
      <c r="LB35"/>
      <c r="LC35"/>
      <c r="LD35"/>
      <c r="LE35"/>
      <c r="LF35"/>
      <c r="LG35"/>
      <c r="LH35"/>
      <c r="LI35"/>
      <c r="LJ35"/>
      <c r="LK35"/>
      <c r="LL35"/>
      <c r="LM35"/>
      <c r="LN35"/>
      <c r="LO35"/>
      <c r="LP35"/>
      <c r="LQ35"/>
      <c r="LR35"/>
      <c r="LS35"/>
      <c r="LT35"/>
      <c r="LU35"/>
      <c r="LV35"/>
      <c r="LW35"/>
      <c r="LX35"/>
      <c r="LY35"/>
      <c r="LZ35"/>
      <c r="MA35"/>
      <c r="MB35"/>
      <c r="MC35"/>
      <c r="MD35"/>
      <c r="ME35"/>
      <c r="MF35"/>
      <c r="MG35"/>
      <c r="MH35"/>
      <c r="MI35"/>
      <c r="MJ35"/>
      <c r="MK35"/>
      <c r="ML35"/>
      <c r="MM35"/>
      <c r="MN35"/>
      <c r="MO35"/>
      <c r="MP35"/>
      <c r="MQ35"/>
      <c r="MR35"/>
      <c r="MS35"/>
      <c r="MT35"/>
      <c r="MU35"/>
      <c r="MV35"/>
      <c r="MW35"/>
      <c r="MX35"/>
      <c r="MY35"/>
      <c r="MZ35"/>
      <c r="NA35"/>
      <c r="NB35"/>
      <c r="NC35"/>
      <c r="ND35"/>
      <c r="NE35"/>
      <c r="NF35"/>
      <c r="NG35"/>
      <c r="NH35"/>
      <c r="NI35"/>
      <c r="NJ35"/>
      <c r="NK35"/>
      <c r="NL35"/>
      <c r="NM35"/>
      <c r="NN35"/>
      <c r="NO35"/>
      <c r="NP35"/>
      <c r="NQ35"/>
      <c r="NR35"/>
      <c r="NS35"/>
      <c r="NT35"/>
      <c r="NU35"/>
      <c r="NV35"/>
      <c r="NW35"/>
      <c r="NX35"/>
      <c r="NY35"/>
      <c r="NZ35"/>
      <c r="OA35"/>
      <c r="OB35"/>
      <c r="OC35"/>
      <c r="OD35"/>
      <c r="OE35"/>
      <c r="OF35"/>
      <c r="OG35"/>
      <c r="OH35"/>
      <c r="OI35"/>
      <c r="OJ35"/>
      <c r="OK35"/>
      <c r="OL35"/>
      <c r="OM35"/>
      <c r="ON35"/>
      <c r="OO35"/>
      <c r="OP35"/>
      <c r="OQ35"/>
      <c r="OR35"/>
      <c r="OS35"/>
      <c r="OT35"/>
      <c r="OU35"/>
      <c r="OV35"/>
      <c r="OW35"/>
      <c r="OX35"/>
      <c r="OY35"/>
      <c r="OZ35"/>
      <c r="PA35"/>
      <c r="PB35"/>
      <c r="PC35"/>
      <c r="PD35"/>
      <c r="PE35"/>
      <c r="PF35"/>
      <c r="PG35"/>
      <c r="PH35"/>
      <c r="PI35"/>
      <c r="PJ35"/>
      <c r="PK35"/>
      <c r="PL35"/>
      <c r="PM35"/>
      <c r="PN35"/>
      <c r="PO35"/>
      <c r="PP35"/>
      <c r="PQ35"/>
      <c r="PR35"/>
      <c r="PS35"/>
      <c r="PT35"/>
      <c r="PU35"/>
      <c r="PV35"/>
      <c r="PW35"/>
      <c r="PX35"/>
      <c r="PY35"/>
      <c r="PZ35"/>
      <c r="QA35"/>
      <c r="QB35"/>
      <c r="QC35"/>
      <c r="QD35"/>
      <c r="QE35"/>
      <c r="QF35"/>
      <c r="QG35"/>
      <c r="QH35"/>
      <c r="QI35"/>
      <c r="QJ35"/>
      <c r="QK35"/>
      <c r="QL35"/>
      <c r="QM35"/>
      <c r="QN35"/>
      <c r="QO35"/>
      <c r="QP35"/>
      <c r="QQ35"/>
      <c r="QR35"/>
      <c r="QS35"/>
      <c r="QT35"/>
      <c r="QU35"/>
      <c r="QV35"/>
      <c r="QW35"/>
      <c r="QX35"/>
      <c r="QY35"/>
      <c r="QZ35"/>
      <c r="RA35"/>
      <c r="RB35"/>
      <c r="RC35"/>
      <c r="RD35"/>
      <c r="RE35"/>
      <c r="RF35"/>
      <c r="RG35"/>
      <c r="RH35"/>
      <c r="RI35"/>
      <c r="RJ35"/>
      <c r="RK35"/>
      <c r="RL35"/>
      <c r="RM35"/>
      <c r="RN35"/>
      <c r="RO35"/>
      <c r="RP35"/>
      <c r="RQ35"/>
      <c r="RR35"/>
      <c r="RS35"/>
      <c r="RT35"/>
      <c r="RU35"/>
      <c r="RV35"/>
      <c r="RW35"/>
      <c r="RX35"/>
      <c r="RY35"/>
      <c r="RZ35"/>
      <c r="SA35"/>
      <c r="SB35"/>
      <c r="SC35"/>
      <c r="SD35"/>
      <c r="SE35"/>
      <c r="SF35"/>
      <c r="SG35"/>
      <c r="SH35"/>
      <c r="SI35"/>
      <c r="SJ35"/>
      <c r="SK35"/>
      <c r="SL35"/>
      <c r="SM35"/>
      <c r="SN35"/>
      <c r="SO35"/>
      <c r="SP35"/>
      <c r="SQ35"/>
      <c r="SR35"/>
      <c r="SS35"/>
      <c r="ST35"/>
      <c r="SU35"/>
      <c r="SV35"/>
      <c r="SW35"/>
      <c r="SX35"/>
      <c r="SY35"/>
      <c r="SZ35"/>
      <c r="TA35"/>
      <c r="TB35"/>
      <c r="TC35"/>
      <c r="TD35"/>
      <c r="TE35"/>
      <c r="TF35"/>
      <c r="TG35"/>
      <c r="TH35"/>
      <c r="TI35"/>
      <c r="TJ35"/>
      <c r="TK35"/>
      <c r="TL35"/>
      <c r="TM35"/>
      <c r="TN35"/>
      <c r="TO35"/>
      <c r="TP35"/>
      <c r="TQ35"/>
      <c r="TR35"/>
      <c r="TS35"/>
      <c r="TT35"/>
      <c r="TU35"/>
      <c r="TV35"/>
      <c r="TW35"/>
      <c r="TX35"/>
      <c r="TY35"/>
      <c r="TZ35"/>
      <c r="UA35"/>
      <c r="UB35"/>
      <c r="UC35"/>
      <c r="UD35"/>
      <c r="UE35"/>
      <c r="UF35"/>
      <c r="UG35"/>
      <c r="UH35"/>
      <c r="UI35"/>
      <c r="UJ35"/>
      <c r="UK35"/>
      <c r="UL35"/>
      <c r="UM35"/>
      <c r="UN35"/>
      <c r="UO35"/>
      <c r="UP35"/>
      <c r="UQ35"/>
      <c r="UR35"/>
      <c r="US35"/>
      <c r="UT35"/>
      <c r="UU35"/>
      <c r="UV35"/>
      <c r="UW35"/>
      <c r="UX35"/>
      <c r="UY35"/>
      <c r="UZ35"/>
      <c r="VA35"/>
      <c r="VB35"/>
      <c r="VC35"/>
      <c r="VD35"/>
      <c r="VE35"/>
      <c r="VF35"/>
      <c r="VG35"/>
      <c r="VH35"/>
      <c r="VI35"/>
      <c r="VJ35"/>
      <c r="VK35"/>
      <c r="VL35"/>
      <c r="VM35"/>
      <c r="VN35"/>
      <c r="VO35"/>
      <c r="VP35"/>
      <c r="VQ35"/>
      <c r="VR35"/>
      <c r="VS35"/>
      <c r="VT35"/>
      <c r="VU35"/>
      <c r="VV35"/>
      <c r="VW35"/>
      <c r="VX35"/>
      <c r="VY35"/>
      <c r="VZ35"/>
      <c r="WA35"/>
      <c r="WB35"/>
      <c r="WC35"/>
      <c r="WD35"/>
      <c r="WE35"/>
      <c r="WF35"/>
      <c r="WG35"/>
      <c r="WH35"/>
      <c r="WI35"/>
      <c r="WJ35"/>
      <c r="WK35"/>
      <c r="WL35"/>
      <c r="WM35"/>
      <c r="WN35"/>
      <c r="WO35"/>
      <c r="WP35"/>
      <c r="WQ35"/>
      <c r="WR35"/>
      <c r="WS35"/>
      <c r="WT35"/>
      <c r="WU35"/>
      <c r="WV35"/>
      <c r="WW35"/>
      <c r="WX35"/>
      <c r="WY35"/>
      <c r="WZ35"/>
      <c r="XA35"/>
      <c r="XB35"/>
      <c r="XC35"/>
      <c r="XD35"/>
      <c r="XE35"/>
      <c r="XF35"/>
      <c r="XG35"/>
      <c r="XH35"/>
      <c r="XI35"/>
      <c r="XJ35"/>
      <c r="XK35"/>
      <c r="XL35"/>
      <c r="XM35"/>
      <c r="XN35"/>
      <c r="XO35"/>
      <c r="XP35"/>
      <c r="XQ35"/>
      <c r="XR35"/>
      <c r="XS35"/>
      <c r="XT35"/>
      <c r="XU35"/>
      <c r="XV35"/>
      <c r="XW35"/>
      <c r="XX35"/>
      <c r="XY35"/>
      <c r="XZ35"/>
      <c r="YA35"/>
      <c r="YB35"/>
      <c r="YC35"/>
      <c r="YD35"/>
      <c r="YE35"/>
      <c r="YF35"/>
      <c r="YG35"/>
      <c r="YH35"/>
      <c r="YI35"/>
      <c r="YJ35"/>
      <c r="YK35"/>
      <c r="YL35"/>
      <c r="YM35"/>
      <c r="YN35"/>
      <c r="YO35"/>
      <c r="YP35"/>
      <c r="YQ35"/>
      <c r="YR35"/>
      <c r="YS35"/>
      <c r="YT35"/>
      <c r="YU35"/>
      <c r="YV35"/>
      <c r="YW35"/>
      <c r="YX35"/>
      <c r="YY35"/>
      <c r="YZ35"/>
      <c r="ZA35"/>
      <c r="ZB35"/>
      <c r="ZC35"/>
      <c r="ZD35"/>
      <c r="ZE35"/>
      <c r="ZF35"/>
      <c r="ZG35"/>
      <c r="ZH35"/>
      <c r="ZI35"/>
      <c r="ZJ35"/>
      <c r="ZK35"/>
      <c r="ZL35"/>
      <c r="ZM35"/>
      <c r="ZN35"/>
      <c r="ZO35"/>
      <c r="ZP35"/>
      <c r="ZQ35"/>
      <c r="ZR35"/>
      <c r="ZS35"/>
      <c r="ZT35"/>
      <c r="ZU35"/>
      <c r="ZV35"/>
      <c r="ZW35"/>
      <c r="ZX35"/>
      <c r="ZY35"/>
      <c r="ZZ35"/>
      <c r="AAA35"/>
      <c r="AAB35"/>
      <c r="AAC35"/>
      <c r="AAD35"/>
      <c r="AAE35"/>
      <c r="AAF35"/>
      <c r="AAG35"/>
      <c r="AAH35"/>
      <c r="AAI35"/>
      <c r="AAJ35"/>
      <c r="AAK35"/>
      <c r="AAL35"/>
      <c r="AAM35"/>
      <c r="AAN35"/>
      <c r="AAO35"/>
      <c r="AAP35"/>
      <c r="AAQ35"/>
      <c r="AAR35"/>
      <c r="AAS35"/>
      <c r="AAT35"/>
      <c r="AAU35"/>
      <c r="AAV35"/>
      <c r="AAW35"/>
      <c r="AAX35"/>
      <c r="AAY35"/>
      <c r="AAZ35"/>
      <c r="ABA35"/>
      <c r="ABB35"/>
      <c r="ABC35"/>
      <c r="ABD35"/>
      <c r="ABE35"/>
      <c r="ABF35"/>
      <c r="ABG35"/>
      <c r="ABH35"/>
      <c r="ABI35"/>
      <c r="ABJ35"/>
      <c r="ABK35"/>
      <c r="ABL35"/>
      <c r="ABM35"/>
      <c r="ABN35"/>
      <c r="ABO35"/>
      <c r="ABP35"/>
      <c r="ABQ35"/>
      <c r="ABR35"/>
      <c r="ABS35"/>
      <c r="ABT35"/>
      <c r="ABU35"/>
      <c r="ABV35"/>
      <c r="ABW35"/>
      <c r="ABX35"/>
      <c r="ABY35"/>
      <c r="ABZ35"/>
      <c r="ACA35"/>
      <c r="ACB35"/>
      <c r="ACC35"/>
      <c r="ACD35"/>
      <c r="ACE35"/>
      <c r="ACF35"/>
      <c r="ACG35"/>
      <c r="ACH35"/>
      <c r="ACI35"/>
      <c r="ACJ35"/>
      <c r="ACK35"/>
      <c r="ACL35"/>
      <c r="ACM35"/>
      <c r="ACN35"/>
      <c r="ACO35"/>
      <c r="ACP35"/>
      <c r="ACQ35"/>
      <c r="ACR35"/>
      <c r="ACS35"/>
      <c r="ACT35"/>
      <c r="ACU35"/>
      <c r="ACV35"/>
      <c r="ACW35"/>
      <c r="ACX35"/>
      <c r="ACY35"/>
      <c r="ACZ35"/>
      <c r="ADA35"/>
      <c r="ADB35"/>
      <c r="ADC35"/>
      <c r="ADD35"/>
      <c r="ADE35"/>
      <c r="ADF35"/>
      <c r="ADG35"/>
      <c r="ADH35"/>
      <c r="ADI35"/>
      <c r="ADJ35"/>
      <c r="ADK35"/>
      <c r="ADL35"/>
      <c r="ADM35"/>
      <c r="ADN35"/>
      <c r="ADO35"/>
      <c r="ADP35"/>
      <c r="ADQ35"/>
      <c r="ADR35"/>
      <c r="ADS35"/>
      <c r="ADT35"/>
      <c r="ADU35"/>
      <c r="ADV35"/>
      <c r="ADW35"/>
      <c r="ADX35"/>
      <c r="ADY35"/>
      <c r="ADZ35"/>
      <c r="AEA35"/>
      <c r="AEB35"/>
      <c r="AEC35"/>
      <c r="AED35"/>
      <c r="AEE35"/>
      <c r="AEF35"/>
      <c r="AEG35"/>
      <c r="AEH35"/>
      <c r="AEI35"/>
      <c r="AEJ35"/>
      <c r="AEK35"/>
      <c r="AEL35"/>
      <c r="AEM35"/>
      <c r="AEN35"/>
      <c r="AEO35"/>
      <c r="AEP35"/>
      <c r="AEQ35"/>
      <c r="AER35"/>
      <c r="AES35"/>
      <c r="AET35"/>
      <c r="AEU35"/>
      <c r="AEV35"/>
      <c r="AEW35"/>
      <c r="AEX35"/>
      <c r="AEY35"/>
      <c r="AEZ35"/>
      <c r="AFA35"/>
      <c r="AFB35"/>
      <c r="AFC35"/>
      <c r="AFD35"/>
      <c r="AFE35"/>
      <c r="AFF35"/>
      <c r="AFG35"/>
      <c r="AFH35"/>
      <c r="AFI35"/>
      <c r="AFJ35"/>
      <c r="AFK35"/>
      <c r="AFL35"/>
      <c r="AFM35"/>
      <c r="AFN35"/>
      <c r="AFO35"/>
      <c r="AFP35"/>
      <c r="AFQ35"/>
      <c r="AFR35"/>
      <c r="AFS35"/>
      <c r="AFT35"/>
      <c r="AFU35"/>
      <c r="AFV35"/>
      <c r="AFW35"/>
      <c r="AFX35"/>
      <c r="AFY35"/>
      <c r="AFZ35"/>
      <c r="AGA35"/>
      <c r="AGB35"/>
      <c r="AGC35"/>
      <c r="AGD35"/>
      <c r="AGE35"/>
      <c r="AGF35"/>
      <c r="AGG35"/>
      <c r="AGH35"/>
      <c r="AGI35"/>
      <c r="AGJ35"/>
      <c r="AGK35"/>
      <c r="AGL35"/>
      <c r="AGM35"/>
      <c r="AGN35"/>
      <c r="AGO35"/>
      <c r="AGP35"/>
      <c r="AGQ35"/>
      <c r="AGR35"/>
      <c r="AGS35"/>
      <c r="AGT35"/>
      <c r="AGU35"/>
      <c r="AGV35"/>
      <c r="AGW35"/>
      <c r="AGX35"/>
      <c r="AGY35"/>
      <c r="AGZ35"/>
      <c r="AHA35"/>
      <c r="AHB35"/>
      <c r="AHC35"/>
      <c r="AHD35"/>
      <c r="AHE35"/>
      <c r="AHF35"/>
      <c r="AHG35"/>
      <c r="AHH35"/>
      <c r="AHI35"/>
      <c r="AHJ35"/>
      <c r="AHK35"/>
      <c r="AHL35"/>
      <c r="AHM35"/>
      <c r="AHN35"/>
      <c r="AHO35"/>
      <c r="AHP35"/>
      <c r="AHQ35"/>
      <c r="AHR35"/>
      <c r="AHS35"/>
      <c r="AHT35"/>
      <c r="AHU35"/>
      <c r="AHV35"/>
      <c r="AHW35"/>
      <c r="AHX35"/>
      <c r="AHY35"/>
      <c r="AHZ35"/>
      <c r="AIA35"/>
      <c r="AIB35"/>
      <c r="AIC35"/>
      <c r="AID35"/>
      <c r="AIE35"/>
      <c r="AIF35"/>
      <c r="AIG35"/>
      <c r="AIH35"/>
      <c r="AII35"/>
      <c r="AIJ35"/>
      <c r="AIK35"/>
      <c r="AIL35"/>
      <c r="AIM35"/>
      <c r="AIN35"/>
      <c r="AIO35"/>
      <c r="AIP35"/>
      <c r="AIQ35"/>
      <c r="AIR35"/>
      <c r="AIS35"/>
      <c r="AIT35"/>
      <c r="AIU35"/>
      <c r="AIV35"/>
      <c r="AIW35"/>
      <c r="AIX35"/>
      <c r="AIY35"/>
      <c r="AIZ35"/>
      <c r="AJA35"/>
      <c r="AJB35"/>
      <c r="AJC35"/>
      <c r="AJD35"/>
      <c r="AJE35"/>
      <c r="AJF35"/>
      <c r="AJG35"/>
      <c r="AJH35"/>
      <c r="AJI35"/>
      <c r="AJJ35"/>
      <c r="AJK35"/>
      <c r="AJL35"/>
      <c r="AJM35"/>
      <c r="AJN35"/>
      <c r="AJO35"/>
      <c r="AJP35"/>
      <c r="AJQ35"/>
      <c r="AJR35"/>
      <c r="AJS35"/>
      <c r="AJT35"/>
      <c r="AJU35"/>
      <c r="AJV35"/>
      <c r="AJW35"/>
      <c r="AJX35"/>
      <c r="AJY35"/>
      <c r="AJZ35"/>
      <c r="AKA35"/>
      <c r="AKB35"/>
      <c r="AKC35"/>
      <c r="AKD35"/>
      <c r="AKE35"/>
      <c r="AKF35"/>
      <c r="AKG35"/>
      <c r="AKH35"/>
      <c r="AKI35"/>
      <c r="AKJ35"/>
      <c r="AKK35"/>
      <c r="AKL35"/>
      <c r="AKM35"/>
      <c r="AKN35"/>
      <c r="AKO35"/>
      <c r="AKP35"/>
      <c r="AKQ35"/>
      <c r="AKR35"/>
      <c r="AKS35"/>
      <c r="AKT35"/>
      <c r="AKU35"/>
      <c r="AKV35"/>
      <c r="AKW35"/>
      <c r="AKX35"/>
      <c r="AKY35"/>
      <c r="AKZ35"/>
      <c r="ALA35"/>
      <c r="ALB35"/>
      <c r="ALC35"/>
      <c r="ALD35"/>
      <c r="ALE35"/>
      <c r="ALF35"/>
      <c r="ALG35"/>
      <c r="ALH35"/>
      <c r="ALI35"/>
      <c r="ALJ35"/>
      <c r="ALK35"/>
      <c r="ALL35"/>
      <c r="ALM35"/>
      <c r="ALN35"/>
      <c r="ALO35"/>
      <c r="ALP35"/>
      <c r="ALQ35"/>
      <c r="ALR35"/>
      <c r="ALS35"/>
      <c r="ALT35"/>
      <c r="ALU35"/>
      <c r="ALV35"/>
      <c r="ALW35"/>
      <c r="ALX35"/>
      <c r="ALY35"/>
      <c r="ALZ35"/>
      <c r="AMA35"/>
      <c r="AMB35"/>
      <c r="AMC35"/>
      <c r="AMD35"/>
      <c r="AME35"/>
      <c r="AMF35"/>
      <c r="AMG35"/>
    </row>
    <row r="36" spans="1:1021" x14ac:dyDescent="0.25">
      <c r="A36" s="26">
        <v>199</v>
      </c>
      <c r="B36" s="39">
        <v>39913</v>
      </c>
      <c r="C36" s="28">
        <v>1.86301369863014</v>
      </c>
      <c r="D36" s="29" t="s">
        <v>72</v>
      </c>
      <c r="E36" s="30" t="s">
        <v>51</v>
      </c>
      <c r="F36" s="31">
        <v>9.0999999999999998E-2</v>
      </c>
      <c r="G36" s="31">
        <v>33</v>
      </c>
      <c r="H36" s="31">
        <v>0.27575757575757598</v>
      </c>
      <c r="I36" s="31">
        <v>114.39669141517901</v>
      </c>
      <c r="J36" s="31">
        <v>138.75480134801799</v>
      </c>
      <c r="K36" s="32">
        <v>0.48</v>
      </c>
      <c r="L36" s="32">
        <v>0.74509999999999998</v>
      </c>
      <c r="M36" s="32">
        <v>0</v>
      </c>
      <c r="N36" s="32">
        <v>0</v>
      </c>
      <c r="O36" s="32">
        <v>0</v>
      </c>
      <c r="P36" s="32">
        <v>2.04365164584065</v>
      </c>
      <c r="Q36" s="32">
        <v>1.31063182948287</v>
      </c>
      <c r="R36" s="32">
        <v>1.2770686378853899</v>
      </c>
      <c r="S36" s="32">
        <v>1.9170599508088799</v>
      </c>
      <c r="T36" s="32">
        <v>1.3534353713337699</v>
      </c>
      <c r="U36" s="32">
        <v>0</v>
      </c>
      <c r="V36" s="32">
        <v>0</v>
      </c>
      <c r="W36" s="32">
        <v>0.50018103312728002</v>
      </c>
      <c r="X36" s="32">
        <v>3.9194273204057501</v>
      </c>
      <c r="Y36" s="32">
        <v>0.608609527129505</v>
      </c>
      <c r="Z36" s="32">
        <v>0.39600486132030999</v>
      </c>
      <c r="AA36" s="32">
        <v>3.2166760144056799</v>
      </c>
      <c r="AB36" s="32">
        <f t="shared" si="0"/>
        <v>17.767846191740084</v>
      </c>
      <c r="AC36" s="32">
        <f t="shared" si="17"/>
        <v>1.2250999999999999</v>
      </c>
      <c r="AD36" s="32">
        <f t="shared" si="2"/>
        <v>8.4020284684788393</v>
      </c>
      <c r="AE36" s="33">
        <f t="shared" si="22"/>
        <v>8.9424657534246726E-4</v>
      </c>
      <c r="AF36" s="32"/>
      <c r="AG36" s="31">
        <f t="shared" si="5"/>
        <v>0.39180475063260145</v>
      </c>
      <c r="AH36" s="31">
        <f t="shared" si="18"/>
        <v>0.76186344756288005</v>
      </c>
      <c r="AI36" s="31">
        <f t="shared" si="7"/>
        <v>0.68190225347060551</v>
      </c>
      <c r="AJ36" s="31">
        <f t="shared" si="14"/>
        <v>0.34271752183873472</v>
      </c>
      <c r="AK36" s="31">
        <f t="shared" si="19"/>
        <v>0.12725497577093986</v>
      </c>
      <c r="AL36" s="34">
        <f>(K36+L36)/(K36+L36+Y36)</f>
        <v>0.66809927192654972</v>
      </c>
      <c r="AM36" s="34">
        <f t="shared" si="9"/>
        <v>0.10910510960679549</v>
      </c>
      <c r="AN36" s="35"/>
      <c r="AO36" s="31">
        <f t="shared" si="11"/>
        <v>0.27055875233587334</v>
      </c>
      <c r="AP36" s="31">
        <f t="shared" si="12"/>
        <v>1</v>
      </c>
      <c r="AQ36" s="36">
        <f>Y36/(Y36+X36)</f>
        <v>0.13440913747439781</v>
      </c>
      <c r="AR36" s="37">
        <f t="shared" si="23"/>
        <v>3.3101740850365137E-2</v>
      </c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  <c r="IV36"/>
      <c r="IW36"/>
      <c r="IX36"/>
      <c r="IY36"/>
      <c r="IZ36"/>
      <c r="JA36"/>
      <c r="JB36"/>
      <c r="JC36"/>
      <c r="JD36"/>
      <c r="JE36"/>
      <c r="JF36"/>
      <c r="JG36"/>
      <c r="JH36"/>
      <c r="JI36"/>
      <c r="JJ36"/>
      <c r="JK36"/>
      <c r="JL36"/>
      <c r="JM36"/>
      <c r="JN36"/>
      <c r="JO36"/>
      <c r="JP36"/>
      <c r="JQ36"/>
      <c r="JR36"/>
      <c r="JS36"/>
      <c r="JT36"/>
      <c r="JU36"/>
      <c r="JV36"/>
      <c r="JW36"/>
      <c r="JX36"/>
      <c r="JY36"/>
      <c r="JZ36"/>
      <c r="KA36"/>
      <c r="KB36"/>
      <c r="KC36"/>
      <c r="KD36"/>
      <c r="KE36"/>
      <c r="KF36"/>
      <c r="KG36"/>
      <c r="KH36"/>
      <c r="KI36"/>
      <c r="KJ36"/>
      <c r="KK36"/>
      <c r="KL36"/>
      <c r="KM36"/>
      <c r="KN36"/>
      <c r="KO36"/>
      <c r="KP36"/>
      <c r="KQ36"/>
      <c r="KR36"/>
      <c r="KS36"/>
      <c r="KT36"/>
      <c r="KU36"/>
      <c r="KV36"/>
      <c r="KW36"/>
      <c r="KX36"/>
      <c r="KY36"/>
      <c r="KZ36"/>
      <c r="LA36"/>
      <c r="LB36"/>
      <c r="LC36"/>
      <c r="LD36"/>
      <c r="LE36"/>
      <c r="LF36"/>
      <c r="LG36"/>
      <c r="LH36"/>
      <c r="LI36"/>
      <c r="LJ36"/>
      <c r="LK36"/>
      <c r="LL36"/>
      <c r="LM36"/>
      <c r="LN36"/>
      <c r="LO36"/>
      <c r="LP36"/>
      <c r="LQ36"/>
      <c r="LR36"/>
      <c r="LS36"/>
      <c r="LT36"/>
      <c r="LU36"/>
      <c r="LV36"/>
      <c r="LW36"/>
      <c r="LX36"/>
      <c r="LY36"/>
      <c r="LZ36"/>
      <c r="MA36"/>
      <c r="MB36"/>
      <c r="MC36"/>
      <c r="MD36"/>
      <c r="ME36"/>
      <c r="MF36"/>
      <c r="MG36"/>
      <c r="MH36"/>
      <c r="MI36"/>
      <c r="MJ36"/>
      <c r="MK36"/>
      <c r="ML36"/>
      <c r="MM36"/>
      <c r="MN36"/>
      <c r="MO36"/>
      <c r="MP36"/>
      <c r="MQ36"/>
      <c r="MR36"/>
      <c r="MS36"/>
      <c r="MT36"/>
      <c r="MU36"/>
      <c r="MV36"/>
      <c r="MW36"/>
      <c r="MX36"/>
      <c r="MY36"/>
      <c r="MZ36"/>
      <c r="NA36"/>
      <c r="NB36"/>
      <c r="NC36"/>
      <c r="ND36"/>
      <c r="NE36"/>
      <c r="NF36"/>
      <c r="NG36"/>
      <c r="NH36"/>
      <c r="NI36"/>
      <c r="NJ36"/>
      <c r="NK36"/>
      <c r="NL36"/>
      <c r="NM36"/>
      <c r="NN36"/>
      <c r="NO36"/>
      <c r="NP36"/>
      <c r="NQ36"/>
      <c r="NR36"/>
      <c r="NS36"/>
      <c r="NT36"/>
      <c r="NU36"/>
      <c r="NV36"/>
      <c r="NW36"/>
      <c r="NX36"/>
      <c r="NY36"/>
      <c r="NZ36"/>
      <c r="OA36"/>
      <c r="OB36"/>
      <c r="OC36"/>
      <c r="OD36"/>
      <c r="OE36"/>
      <c r="OF36"/>
      <c r="OG36"/>
      <c r="OH36"/>
      <c r="OI36"/>
      <c r="OJ36"/>
      <c r="OK36"/>
      <c r="OL36"/>
      <c r="OM36"/>
      <c r="ON36"/>
      <c r="OO36"/>
      <c r="OP36"/>
      <c r="OQ36"/>
      <c r="OR36"/>
      <c r="OS36"/>
      <c r="OT36"/>
      <c r="OU36"/>
      <c r="OV36"/>
      <c r="OW36"/>
      <c r="OX36"/>
      <c r="OY36"/>
      <c r="OZ36"/>
      <c r="PA36"/>
      <c r="PB36"/>
      <c r="PC36"/>
      <c r="PD36"/>
      <c r="PE36"/>
      <c r="PF36"/>
      <c r="PG36"/>
      <c r="PH36"/>
      <c r="PI36"/>
      <c r="PJ36"/>
      <c r="PK36"/>
      <c r="PL36"/>
      <c r="PM36"/>
      <c r="PN36"/>
      <c r="PO36"/>
      <c r="PP36"/>
      <c r="PQ36"/>
      <c r="PR36"/>
      <c r="PS36"/>
      <c r="PT36"/>
      <c r="PU36"/>
      <c r="PV36"/>
      <c r="PW36"/>
      <c r="PX36"/>
      <c r="PY36"/>
      <c r="PZ36"/>
      <c r="QA36"/>
      <c r="QB36"/>
      <c r="QC36"/>
      <c r="QD36"/>
      <c r="QE36"/>
      <c r="QF36"/>
      <c r="QG36"/>
      <c r="QH36"/>
      <c r="QI36"/>
      <c r="QJ36"/>
      <c r="QK36"/>
      <c r="QL36"/>
      <c r="QM36"/>
      <c r="QN36"/>
      <c r="QO36"/>
      <c r="QP36"/>
      <c r="QQ36"/>
      <c r="QR36"/>
      <c r="QS36"/>
      <c r="QT36"/>
      <c r="QU36"/>
      <c r="QV36"/>
      <c r="QW36"/>
      <c r="QX36"/>
      <c r="QY36"/>
      <c r="QZ36"/>
      <c r="RA36"/>
      <c r="RB36"/>
      <c r="RC36"/>
      <c r="RD36"/>
      <c r="RE36"/>
      <c r="RF36"/>
      <c r="RG36"/>
      <c r="RH36"/>
      <c r="RI36"/>
      <c r="RJ36"/>
      <c r="RK36"/>
      <c r="RL36"/>
      <c r="RM36"/>
      <c r="RN36"/>
      <c r="RO36"/>
      <c r="RP36"/>
      <c r="RQ36"/>
      <c r="RR36"/>
      <c r="RS36"/>
      <c r="RT36"/>
      <c r="RU36"/>
      <c r="RV36"/>
      <c r="RW36"/>
      <c r="RX36"/>
      <c r="RY36"/>
      <c r="RZ36"/>
      <c r="SA36"/>
      <c r="SB36"/>
      <c r="SC36"/>
      <c r="SD36"/>
      <c r="SE36"/>
      <c r="SF36"/>
      <c r="SG36"/>
      <c r="SH36"/>
      <c r="SI36"/>
      <c r="SJ36"/>
      <c r="SK36"/>
      <c r="SL36"/>
      <c r="SM36"/>
      <c r="SN36"/>
      <c r="SO36"/>
      <c r="SP36"/>
      <c r="SQ36"/>
      <c r="SR36"/>
      <c r="SS36"/>
      <c r="ST36"/>
      <c r="SU36"/>
      <c r="SV36"/>
      <c r="SW36"/>
      <c r="SX36"/>
      <c r="SY36"/>
      <c r="SZ36"/>
      <c r="TA36"/>
      <c r="TB36"/>
      <c r="TC36"/>
      <c r="TD36"/>
      <c r="TE36"/>
      <c r="TF36"/>
      <c r="TG36"/>
      <c r="TH36"/>
      <c r="TI36"/>
      <c r="TJ36"/>
      <c r="TK36"/>
      <c r="TL36"/>
      <c r="TM36"/>
      <c r="TN36"/>
      <c r="TO36"/>
      <c r="TP36"/>
      <c r="TQ36"/>
      <c r="TR36"/>
      <c r="TS36"/>
      <c r="TT36"/>
      <c r="TU36"/>
      <c r="TV36"/>
      <c r="TW36"/>
      <c r="TX36"/>
      <c r="TY36"/>
      <c r="TZ36"/>
      <c r="UA36"/>
      <c r="UB36"/>
      <c r="UC36"/>
      <c r="UD36"/>
      <c r="UE36"/>
      <c r="UF36"/>
      <c r="UG36"/>
      <c r="UH36"/>
      <c r="UI36"/>
      <c r="UJ36"/>
      <c r="UK36"/>
      <c r="UL36"/>
      <c r="UM36"/>
      <c r="UN36"/>
      <c r="UO36"/>
      <c r="UP36"/>
      <c r="UQ36"/>
      <c r="UR36"/>
      <c r="US36"/>
      <c r="UT36"/>
      <c r="UU36"/>
      <c r="UV36"/>
      <c r="UW36"/>
      <c r="UX36"/>
      <c r="UY36"/>
      <c r="UZ36"/>
      <c r="VA36"/>
      <c r="VB36"/>
      <c r="VC36"/>
      <c r="VD36"/>
      <c r="VE36"/>
      <c r="VF36"/>
      <c r="VG36"/>
      <c r="VH36"/>
      <c r="VI36"/>
      <c r="VJ36"/>
      <c r="VK36"/>
      <c r="VL36"/>
      <c r="VM36"/>
      <c r="VN36"/>
      <c r="VO36"/>
      <c r="VP36"/>
      <c r="VQ36"/>
      <c r="VR36"/>
      <c r="VS36"/>
      <c r="VT36"/>
      <c r="VU36"/>
      <c r="VV36"/>
      <c r="VW36"/>
      <c r="VX36"/>
      <c r="VY36"/>
      <c r="VZ36"/>
      <c r="WA36"/>
      <c r="WB36"/>
      <c r="WC36"/>
      <c r="WD36"/>
      <c r="WE36"/>
      <c r="WF36"/>
      <c r="WG36"/>
      <c r="WH36"/>
      <c r="WI36"/>
      <c r="WJ36"/>
      <c r="WK36"/>
      <c r="WL36"/>
      <c r="WM36"/>
      <c r="WN36"/>
      <c r="WO36"/>
      <c r="WP36"/>
      <c r="WQ36"/>
      <c r="WR36"/>
      <c r="WS36"/>
      <c r="WT36"/>
      <c r="WU36"/>
      <c r="WV36"/>
      <c r="WW36"/>
      <c r="WX36"/>
      <c r="WY36"/>
      <c r="WZ36"/>
      <c r="XA36"/>
      <c r="XB36"/>
      <c r="XC36"/>
      <c r="XD36"/>
      <c r="XE36"/>
      <c r="XF36"/>
      <c r="XG36"/>
      <c r="XH36"/>
      <c r="XI36"/>
      <c r="XJ36"/>
      <c r="XK36"/>
      <c r="XL36"/>
      <c r="XM36"/>
      <c r="XN36"/>
      <c r="XO36"/>
      <c r="XP36"/>
      <c r="XQ36"/>
      <c r="XR36"/>
      <c r="XS36"/>
      <c r="XT36"/>
      <c r="XU36"/>
      <c r="XV36"/>
      <c r="XW36"/>
      <c r="XX36"/>
      <c r="XY36"/>
      <c r="XZ36"/>
      <c r="YA36"/>
      <c r="YB36"/>
      <c r="YC36"/>
      <c r="YD36"/>
      <c r="YE36"/>
      <c r="YF36"/>
      <c r="YG36"/>
      <c r="YH36"/>
      <c r="YI36"/>
      <c r="YJ36"/>
      <c r="YK36"/>
      <c r="YL36"/>
      <c r="YM36"/>
      <c r="YN36"/>
      <c r="YO36"/>
      <c r="YP36"/>
      <c r="YQ36"/>
      <c r="YR36"/>
      <c r="YS36"/>
      <c r="YT36"/>
      <c r="YU36"/>
      <c r="YV36"/>
      <c r="YW36"/>
      <c r="YX36"/>
      <c r="YY36"/>
      <c r="YZ36"/>
      <c r="ZA36"/>
      <c r="ZB36"/>
      <c r="ZC36"/>
      <c r="ZD36"/>
      <c r="ZE36"/>
      <c r="ZF36"/>
      <c r="ZG36"/>
      <c r="ZH36"/>
      <c r="ZI36"/>
      <c r="ZJ36"/>
      <c r="ZK36"/>
      <c r="ZL36"/>
      <c r="ZM36"/>
      <c r="ZN36"/>
      <c r="ZO36"/>
      <c r="ZP36"/>
      <c r="ZQ36"/>
      <c r="ZR36"/>
      <c r="ZS36"/>
      <c r="ZT36"/>
      <c r="ZU36"/>
      <c r="ZV36"/>
      <c r="ZW36"/>
      <c r="ZX36"/>
      <c r="ZY36"/>
      <c r="ZZ36"/>
      <c r="AAA36"/>
      <c r="AAB36"/>
      <c r="AAC36"/>
      <c r="AAD36"/>
      <c r="AAE36"/>
      <c r="AAF36"/>
      <c r="AAG36"/>
      <c r="AAH36"/>
      <c r="AAI36"/>
      <c r="AAJ36"/>
      <c r="AAK36"/>
      <c r="AAL36"/>
      <c r="AAM36"/>
      <c r="AAN36"/>
      <c r="AAO36"/>
      <c r="AAP36"/>
      <c r="AAQ36"/>
      <c r="AAR36"/>
      <c r="AAS36"/>
      <c r="AAT36"/>
      <c r="AAU36"/>
      <c r="AAV36"/>
      <c r="AAW36"/>
      <c r="AAX36"/>
      <c r="AAY36"/>
      <c r="AAZ36"/>
      <c r="ABA36"/>
      <c r="ABB36"/>
      <c r="ABC36"/>
      <c r="ABD36"/>
      <c r="ABE36"/>
      <c r="ABF36"/>
      <c r="ABG36"/>
      <c r="ABH36"/>
      <c r="ABI36"/>
      <c r="ABJ36"/>
      <c r="ABK36"/>
      <c r="ABL36"/>
      <c r="ABM36"/>
      <c r="ABN36"/>
      <c r="ABO36"/>
      <c r="ABP36"/>
      <c r="ABQ36"/>
      <c r="ABR36"/>
      <c r="ABS36"/>
      <c r="ABT36"/>
      <c r="ABU36"/>
      <c r="ABV36"/>
      <c r="ABW36"/>
      <c r="ABX36"/>
      <c r="ABY36"/>
      <c r="ABZ36"/>
      <c r="ACA36"/>
      <c r="ACB36"/>
      <c r="ACC36"/>
      <c r="ACD36"/>
      <c r="ACE36"/>
      <c r="ACF36"/>
      <c r="ACG36"/>
      <c r="ACH36"/>
      <c r="ACI36"/>
      <c r="ACJ36"/>
      <c r="ACK36"/>
      <c r="ACL36"/>
      <c r="ACM36"/>
      <c r="ACN36"/>
      <c r="ACO36"/>
      <c r="ACP36"/>
      <c r="ACQ36"/>
      <c r="ACR36"/>
      <c r="ACS36"/>
      <c r="ACT36"/>
      <c r="ACU36"/>
      <c r="ACV36"/>
      <c r="ACW36"/>
      <c r="ACX36"/>
      <c r="ACY36"/>
      <c r="ACZ36"/>
      <c r="ADA36"/>
      <c r="ADB36"/>
      <c r="ADC36"/>
      <c r="ADD36"/>
      <c r="ADE36"/>
      <c r="ADF36"/>
      <c r="ADG36"/>
      <c r="ADH36"/>
      <c r="ADI36"/>
      <c r="ADJ36"/>
      <c r="ADK36"/>
      <c r="ADL36"/>
      <c r="ADM36"/>
      <c r="ADN36"/>
      <c r="ADO36"/>
      <c r="ADP36"/>
      <c r="ADQ36"/>
      <c r="ADR36"/>
      <c r="ADS36"/>
      <c r="ADT36"/>
      <c r="ADU36"/>
      <c r="ADV36"/>
      <c r="ADW36"/>
      <c r="ADX36"/>
      <c r="ADY36"/>
      <c r="ADZ36"/>
      <c r="AEA36"/>
      <c r="AEB36"/>
      <c r="AEC36"/>
      <c r="AED36"/>
      <c r="AEE36"/>
      <c r="AEF36"/>
      <c r="AEG36"/>
      <c r="AEH36"/>
      <c r="AEI36"/>
      <c r="AEJ36"/>
      <c r="AEK36"/>
      <c r="AEL36"/>
      <c r="AEM36"/>
      <c r="AEN36"/>
      <c r="AEO36"/>
      <c r="AEP36"/>
      <c r="AEQ36"/>
      <c r="AER36"/>
      <c r="AES36"/>
      <c r="AET36"/>
      <c r="AEU36"/>
      <c r="AEV36"/>
      <c r="AEW36"/>
      <c r="AEX36"/>
      <c r="AEY36"/>
      <c r="AEZ36"/>
      <c r="AFA36"/>
      <c r="AFB36"/>
      <c r="AFC36"/>
      <c r="AFD36"/>
      <c r="AFE36"/>
      <c r="AFF36"/>
      <c r="AFG36"/>
      <c r="AFH36"/>
      <c r="AFI36"/>
      <c r="AFJ36"/>
      <c r="AFK36"/>
      <c r="AFL36"/>
      <c r="AFM36"/>
      <c r="AFN36"/>
      <c r="AFO36"/>
      <c r="AFP36"/>
      <c r="AFQ36"/>
      <c r="AFR36"/>
      <c r="AFS36"/>
      <c r="AFT36"/>
      <c r="AFU36"/>
      <c r="AFV36"/>
      <c r="AFW36"/>
      <c r="AFX36"/>
      <c r="AFY36"/>
      <c r="AFZ36"/>
      <c r="AGA36"/>
      <c r="AGB36"/>
      <c r="AGC36"/>
      <c r="AGD36"/>
      <c r="AGE36"/>
      <c r="AGF36"/>
      <c r="AGG36"/>
      <c r="AGH36"/>
      <c r="AGI36"/>
      <c r="AGJ36"/>
      <c r="AGK36"/>
      <c r="AGL36"/>
      <c r="AGM36"/>
      <c r="AGN36"/>
      <c r="AGO36"/>
      <c r="AGP36"/>
      <c r="AGQ36"/>
      <c r="AGR36"/>
      <c r="AGS36"/>
      <c r="AGT36"/>
      <c r="AGU36"/>
      <c r="AGV36"/>
      <c r="AGW36"/>
      <c r="AGX36"/>
      <c r="AGY36"/>
      <c r="AGZ36"/>
      <c r="AHA36"/>
      <c r="AHB36"/>
      <c r="AHC36"/>
      <c r="AHD36"/>
      <c r="AHE36"/>
      <c r="AHF36"/>
      <c r="AHG36"/>
      <c r="AHH36"/>
      <c r="AHI36"/>
      <c r="AHJ36"/>
      <c r="AHK36"/>
      <c r="AHL36"/>
      <c r="AHM36"/>
      <c r="AHN36"/>
      <c r="AHO36"/>
      <c r="AHP36"/>
      <c r="AHQ36"/>
      <c r="AHR36"/>
      <c r="AHS36"/>
      <c r="AHT36"/>
      <c r="AHU36"/>
      <c r="AHV36"/>
      <c r="AHW36"/>
      <c r="AHX36"/>
      <c r="AHY36"/>
      <c r="AHZ36"/>
      <c r="AIA36"/>
      <c r="AIB36"/>
      <c r="AIC36"/>
      <c r="AID36"/>
      <c r="AIE36"/>
      <c r="AIF36"/>
      <c r="AIG36"/>
      <c r="AIH36"/>
      <c r="AII36"/>
      <c r="AIJ36"/>
      <c r="AIK36"/>
      <c r="AIL36"/>
      <c r="AIM36"/>
      <c r="AIN36"/>
      <c r="AIO36"/>
      <c r="AIP36"/>
      <c r="AIQ36"/>
      <c r="AIR36"/>
      <c r="AIS36"/>
      <c r="AIT36"/>
      <c r="AIU36"/>
      <c r="AIV36"/>
      <c r="AIW36"/>
      <c r="AIX36"/>
      <c r="AIY36"/>
      <c r="AIZ36"/>
      <c r="AJA36"/>
      <c r="AJB36"/>
      <c r="AJC36"/>
      <c r="AJD36"/>
      <c r="AJE36"/>
      <c r="AJF36"/>
      <c r="AJG36"/>
      <c r="AJH36"/>
      <c r="AJI36"/>
      <c r="AJJ36"/>
      <c r="AJK36"/>
      <c r="AJL36"/>
      <c r="AJM36"/>
      <c r="AJN36"/>
      <c r="AJO36"/>
      <c r="AJP36"/>
      <c r="AJQ36"/>
      <c r="AJR36"/>
      <c r="AJS36"/>
      <c r="AJT36"/>
      <c r="AJU36"/>
      <c r="AJV36"/>
      <c r="AJW36"/>
      <c r="AJX36"/>
      <c r="AJY36"/>
      <c r="AJZ36"/>
      <c r="AKA36"/>
      <c r="AKB36"/>
      <c r="AKC36"/>
      <c r="AKD36"/>
      <c r="AKE36"/>
      <c r="AKF36"/>
      <c r="AKG36"/>
      <c r="AKH36"/>
      <c r="AKI36"/>
      <c r="AKJ36"/>
      <c r="AKK36"/>
      <c r="AKL36"/>
      <c r="AKM36"/>
      <c r="AKN36"/>
      <c r="AKO36"/>
      <c r="AKP36"/>
      <c r="AKQ36"/>
      <c r="AKR36"/>
      <c r="AKS36"/>
      <c r="AKT36"/>
      <c r="AKU36"/>
      <c r="AKV36"/>
      <c r="AKW36"/>
      <c r="AKX36"/>
      <c r="AKY36"/>
      <c r="AKZ36"/>
      <c r="ALA36"/>
      <c r="ALB36"/>
      <c r="ALC36"/>
      <c r="ALD36"/>
      <c r="ALE36"/>
      <c r="ALF36"/>
      <c r="ALG36"/>
      <c r="ALH36"/>
      <c r="ALI36"/>
      <c r="ALJ36"/>
      <c r="ALK36"/>
      <c r="ALL36"/>
      <c r="ALM36"/>
      <c r="ALN36"/>
      <c r="ALO36"/>
      <c r="ALP36"/>
      <c r="ALQ36"/>
      <c r="ALR36"/>
      <c r="ALS36"/>
      <c r="ALT36"/>
      <c r="ALU36"/>
      <c r="ALV36"/>
      <c r="ALW36"/>
      <c r="ALX36"/>
      <c r="ALY36"/>
      <c r="ALZ36"/>
      <c r="AMA36"/>
      <c r="AMB36"/>
      <c r="AMC36"/>
      <c r="AMD36"/>
      <c r="AME36"/>
      <c r="AMF36"/>
      <c r="AMG36"/>
    </row>
    <row r="37" spans="1:1021" x14ac:dyDescent="0.25">
      <c r="A37" s="26">
        <v>219</v>
      </c>
      <c r="B37" s="39">
        <v>40108</v>
      </c>
      <c r="C37" s="28">
        <v>6.24657534246575</v>
      </c>
      <c r="D37" s="29" t="s">
        <v>72</v>
      </c>
      <c r="E37" s="30" t="s">
        <v>47</v>
      </c>
      <c r="F37" s="31">
        <v>9.6310000000000007E-2</v>
      </c>
      <c r="G37" s="31">
        <v>25.09</v>
      </c>
      <c r="H37" s="31">
        <v>0.38385811080111598</v>
      </c>
      <c r="I37" s="31">
        <v>126.19509499999999</v>
      </c>
      <c r="J37" s="31">
        <v>110.70367666666699</v>
      </c>
      <c r="K37" s="32">
        <v>1.5</v>
      </c>
      <c r="L37" s="32">
        <v>1.2</v>
      </c>
      <c r="M37" s="32">
        <v>1.8114905457485799</v>
      </c>
      <c r="N37" s="32">
        <v>0</v>
      </c>
      <c r="O37" s="32">
        <v>0</v>
      </c>
      <c r="P37" s="32">
        <v>32.658131471870497</v>
      </c>
      <c r="Q37" s="32">
        <v>0</v>
      </c>
      <c r="R37" s="32">
        <v>10.451851467045</v>
      </c>
      <c r="S37" s="32">
        <v>24.397064023003299</v>
      </c>
      <c r="T37" s="32">
        <v>11.2158472603896</v>
      </c>
      <c r="U37" s="32">
        <v>0</v>
      </c>
      <c r="V37" s="32">
        <v>0</v>
      </c>
      <c r="W37" s="32">
        <v>0</v>
      </c>
      <c r="X37" s="32">
        <v>33.932233009738198</v>
      </c>
      <c r="Y37" s="32">
        <v>0.215</v>
      </c>
      <c r="Z37" s="32">
        <v>3.1786392590960602</v>
      </c>
      <c r="AA37" s="32">
        <v>0</v>
      </c>
      <c r="AB37" s="32">
        <f t="shared" si="0"/>
        <v>120.56025703689123</v>
      </c>
      <c r="AC37" s="32">
        <f t="shared" si="17"/>
        <v>4.5114905457485799</v>
      </c>
      <c r="AD37" s="32">
        <f t="shared" si="2"/>
        <v>78.722894222308383</v>
      </c>
      <c r="AE37" s="33">
        <f t="shared" si="22"/>
        <v>9.3698630136986247E-3</v>
      </c>
      <c r="AF37" s="32"/>
      <c r="AG37" s="34">
        <f t="shared" si="5"/>
        <v>0.55555555555555547</v>
      </c>
      <c r="AH37" s="31">
        <f t="shared" si="18"/>
        <v>0.88264688930984969</v>
      </c>
      <c r="AI37" s="31">
        <f t="shared" si="7"/>
        <v>0.6987954845601948</v>
      </c>
      <c r="AJ37" s="31">
        <f t="shared" si="14"/>
        <v>0.49043328905175465</v>
      </c>
      <c r="AK37" s="31">
        <f t="shared" si="19"/>
        <v>5.4202245361942819E-2</v>
      </c>
      <c r="AL37" s="34"/>
      <c r="AM37" s="34">
        <f t="shared" si="9"/>
        <v>4.2334334378184402E-2</v>
      </c>
      <c r="AN37" s="35">
        <f>K37/(M37+K37)</f>
        <v>0.45296822662705721</v>
      </c>
      <c r="AO37" s="31">
        <f t="shared" si="11"/>
        <v>7.9069364104260131E-2</v>
      </c>
      <c r="AP37" s="31">
        <f t="shared" si="12"/>
        <v>0.947446753410216</v>
      </c>
      <c r="AQ37" s="36"/>
      <c r="AR37" s="37">
        <f t="shared" si="23"/>
        <v>0.75308872888797773</v>
      </c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  <c r="IW37"/>
      <c r="IX37"/>
      <c r="IY37"/>
      <c r="IZ37"/>
      <c r="JA37"/>
      <c r="JB37"/>
      <c r="JC37"/>
      <c r="JD37"/>
      <c r="JE37"/>
      <c r="JF37"/>
      <c r="JG37"/>
      <c r="JH37"/>
      <c r="JI37"/>
      <c r="JJ37"/>
      <c r="JK37"/>
      <c r="JL37"/>
      <c r="JM37"/>
      <c r="JN37"/>
      <c r="JO37"/>
      <c r="JP37"/>
      <c r="JQ37"/>
      <c r="JR37"/>
      <c r="JS37"/>
      <c r="JT37"/>
      <c r="JU37"/>
      <c r="JV37"/>
      <c r="JW37"/>
      <c r="JX37"/>
      <c r="JY37"/>
      <c r="JZ37"/>
      <c r="KA37"/>
      <c r="KB37"/>
      <c r="KC37"/>
      <c r="KD37"/>
      <c r="KE37"/>
      <c r="KF37"/>
      <c r="KG37"/>
      <c r="KH37"/>
      <c r="KI37"/>
      <c r="KJ37"/>
      <c r="KK37"/>
      <c r="KL37"/>
      <c r="KM37"/>
      <c r="KN37"/>
      <c r="KO37"/>
      <c r="KP37"/>
      <c r="KQ37"/>
      <c r="KR37"/>
      <c r="KS37"/>
      <c r="KT37"/>
      <c r="KU37"/>
      <c r="KV37"/>
      <c r="KW37"/>
      <c r="KX37"/>
      <c r="KY37"/>
      <c r="KZ37"/>
      <c r="LA37"/>
      <c r="LB37"/>
      <c r="LC37"/>
      <c r="LD37"/>
      <c r="LE37"/>
      <c r="LF37"/>
      <c r="LG37"/>
      <c r="LH37"/>
      <c r="LI37"/>
      <c r="LJ37"/>
      <c r="LK37"/>
      <c r="LL37"/>
      <c r="LM37"/>
      <c r="LN37"/>
      <c r="LO37"/>
      <c r="LP37"/>
      <c r="LQ37"/>
      <c r="LR37"/>
      <c r="LS37"/>
      <c r="LT37"/>
      <c r="LU37"/>
      <c r="LV37"/>
      <c r="LW37"/>
      <c r="LX37"/>
      <c r="LY37"/>
      <c r="LZ37"/>
      <c r="MA37"/>
      <c r="MB37"/>
      <c r="MC37"/>
      <c r="MD37"/>
      <c r="ME37"/>
      <c r="MF37"/>
      <c r="MG37"/>
      <c r="MH37"/>
      <c r="MI37"/>
      <c r="MJ37"/>
      <c r="MK37"/>
      <c r="ML37"/>
      <c r="MM37"/>
      <c r="MN37"/>
      <c r="MO37"/>
      <c r="MP37"/>
      <c r="MQ37"/>
      <c r="MR37"/>
      <c r="MS37"/>
      <c r="MT37"/>
      <c r="MU37"/>
      <c r="MV37"/>
      <c r="MW37"/>
      <c r="MX37"/>
      <c r="MY37"/>
      <c r="MZ37"/>
      <c r="NA37"/>
      <c r="NB37"/>
      <c r="NC37"/>
      <c r="ND37"/>
      <c r="NE37"/>
      <c r="NF37"/>
      <c r="NG37"/>
      <c r="NH37"/>
      <c r="NI37"/>
      <c r="NJ37"/>
      <c r="NK37"/>
      <c r="NL37"/>
      <c r="NM37"/>
      <c r="NN37"/>
      <c r="NO37"/>
      <c r="NP37"/>
      <c r="NQ37"/>
      <c r="NR37"/>
      <c r="NS37"/>
      <c r="NT37"/>
      <c r="NU37"/>
      <c r="NV37"/>
      <c r="NW37"/>
      <c r="NX37"/>
      <c r="NY37"/>
      <c r="NZ37"/>
      <c r="OA37"/>
      <c r="OB37"/>
      <c r="OC37"/>
      <c r="OD37"/>
      <c r="OE37"/>
      <c r="OF37"/>
      <c r="OG37"/>
      <c r="OH37"/>
      <c r="OI37"/>
      <c r="OJ37"/>
      <c r="OK37"/>
      <c r="OL37"/>
      <c r="OM37"/>
      <c r="ON37"/>
      <c r="OO37"/>
      <c r="OP37"/>
      <c r="OQ37"/>
      <c r="OR37"/>
      <c r="OS37"/>
      <c r="OT37"/>
      <c r="OU37"/>
      <c r="OV37"/>
      <c r="OW37"/>
      <c r="OX37"/>
      <c r="OY37"/>
      <c r="OZ37"/>
      <c r="PA37"/>
      <c r="PB37"/>
      <c r="PC37"/>
      <c r="PD37"/>
      <c r="PE37"/>
      <c r="PF37"/>
      <c r="PG37"/>
      <c r="PH37"/>
      <c r="PI37"/>
      <c r="PJ37"/>
      <c r="PK37"/>
      <c r="PL37"/>
      <c r="PM37"/>
      <c r="PN37"/>
      <c r="PO37"/>
      <c r="PP37"/>
      <c r="PQ37"/>
      <c r="PR37"/>
      <c r="PS37"/>
      <c r="PT37"/>
      <c r="PU37"/>
      <c r="PV37"/>
      <c r="PW37"/>
      <c r="PX37"/>
      <c r="PY37"/>
      <c r="PZ37"/>
      <c r="QA37"/>
      <c r="QB37"/>
      <c r="QC37"/>
      <c r="QD37"/>
      <c r="QE37"/>
      <c r="QF37"/>
      <c r="QG37"/>
      <c r="QH37"/>
      <c r="QI37"/>
      <c r="QJ37"/>
      <c r="QK37"/>
      <c r="QL37"/>
      <c r="QM37"/>
      <c r="QN37"/>
      <c r="QO37"/>
      <c r="QP37"/>
      <c r="QQ37"/>
      <c r="QR37"/>
      <c r="QS37"/>
      <c r="QT37"/>
      <c r="QU37"/>
      <c r="QV37"/>
      <c r="QW37"/>
      <c r="QX37"/>
      <c r="QY37"/>
      <c r="QZ37"/>
      <c r="RA37"/>
      <c r="RB37"/>
      <c r="RC37"/>
      <c r="RD37"/>
      <c r="RE37"/>
      <c r="RF37"/>
      <c r="RG37"/>
      <c r="RH37"/>
      <c r="RI37"/>
      <c r="RJ37"/>
      <c r="RK37"/>
      <c r="RL37"/>
      <c r="RM37"/>
      <c r="RN37"/>
      <c r="RO37"/>
      <c r="RP37"/>
      <c r="RQ37"/>
      <c r="RR37"/>
      <c r="RS37"/>
      <c r="RT37"/>
      <c r="RU37"/>
      <c r="RV37"/>
      <c r="RW37"/>
      <c r="RX37"/>
      <c r="RY37"/>
      <c r="RZ37"/>
      <c r="SA37"/>
      <c r="SB37"/>
      <c r="SC37"/>
      <c r="SD37"/>
      <c r="SE37"/>
      <c r="SF37"/>
      <c r="SG37"/>
      <c r="SH37"/>
      <c r="SI37"/>
      <c r="SJ37"/>
      <c r="SK37"/>
      <c r="SL37"/>
      <c r="SM37"/>
      <c r="SN37"/>
      <c r="SO37"/>
      <c r="SP37"/>
      <c r="SQ37"/>
      <c r="SR37"/>
      <c r="SS37"/>
      <c r="ST37"/>
      <c r="SU37"/>
      <c r="SV37"/>
      <c r="SW37"/>
      <c r="SX37"/>
      <c r="SY37"/>
      <c r="SZ37"/>
      <c r="TA37"/>
      <c r="TB37"/>
      <c r="TC37"/>
      <c r="TD37"/>
      <c r="TE37"/>
      <c r="TF37"/>
      <c r="TG37"/>
      <c r="TH37"/>
      <c r="TI37"/>
      <c r="TJ37"/>
      <c r="TK37"/>
      <c r="TL37"/>
      <c r="TM37"/>
      <c r="TN37"/>
      <c r="TO37"/>
      <c r="TP37"/>
      <c r="TQ37"/>
      <c r="TR37"/>
      <c r="TS37"/>
      <c r="TT37"/>
      <c r="TU37"/>
      <c r="TV37"/>
      <c r="TW37"/>
      <c r="TX37"/>
      <c r="TY37"/>
      <c r="TZ37"/>
      <c r="UA37"/>
      <c r="UB37"/>
      <c r="UC37"/>
      <c r="UD37"/>
      <c r="UE37"/>
      <c r="UF37"/>
      <c r="UG37"/>
      <c r="UH37"/>
      <c r="UI37"/>
      <c r="UJ37"/>
      <c r="UK37"/>
      <c r="UL37"/>
      <c r="UM37"/>
      <c r="UN37"/>
      <c r="UO37"/>
      <c r="UP37"/>
      <c r="UQ37"/>
      <c r="UR37"/>
      <c r="US37"/>
      <c r="UT37"/>
      <c r="UU37"/>
      <c r="UV37"/>
      <c r="UW37"/>
      <c r="UX37"/>
      <c r="UY37"/>
      <c r="UZ37"/>
      <c r="VA37"/>
      <c r="VB37"/>
      <c r="VC37"/>
      <c r="VD37"/>
      <c r="VE37"/>
      <c r="VF37"/>
      <c r="VG37"/>
      <c r="VH37"/>
      <c r="VI37"/>
      <c r="VJ37"/>
      <c r="VK37"/>
      <c r="VL37"/>
      <c r="VM37"/>
      <c r="VN37"/>
      <c r="VO37"/>
      <c r="VP37"/>
      <c r="VQ37"/>
      <c r="VR37"/>
      <c r="VS37"/>
      <c r="VT37"/>
      <c r="VU37"/>
      <c r="VV37"/>
      <c r="VW37"/>
      <c r="VX37"/>
      <c r="VY37"/>
      <c r="VZ37"/>
      <c r="WA37"/>
      <c r="WB37"/>
      <c r="WC37"/>
      <c r="WD37"/>
      <c r="WE37"/>
      <c r="WF37"/>
      <c r="WG37"/>
      <c r="WH37"/>
      <c r="WI37"/>
      <c r="WJ37"/>
      <c r="WK37"/>
      <c r="WL37"/>
      <c r="WM37"/>
      <c r="WN37"/>
      <c r="WO37"/>
      <c r="WP37"/>
      <c r="WQ37"/>
      <c r="WR37"/>
      <c r="WS37"/>
      <c r="WT37"/>
      <c r="WU37"/>
      <c r="WV37"/>
      <c r="WW37"/>
      <c r="WX37"/>
      <c r="WY37"/>
      <c r="WZ37"/>
      <c r="XA37"/>
      <c r="XB37"/>
      <c r="XC37"/>
      <c r="XD37"/>
      <c r="XE37"/>
      <c r="XF37"/>
      <c r="XG37"/>
      <c r="XH37"/>
      <c r="XI37"/>
      <c r="XJ37"/>
      <c r="XK37"/>
      <c r="XL37"/>
      <c r="XM37"/>
      <c r="XN37"/>
      <c r="XO37"/>
      <c r="XP37"/>
      <c r="XQ37"/>
      <c r="XR37"/>
      <c r="XS37"/>
      <c r="XT37"/>
      <c r="XU37"/>
      <c r="XV37"/>
      <c r="XW37"/>
      <c r="XX37"/>
      <c r="XY37"/>
      <c r="XZ37"/>
      <c r="YA37"/>
      <c r="YB37"/>
      <c r="YC37"/>
      <c r="YD37"/>
      <c r="YE37"/>
      <c r="YF37"/>
      <c r="YG37"/>
      <c r="YH37"/>
      <c r="YI37"/>
      <c r="YJ37"/>
      <c r="YK37"/>
      <c r="YL37"/>
      <c r="YM37"/>
      <c r="YN37"/>
      <c r="YO37"/>
      <c r="YP37"/>
      <c r="YQ37"/>
      <c r="YR37"/>
      <c r="YS37"/>
      <c r="YT37"/>
      <c r="YU37"/>
      <c r="YV37"/>
      <c r="YW37"/>
      <c r="YX37"/>
      <c r="YY37"/>
      <c r="YZ37"/>
      <c r="ZA37"/>
      <c r="ZB37"/>
      <c r="ZC37"/>
      <c r="ZD37"/>
      <c r="ZE37"/>
      <c r="ZF37"/>
      <c r="ZG37"/>
      <c r="ZH37"/>
      <c r="ZI37"/>
      <c r="ZJ37"/>
      <c r="ZK37"/>
      <c r="ZL37"/>
      <c r="ZM37"/>
      <c r="ZN37"/>
      <c r="ZO37"/>
      <c r="ZP37"/>
      <c r="ZQ37"/>
      <c r="ZR37"/>
      <c r="ZS37"/>
      <c r="ZT37"/>
      <c r="ZU37"/>
      <c r="ZV37"/>
      <c r="ZW37"/>
      <c r="ZX37"/>
      <c r="ZY37"/>
      <c r="ZZ37"/>
      <c r="AAA37"/>
      <c r="AAB37"/>
      <c r="AAC37"/>
      <c r="AAD37"/>
      <c r="AAE37"/>
      <c r="AAF37"/>
      <c r="AAG37"/>
      <c r="AAH37"/>
      <c r="AAI37"/>
      <c r="AAJ37"/>
      <c r="AAK37"/>
      <c r="AAL37"/>
      <c r="AAM37"/>
      <c r="AAN37"/>
      <c r="AAO37"/>
      <c r="AAP37"/>
      <c r="AAQ37"/>
      <c r="AAR37"/>
      <c r="AAS37"/>
      <c r="AAT37"/>
      <c r="AAU37"/>
      <c r="AAV37"/>
      <c r="AAW37"/>
      <c r="AAX37"/>
      <c r="AAY37"/>
      <c r="AAZ37"/>
      <c r="ABA37"/>
      <c r="ABB37"/>
      <c r="ABC37"/>
      <c r="ABD37"/>
      <c r="ABE37"/>
      <c r="ABF37"/>
      <c r="ABG37"/>
      <c r="ABH37"/>
      <c r="ABI37"/>
      <c r="ABJ37"/>
      <c r="ABK37"/>
      <c r="ABL37"/>
      <c r="ABM37"/>
      <c r="ABN37"/>
      <c r="ABO37"/>
      <c r="ABP37"/>
      <c r="ABQ37"/>
      <c r="ABR37"/>
      <c r="ABS37"/>
      <c r="ABT37"/>
      <c r="ABU37"/>
      <c r="ABV37"/>
      <c r="ABW37"/>
      <c r="ABX37"/>
      <c r="ABY37"/>
      <c r="ABZ37"/>
      <c r="ACA37"/>
      <c r="ACB37"/>
      <c r="ACC37"/>
      <c r="ACD37"/>
      <c r="ACE37"/>
      <c r="ACF37"/>
      <c r="ACG37"/>
      <c r="ACH37"/>
      <c r="ACI37"/>
      <c r="ACJ37"/>
      <c r="ACK37"/>
      <c r="ACL37"/>
      <c r="ACM37"/>
      <c r="ACN37"/>
      <c r="ACO37"/>
      <c r="ACP37"/>
      <c r="ACQ37"/>
      <c r="ACR37"/>
      <c r="ACS37"/>
      <c r="ACT37"/>
      <c r="ACU37"/>
      <c r="ACV37"/>
      <c r="ACW37"/>
      <c r="ACX37"/>
      <c r="ACY37"/>
      <c r="ACZ37"/>
      <c r="ADA37"/>
      <c r="ADB37"/>
      <c r="ADC37"/>
      <c r="ADD37"/>
      <c r="ADE37"/>
      <c r="ADF37"/>
      <c r="ADG37"/>
      <c r="ADH37"/>
      <c r="ADI37"/>
      <c r="ADJ37"/>
      <c r="ADK37"/>
      <c r="ADL37"/>
      <c r="ADM37"/>
      <c r="ADN37"/>
      <c r="ADO37"/>
      <c r="ADP37"/>
      <c r="ADQ37"/>
      <c r="ADR37"/>
      <c r="ADS37"/>
      <c r="ADT37"/>
      <c r="ADU37"/>
      <c r="ADV37"/>
      <c r="ADW37"/>
      <c r="ADX37"/>
      <c r="ADY37"/>
      <c r="ADZ37"/>
      <c r="AEA37"/>
      <c r="AEB37"/>
      <c r="AEC37"/>
      <c r="AED37"/>
      <c r="AEE37"/>
      <c r="AEF37"/>
      <c r="AEG37"/>
      <c r="AEH37"/>
      <c r="AEI37"/>
      <c r="AEJ37"/>
      <c r="AEK37"/>
      <c r="AEL37"/>
      <c r="AEM37"/>
      <c r="AEN37"/>
      <c r="AEO37"/>
      <c r="AEP37"/>
      <c r="AEQ37"/>
      <c r="AER37"/>
      <c r="AES37"/>
      <c r="AET37"/>
      <c r="AEU37"/>
      <c r="AEV37"/>
      <c r="AEW37"/>
      <c r="AEX37"/>
      <c r="AEY37"/>
      <c r="AEZ37"/>
      <c r="AFA37"/>
      <c r="AFB37"/>
      <c r="AFC37"/>
      <c r="AFD37"/>
      <c r="AFE37"/>
      <c r="AFF37"/>
      <c r="AFG37"/>
      <c r="AFH37"/>
      <c r="AFI37"/>
      <c r="AFJ37"/>
      <c r="AFK37"/>
      <c r="AFL37"/>
      <c r="AFM37"/>
      <c r="AFN37"/>
      <c r="AFO37"/>
      <c r="AFP37"/>
      <c r="AFQ37"/>
      <c r="AFR37"/>
      <c r="AFS37"/>
      <c r="AFT37"/>
      <c r="AFU37"/>
      <c r="AFV37"/>
      <c r="AFW37"/>
      <c r="AFX37"/>
      <c r="AFY37"/>
      <c r="AFZ37"/>
      <c r="AGA37"/>
      <c r="AGB37"/>
      <c r="AGC37"/>
      <c r="AGD37"/>
      <c r="AGE37"/>
      <c r="AGF37"/>
      <c r="AGG37"/>
      <c r="AGH37"/>
      <c r="AGI37"/>
      <c r="AGJ37"/>
      <c r="AGK37"/>
      <c r="AGL37"/>
      <c r="AGM37"/>
      <c r="AGN37"/>
      <c r="AGO37"/>
      <c r="AGP37"/>
      <c r="AGQ37"/>
      <c r="AGR37"/>
      <c r="AGS37"/>
      <c r="AGT37"/>
      <c r="AGU37"/>
      <c r="AGV37"/>
      <c r="AGW37"/>
      <c r="AGX37"/>
      <c r="AGY37"/>
      <c r="AGZ37"/>
      <c r="AHA37"/>
      <c r="AHB37"/>
      <c r="AHC37"/>
      <c r="AHD37"/>
      <c r="AHE37"/>
      <c r="AHF37"/>
      <c r="AHG37"/>
      <c r="AHH37"/>
      <c r="AHI37"/>
      <c r="AHJ37"/>
      <c r="AHK37"/>
      <c r="AHL37"/>
      <c r="AHM37"/>
      <c r="AHN37"/>
      <c r="AHO37"/>
      <c r="AHP37"/>
      <c r="AHQ37"/>
      <c r="AHR37"/>
      <c r="AHS37"/>
      <c r="AHT37"/>
      <c r="AHU37"/>
      <c r="AHV37"/>
      <c r="AHW37"/>
      <c r="AHX37"/>
      <c r="AHY37"/>
      <c r="AHZ37"/>
      <c r="AIA37"/>
      <c r="AIB37"/>
      <c r="AIC37"/>
      <c r="AID37"/>
      <c r="AIE37"/>
      <c r="AIF37"/>
      <c r="AIG37"/>
      <c r="AIH37"/>
      <c r="AII37"/>
      <c r="AIJ37"/>
      <c r="AIK37"/>
      <c r="AIL37"/>
      <c r="AIM37"/>
      <c r="AIN37"/>
      <c r="AIO37"/>
      <c r="AIP37"/>
      <c r="AIQ37"/>
      <c r="AIR37"/>
      <c r="AIS37"/>
      <c r="AIT37"/>
      <c r="AIU37"/>
      <c r="AIV37"/>
      <c r="AIW37"/>
      <c r="AIX37"/>
      <c r="AIY37"/>
      <c r="AIZ37"/>
      <c r="AJA37"/>
      <c r="AJB37"/>
      <c r="AJC37"/>
      <c r="AJD37"/>
      <c r="AJE37"/>
      <c r="AJF37"/>
      <c r="AJG37"/>
      <c r="AJH37"/>
      <c r="AJI37"/>
      <c r="AJJ37"/>
      <c r="AJK37"/>
      <c r="AJL37"/>
      <c r="AJM37"/>
      <c r="AJN37"/>
      <c r="AJO37"/>
      <c r="AJP37"/>
      <c r="AJQ37"/>
      <c r="AJR37"/>
      <c r="AJS37"/>
      <c r="AJT37"/>
      <c r="AJU37"/>
      <c r="AJV37"/>
      <c r="AJW37"/>
      <c r="AJX37"/>
      <c r="AJY37"/>
      <c r="AJZ37"/>
      <c r="AKA37"/>
      <c r="AKB37"/>
      <c r="AKC37"/>
      <c r="AKD37"/>
      <c r="AKE37"/>
      <c r="AKF37"/>
      <c r="AKG37"/>
      <c r="AKH37"/>
      <c r="AKI37"/>
      <c r="AKJ37"/>
      <c r="AKK37"/>
      <c r="AKL37"/>
      <c r="AKM37"/>
      <c r="AKN37"/>
      <c r="AKO37"/>
      <c r="AKP37"/>
      <c r="AKQ37"/>
      <c r="AKR37"/>
      <c r="AKS37"/>
      <c r="AKT37"/>
      <c r="AKU37"/>
      <c r="AKV37"/>
      <c r="AKW37"/>
      <c r="AKX37"/>
      <c r="AKY37"/>
      <c r="AKZ37"/>
      <c r="ALA37"/>
      <c r="ALB37"/>
      <c r="ALC37"/>
      <c r="ALD37"/>
      <c r="ALE37"/>
      <c r="ALF37"/>
      <c r="ALG37"/>
      <c r="ALH37"/>
      <c r="ALI37"/>
      <c r="ALJ37"/>
      <c r="ALK37"/>
      <c r="ALL37"/>
      <c r="ALM37"/>
      <c r="ALN37"/>
      <c r="ALO37"/>
      <c r="ALP37"/>
      <c r="ALQ37"/>
      <c r="ALR37"/>
      <c r="ALS37"/>
      <c r="ALT37"/>
      <c r="ALU37"/>
      <c r="ALV37"/>
      <c r="ALW37"/>
      <c r="ALX37"/>
      <c r="ALY37"/>
      <c r="ALZ37"/>
      <c r="AMA37"/>
      <c r="AMB37"/>
      <c r="AMC37"/>
      <c r="AMD37"/>
      <c r="AME37"/>
      <c r="AMF37"/>
      <c r="AMG37"/>
    </row>
    <row r="38" spans="1:1021" x14ac:dyDescent="0.25">
      <c r="A38" s="26">
        <v>245</v>
      </c>
      <c r="B38" s="39">
        <v>40351</v>
      </c>
      <c r="C38" s="28">
        <v>1.34246575342466</v>
      </c>
      <c r="D38" s="29" t="s">
        <v>72</v>
      </c>
      <c r="E38" s="30" t="s">
        <v>51</v>
      </c>
      <c r="F38" s="31">
        <v>3.49E-2</v>
      </c>
      <c r="G38" s="31">
        <v>68.06</v>
      </c>
      <c r="H38" s="31">
        <v>5.1278283867175999E-2</v>
      </c>
      <c r="I38" s="31">
        <v>89.018400443571394</v>
      </c>
      <c r="J38" s="31">
        <v>87.302088273803605</v>
      </c>
      <c r="K38" s="32">
        <v>1.7465190581528699E-2</v>
      </c>
      <c r="L38" s="32">
        <v>3.4540000000000001E-2</v>
      </c>
      <c r="M38" s="32">
        <v>2.1634289079953999E-2</v>
      </c>
      <c r="N38" s="32">
        <v>0</v>
      </c>
      <c r="O38" s="32">
        <v>0</v>
      </c>
      <c r="P38" s="32">
        <v>0.36779706614328</v>
      </c>
      <c r="Q38" s="32">
        <v>0</v>
      </c>
      <c r="R38" s="32">
        <v>0</v>
      </c>
      <c r="S38" s="32">
        <v>0.235483016750657</v>
      </c>
      <c r="T38" s="32">
        <v>2</v>
      </c>
      <c r="U38" s="32">
        <v>0</v>
      </c>
      <c r="V38" s="32">
        <v>9.2510000000000005E-3</v>
      </c>
      <c r="W38" s="32">
        <v>0</v>
      </c>
      <c r="X38" s="32">
        <v>0.27464246810820098</v>
      </c>
      <c r="Y38" s="32">
        <v>0.32500000000000001</v>
      </c>
      <c r="Z38" s="32">
        <v>0</v>
      </c>
      <c r="AA38" s="32">
        <v>0</v>
      </c>
      <c r="AB38" s="32">
        <v>2.9515620306636201</v>
      </c>
      <c r="AC38" s="32">
        <v>7.3639479661482696E-2</v>
      </c>
      <c r="AD38" s="32">
        <v>2.60328008289394</v>
      </c>
      <c r="AE38" s="33">
        <f t="shared" si="22"/>
        <v>2.3446420232737201E-5</v>
      </c>
      <c r="AF38" s="32"/>
      <c r="AG38" s="31">
        <v>0.33583552692011498</v>
      </c>
      <c r="AH38" s="31">
        <v>0.78856360447892104</v>
      </c>
      <c r="AI38" s="31">
        <v>0.90456919418746495</v>
      </c>
      <c r="AJ38" s="31">
        <v>0.572500673657651</v>
      </c>
      <c r="AK38" s="31">
        <v>2.7509037137890501E-2</v>
      </c>
      <c r="AL38" s="34"/>
      <c r="AM38" s="34">
        <v>5.9790252196296703E-2</v>
      </c>
      <c r="AN38" s="35">
        <v>0.44668601047225298</v>
      </c>
      <c r="AO38" s="31">
        <v>0.18935596865172399</v>
      </c>
      <c r="AP38" s="31">
        <v>0.94444646331173698</v>
      </c>
      <c r="AQ38" s="36"/>
      <c r="AR38" s="37">
        <f t="shared" si="23"/>
        <v>3.9623709452744566E-3</v>
      </c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  <c r="IW38"/>
      <c r="IX38"/>
      <c r="IY38"/>
      <c r="IZ38"/>
      <c r="JA38"/>
      <c r="JB38"/>
      <c r="JC38"/>
      <c r="JD38"/>
      <c r="JE38"/>
      <c r="JF38"/>
      <c r="JG38"/>
      <c r="JH38"/>
      <c r="JI38"/>
      <c r="JJ38"/>
      <c r="JK38"/>
      <c r="JL38"/>
      <c r="JM38"/>
      <c r="JN38"/>
      <c r="JO38"/>
      <c r="JP38"/>
      <c r="JQ38"/>
      <c r="JR38"/>
      <c r="JS38"/>
      <c r="JT38"/>
      <c r="JU38"/>
      <c r="JV38"/>
      <c r="JW38"/>
      <c r="JX38"/>
      <c r="JY38"/>
      <c r="JZ38"/>
      <c r="KA38"/>
      <c r="KB38"/>
      <c r="KC38"/>
      <c r="KD38"/>
      <c r="KE38"/>
      <c r="KF38"/>
      <c r="KG38"/>
      <c r="KH38"/>
      <c r="KI38"/>
      <c r="KJ38"/>
      <c r="KK38"/>
      <c r="KL38"/>
      <c r="KM38"/>
      <c r="KN38"/>
      <c r="KO38"/>
      <c r="KP38"/>
      <c r="KQ38"/>
      <c r="KR38"/>
      <c r="KS38"/>
      <c r="KT38"/>
      <c r="KU38"/>
      <c r="KV38"/>
      <c r="KW38"/>
      <c r="KX38"/>
      <c r="KY38"/>
      <c r="KZ38"/>
      <c r="LA38"/>
      <c r="LB38"/>
      <c r="LC38"/>
      <c r="LD38"/>
      <c r="LE38"/>
      <c r="LF38"/>
      <c r="LG38"/>
      <c r="LH38"/>
      <c r="LI38"/>
      <c r="LJ38"/>
      <c r="LK38"/>
      <c r="LL38"/>
      <c r="LM38"/>
      <c r="LN38"/>
      <c r="LO38"/>
      <c r="LP38"/>
      <c r="LQ38"/>
      <c r="LR38"/>
      <c r="LS38"/>
      <c r="LT38"/>
      <c r="LU38"/>
      <c r="LV38"/>
      <c r="LW38"/>
      <c r="LX38"/>
      <c r="LY38"/>
      <c r="LZ38"/>
      <c r="MA38"/>
      <c r="MB38"/>
      <c r="MC38"/>
      <c r="MD38"/>
      <c r="ME38"/>
      <c r="MF38"/>
      <c r="MG38"/>
      <c r="MH38"/>
      <c r="MI38"/>
      <c r="MJ38"/>
      <c r="MK38"/>
      <c r="ML38"/>
      <c r="MM38"/>
      <c r="MN38"/>
      <c r="MO38"/>
      <c r="MP38"/>
      <c r="MQ38"/>
      <c r="MR38"/>
      <c r="MS38"/>
      <c r="MT38"/>
      <c r="MU38"/>
      <c r="MV38"/>
      <c r="MW38"/>
      <c r="MX38"/>
      <c r="MY38"/>
      <c r="MZ38"/>
      <c r="NA38"/>
      <c r="NB38"/>
      <c r="NC38"/>
      <c r="ND38"/>
      <c r="NE38"/>
      <c r="NF38"/>
      <c r="NG38"/>
      <c r="NH38"/>
      <c r="NI38"/>
      <c r="NJ38"/>
      <c r="NK38"/>
      <c r="NL38"/>
      <c r="NM38"/>
      <c r="NN38"/>
      <c r="NO38"/>
      <c r="NP38"/>
      <c r="NQ38"/>
      <c r="NR38"/>
      <c r="NS38"/>
      <c r="NT38"/>
      <c r="NU38"/>
      <c r="NV38"/>
      <c r="NW38"/>
      <c r="NX38"/>
      <c r="NY38"/>
      <c r="NZ38"/>
      <c r="OA38"/>
      <c r="OB38"/>
      <c r="OC38"/>
      <c r="OD38"/>
      <c r="OE38"/>
      <c r="OF38"/>
      <c r="OG38"/>
      <c r="OH38"/>
      <c r="OI38"/>
      <c r="OJ38"/>
      <c r="OK38"/>
      <c r="OL38"/>
      <c r="OM38"/>
      <c r="ON38"/>
      <c r="OO38"/>
      <c r="OP38"/>
      <c r="OQ38"/>
      <c r="OR38"/>
      <c r="OS38"/>
      <c r="OT38"/>
      <c r="OU38"/>
      <c r="OV38"/>
      <c r="OW38"/>
      <c r="OX38"/>
      <c r="OY38"/>
      <c r="OZ38"/>
      <c r="PA38"/>
      <c r="PB38"/>
      <c r="PC38"/>
      <c r="PD38"/>
      <c r="PE38"/>
      <c r="PF38"/>
      <c r="PG38"/>
      <c r="PH38"/>
      <c r="PI38"/>
      <c r="PJ38"/>
      <c r="PK38"/>
      <c r="PL38"/>
      <c r="PM38"/>
      <c r="PN38"/>
      <c r="PO38"/>
      <c r="PP38"/>
      <c r="PQ38"/>
      <c r="PR38"/>
      <c r="PS38"/>
      <c r="PT38"/>
      <c r="PU38"/>
      <c r="PV38"/>
      <c r="PW38"/>
      <c r="PX38"/>
      <c r="PY38"/>
      <c r="PZ38"/>
      <c r="QA38"/>
      <c r="QB38"/>
      <c r="QC38"/>
      <c r="QD38"/>
      <c r="QE38"/>
      <c r="QF38"/>
      <c r="QG38"/>
      <c r="QH38"/>
      <c r="QI38"/>
      <c r="QJ38"/>
      <c r="QK38"/>
      <c r="QL38"/>
      <c r="QM38"/>
      <c r="QN38"/>
      <c r="QO38"/>
      <c r="QP38"/>
      <c r="QQ38"/>
      <c r="QR38"/>
      <c r="QS38"/>
      <c r="QT38"/>
      <c r="QU38"/>
      <c r="QV38"/>
      <c r="QW38"/>
      <c r="QX38"/>
      <c r="QY38"/>
      <c r="QZ38"/>
      <c r="RA38"/>
      <c r="RB38"/>
      <c r="RC38"/>
      <c r="RD38"/>
      <c r="RE38"/>
      <c r="RF38"/>
      <c r="RG38"/>
      <c r="RH38"/>
      <c r="RI38"/>
      <c r="RJ38"/>
      <c r="RK38"/>
      <c r="RL38"/>
      <c r="RM38"/>
      <c r="RN38"/>
      <c r="RO38"/>
      <c r="RP38"/>
      <c r="RQ38"/>
      <c r="RR38"/>
      <c r="RS38"/>
      <c r="RT38"/>
      <c r="RU38"/>
      <c r="RV38"/>
      <c r="RW38"/>
      <c r="RX38"/>
      <c r="RY38"/>
      <c r="RZ38"/>
      <c r="SA38"/>
      <c r="SB38"/>
      <c r="SC38"/>
      <c r="SD38"/>
      <c r="SE38"/>
      <c r="SF38"/>
      <c r="SG38"/>
      <c r="SH38"/>
      <c r="SI38"/>
      <c r="SJ38"/>
      <c r="SK38"/>
      <c r="SL38"/>
      <c r="SM38"/>
      <c r="SN38"/>
      <c r="SO38"/>
      <c r="SP38"/>
      <c r="SQ38"/>
      <c r="SR38"/>
      <c r="SS38"/>
      <c r="ST38"/>
      <c r="SU38"/>
      <c r="SV38"/>
      <c r="SW38"/>
      <c r="SX38"/>
      <c r="SY38"/>
      <c r="SZ38"/>
      <c r="TA38"/>
      <c r="TB38"/>
      <c r="TC38"/>
      <c r="TD38"/>
      <c r="TE38"/>
      <c r="TF38"/>
      <c r="TG38"/>
      <c r="TH38"/>
      <c r="TI38"/>
      <c r="TJ38"/>
      <c r="TK38"/>
      <c r="TL38"/>
      <c r="TM38"/>
      <c r="TN38"/>
      <c r="TO38"/>
      <c r="TP38"/>
      <c r="TQ38"/>
      <c r="TR38"/>
      <c r="TS38"/>
      <c r="TT38"/>
      <c r="TU38"/>
      <c r="TV38"/>
      <c r="TW38"/>
      <c r="TX38"/>
      <c r="TY38"/>
      <c r="TZ38"/>
      <c r="UA38"/>
      <c r="UB38"/>
      <c r="UC38"/>
      <c r="UD38"/>
      <c r="UE38"/>
      <c r="UF38"/>
      <c r="UG38"/>
      <c r="UH38"/>
      <c r="UI38"/>
      <c r="UJ38"/>
      <c r="UK38"/>
      <c r="UL38"/>
      <c r="UM38"/>
      <c r="UN38"/>
      <c r="UO38"/>
      <c r="UP38"/>
      <c r="UQ38"/>
      <c r="UR38"/>
      <c r="US38"/>
      <c r="UT38"/>
      <c r="UU38"/>
      <c r="UV38"/>
      <c r="UW38"/>
      <c r="UX38"/>
      <c r="UY38"/>
      <c r="UZ38"/>
      <c r="VA38"/>
      <c r="VB38"/>
      <c r="VC38"/>
      <c r="VD38"/>
      <c r="VE38"/>
      <c r="VF38"/>
      <c r="VG38"/>
      <c r="VH38"/>
      <c r="VI38"/>
      <c r="VJ38"/>
      <c r="VK38"/>
      <c r="VL38"/>
      <c r="VM38"/>
      <c r="VN38"/>
      <c r="VO38"/>
      <c r="VP38"/>
      <c r="VQ38"/>
      <c r="VR38"/>
      <c r="VS38"/>
      <c r="VT38"/>
      <c r="VU38"/>
      <c r="VV38"/>
      <c r="VW38"/>
      <c r="VX38"/>
      <c r="VY38"/>
      <c r="VZ38"/>
      <c r="WA38"/>
      <c r="WB38"/>
      <c r="WC38"/>
      <c r="WD38"/>
      <c r="WE38"/>
      <c r="WF38"/>
      <c r="WG38"/>
      <c r="WH38"/>
      <c r="WI38"/>
      <c r="WJ38"/>
      <c r="WK38"/>
      <c r="WL38"/>
      <c r="WM38"/>
      <c r="WN38"/>
      <c r="WO38"/>
      <c r="WP38"/>
      <c r="WQ38"/>
      <c r="WR38"/>
      <c r="WS38"/>
      <c r="WT38"/>
      <c r="WU38"/>
      <c r="WV38"/>
      <c r="WW38"/>
      <c r="WX38"/>
      <c r="WY38"/>
      <c r="WZ38"/>
      <c r="XA38"/>
      <c r="XB38"/>
      <c r="XC38"/>
      <c r="XD38"/>
      <c r="XE38"/>
      <c r="XF38"/>
      <c r="XG38"/>
      <c r="XH38"/>
      <c r="XI38"/>
      <c r="XJ38"/>
      <c r="XK38"/>
      <c r="XL38"/>
      <c r="XM38"/>
      <c r="XN38"/>
      <c r="XO38"/>
      <c r="XP38"/>
      <c r="XQ38"/>
      <c r="XR38"/>
      <c r="XS38"/>
      <c r="XT38"/>
      <c r="XU38"/>
      <c r="XV38"/>
      <c r="XW38"/>
      <c r="XX38"/>
      <c r="XY38"/>
      <c r="XZ38"/>
      <c r="YA38"/>
      <c r="YB38"/>
      <c r="YC38"/>
      <c r="YD38"/>
      <c r="YE38"/>
      <c r="YF38"/>
      <c r="YG38"/>
      <c r="YH38"/>
      <c r="YI38"/>
      <c r="YJ38"/>
      <c r="YK38"/>
      <c r="YL38"/>
      <c r="YM38"/>
      <c r="YN38"/>
      <c r="YO38"/>
      <c r="YP38"/>
      <c r="YQ38"/>
      <c r="YR38"/>
      <c r="YS38"/>
      <c r="YT38"/>
      <c r="YU38"/>
      <c r="YV38"/>
      <c r="YW38"/>
      <c r="YX38"/>
      <c r="YY38"/>
      <c r="YZ38"/>
      <c r="ZA38"/>
      <c r="ZB38"/>
      <c r="ZC38"/>
      <c r="ZD38"/>
      <c r="ZE38"/>
      <c r="ZF38"/>
      <c r="ZG38"/>
      <c r="ZH38"/>
      <c r="ZI38"/>
      <c r="ZJ38"/>
      <c r="ZK38"/>
      <c r="ZL38"/>
      <c r="ZM38"/>
      <c r="ZN38"/>
      <c r="ZO38"/>
      <c r="ZP38"/>
      <c r="ZQ38"/>
      <c r="ZR38"/>
      <c r="ZS38"/>
      <c r="ZT38"/>
      <c r="ZU38"/>
      <c r="ZV38"/>
      <c r="ZW38"/>
      <c r="ZX38"/>
      <c r="ZY38"/>
      <c r="ZZ38"/>
      <c r="AAA38"/>
      <c r="AAB38"/>
      <c r="AAC38"/>
      <c r="AAD38"/>
      <c r="AAE38"/>
      <c r="AAF38"/>
      <c r="AAG38"/>
      <c r="AAH38"/>
      <c r="AAI38"/>
      <c r="AAJ38"/>
      <c r="AAK38"/>
      <c r="AAL38"/>
      <c r="AAM38"/>
      <c r="AAN38"/>
      <c r="AAO38"/>
      <c r="AAP38"/>
      <c r="AAQ38"/>
      <c r="AAR38"/>
      <c r="AAS38"/>
      <c r="AAT38"/>
      <c r="AAU38"/>
      <c r="AAV38"/>
      <c r="AAW38"/>
      <c r="AAX38"/>
      <c r="AAY38"/>
      <c r="AAZ38"/>
      <c r="ABA38"/>
      <c r="ABB38"/>
      <c r="ABC38"/>
      <c r="ABD38"/>
      <c r="ABE38"/>
      <c r="ABF38"/>
      <c r="ABG38"/>
      <c r="ABH38"/>
      <c r="ABI38"/>
      <c r="ABJ38"/>
      <c r="ABK38"/>
      <c r="ABL38"/>
      <c r="ABM38"/>
      <c r="ABN38"/>
      <c r="ABO38"/>
      <c r="ABP38"/>
      <c r="ABQ38"/>
      <c r="ABR38"/>
      <c r="ABS38"/>
      <c r="ABT38"/>
      <c r="ABU38"/>
      <c r="ABV38"/>
      <c r="ABW38"/>
      <c r="ABX38"/>
      <c r="ABY38"/>
      <c r="ABZ38"/>
      <c r="ACA38"/>
      <c r="ACB38"/>
      <c r="ACC38"/>
      <c r="ACD38"/>
      <c r="ACE38"/>
      <c r="ACF38"/>
      <c r="ACG38"/>
      <c r="ACH38"/>
      <c r="ACI38"/>
      <c r="ACJ38"/>
      <c r="ACK38"/>
      <c r="ACL38"/>
      <c r="ACM38"/>
      <c r="ACN38"/>
      <c r="ACO38"/>
      <c r="ACP38"/>
      <c r="ACQ38"/>
      <c r="ACR38"/>
      <c r="ACS38"/>
      <c r="ACT38"/>
      <c r="ACU38"/>
      <c r="ACV38"/>
      <c r="ACW38"/>
      <c r="ACX38"/>
      <c r="ACY38"/>
      <c r="ACZ38"/>
      <c r="ADA38"/>
      <c r="ADB38"/>
      <c r="ADC38"/>
      <c r="ADD38"/>
      <c r="ADE38"/>
      <c r="ADF38"/>
      <c r="ADG38"/>
      <c r="ADH38"/>
      <c r="ADI38"/>
      <c r="ADJ38"/>
      <c r="ADK38"/>
      <c r="ADL38"/>
      <c r="ADM38"/>
      <c r="ADN38"/>
      <c r="ADO38"/>
      <c r="ADP38"/>
      <c r="ADQ38"/>
      <c r="ADR38"/>
      <c r="ADS38"/>
      <c r="ADT38"/>
      <c r="ADU38"/>
      <c r="ADV38"/>
      <c r="ADW38"/>
      <c r="ADX38"/>
      <c r="ADY38"/>
      <c r="ADZ38"/>
      <c r="AEA38"/>
      <c r="AEB38"/>
      <c r="AEC38"/>
      <c r="AED38"/>
      <c r="AEE38"/>
      <c r="AEF38"/>
      <c r="AEG38"/>
      <c r="AEH38"/>
      <c r="AEI38"/>
      <c r="AEJ38"/>
      <c r="AEK38"/>
      <c r="AEL38"/>
      <c r="AEM38"/>
      <c r="AEN38"/>
      <c r="AEO38"/>
      <c r="AEP38"/>
      <c r="AEQ38"/>
      <c r="AER38"/>
      <c r="AES38"/>
      <c r="AET38"/>
      <c r="AEU38"/>
      <c r="AEV38"/>
      <c r="AEW38"/>
      <c r="AEX38"/>
      <c r="AEY38"/>
      <c r="AEZ38"/>
      <c r="AFA38"/>
      <c r="AFB38"/>
      <c r="AFC38"/>
      <c r="AFD38"/>
      <c r="AFE38"/>
      <c r="AFF38"/>
      <c r="AFG38"/>
      <c r="AFH38"/>
      <c r="AFI38"/>
      <c r="AFJ38"/>
      <c r="AFK38"/>
      <c r="AFL38"/>
      <c r="AFM38"/>
      <c r="AFN38"/>
      <c r="AFO38"/>
      <c r="AFP38"/>
      <c r="AFQ38"/>
      <c r="AFR38"/>
      <c r="AFS38"/>
      <c r="AFT38"/>
      <c r="AFU38"/>
      <c r="AFV38"/>
      <c r="AFW38"/>
      <c r="AFX38"/>
      <c r="AFY38"/>
      <c r="AFZ38"/>
      <c r="AGA38"/>
      <c r="AGB38"/>
      <c r="AGC38"/>
      <c r="AGD38"/>
      <c r="AGE38"/>
      <c r="AGF38"/>
      <c r="AGG38"/>
      <c r="AGH38"/>
      <c r="AGI38"/>
      <c r="AGJ38"/>
      <c r="AGK38"/>
      <c r="AGL38"/>
      <c r="AGM38"/>
      <c r="AGN38"/>
      <c r="AGO38"/>
      <c r="AGP38"/>
      <c r="AGQ38"/>
      <c r="AGR38"/>
      <c r="AGS38"/>
      <c r="AGT38"/>
      <c r="AGU38"/>
      <c r="AGV38"/>
      <c r="AGW38"/>
      <c r="AGX38"/>
      <c r="AGY38"/>
      <c r="AGZ38"/>
      <c r="AHA38"/>
      <c r="AHB38"/>
      <c r="AHC38"/>
      <c r="AHD38"/>
      <c r="AHE38"/>
      <c r="AHF38"/>
      <c r="AHG38"/>
      <c r="AHH38"/>
      <c r="AHI38"/>
      <c r="AHJ38"/>
      <c r="AHK38"/>
      <c r="AHL38"/>
      <c r="AHM38"/>
      <c r="AHN38"/>
      <c r="AHO38"/>
      <c r="AHP38"/>
      <c r="AHQ38"/>
      <c r="AHR38"/>
      <c r="AHS38"/>
      <c r="AHT38"/>
      <c r="AHU38"/>
      <c r="AHV38"/>
      <c r="AHW38"/>
      <c r="AHX38"/>
      <c r="AHY38"/>
      <c r="AHZ38"/>
      <c r="AIA38"/>
      <c r="AIB38"/>
      <c r="AIC38"/>
      <c r="AID38"/>
      <c r="AIE38"/>
      <c r="AIF38"/>
      <c r="AIG38"/>
      <c r="AIH38"/>
      <c r="AII38"/>
      <c r="AIJ38"/>
      <c r="AIK38"/>
      <c r="AIL38"/>
      <c r="AIM38"/>
      <c r="AIN38"/>
      <c r="AIO38"/>
      <c r="AIP38"/>
      <c r="AIQ38"/>
      <c r="AIR38"/>
      <c r="AIS38"/>
      <c r="AIT38"/>
      <c r="AIU38"/>
      <c r="AIV38"/>
      <c r="AIW38"/>
      <c r="AIX38"/>
      <c r="AIY38"/>
      <c r="AIZ38"/>
      <c r="AJA38"/>
      <c r="AJB38"/>
      <c r="AJC38"/>
      <c r="AJD38"/>
      <c r="AJE38"/>
      <c r="AJF38"/>
      <c r="AJG38"/>
      <c r="AJH38"/>
      <c r="AJI38"/>
      <c r="AJJ38"/>
      <c r="AJK38"/>
      <c r="AJL38"/>
      <c r="AJM38"/>
      <c r="AJN38"/>
      <c r="AJO38"/>
      <c r="AJP38"/>
      <c r="AJQ38"/>
      <c r="AJR38"/>
      <c r="AJS38"/>
      <c r="AJT38"/>
      <c r="AJU38"/>
      <c r="AJV38"/>
      <c r="AJW38"/>
      <c r="AJX38"/>
      <c r="AJY38"/>
      <c r="AJZ38"/>
      <c r="AKA38"/>
      <c r="AKB38"/>
      <c r="AKC38"/>
      <c r="AKD38"/>
      <c r="AKE38"/>
      <c r="AKF38"/>
      <c r="AKG38"/>
      <c r="AKH38"/>
      <c r="AKI38"/>
      <c r="AKJ38"/>
      <c r="AKK38"/>
      <c r="AKL38"/>
      <c r="AKM38"/>
      <c r="AKN38"/>
      <c r="AKO38"/>
      <c r="AKP38"/>
      <c r="AKQ38"/>
      <c r="AKR38"/>
      <c r="AKS38"/>
      <c r="AKT38"/>
      <c r="AKU38"/>
      <c r="AKV38"/>
      <c r="AKW38"/>
      <c r="AKX38"/>
      <c r="AKY38"/>
      <c r="AKZ38"/>
      <c r="ALA38"/>
      <c r="ALB38"/>
      <c r="ALC38"/>
      <c r="ALD38"/>
      <c r="ALE38"/>
      <c r="ALF38"/>
      <c r="ALG38"/>
      <c r="ALH38"/>
      <c r="ALI38"/>
      <c r="ALJ38"/>
      <c r="ALK38"/>
      <c r="ALL38"/>
      <c r="ALM38"/>
      <c r="ALN38"/>
      <c r="ALO38"/>
      <c r="ALP38"/>
      <c r="ALQ38"/>
      <c r="ALR38"/>
      <c r="ALS38"/>
      <c r="ALT38"/>
      <c r="ALU38"/>
      <c r="ALV38"/>
      <c r="ALW38"/>
      <c r="ALX38"/>
      <c r="ALY38"/>
      <c r="ALZ38"/>
      <c r="AMA38"/>
      <c r="AMB38"/>
      <c r="AMC38"/>
      <c r="AMD38"/>
      <c r="AME38"/>
      <c r="AMF38"/>
      <c r="AMG38"/>
    </row>
    <row r="39" spans="1:1021" x14ac:dyDescent="0.25">
      <c r="A39" s="26">
        <v>290</v>
      </c>
      <c r="B39" s="39">
        <v>40586</v>
      </c>
      <c r="C39" s="28">
        <v>7.5342465753424701</v>
      </c>
      <c r="D39" s="29" t="s">
        <v>72</v>
      </c>
      <c r="E39" s="30" t="s">
        <v>47</v>
      </c>
      <c r="F39" s="31">
        <v>1.28813062182245</v>
      </c>
      <c r="G39" s="31">
        <v>75.900000000000006</v>
      </c>
      <c r="H39" s="31">
        <v>1.69714179423247</v>
      </c>
      <c r="I39" s="31">
        <v>81.5228943821283</v>
      </c>
      <c r="J39" s="31">
        <v>78.117004250056496</v>
      </c>
      <c r="K39" s="32">
        <v>0.87</v>
      </c>
      <c r="L39" s="32">
        <v>1.3843880457329001</v>
      </c>
      <c r="M39" s="32">
        <v>1.2</v>
      </c>
      <c r="N39" s="32">
        <v>2.6</v>
      </c>
      <c r="O39" s="32">
        <v>0</v>
      </c>
      <c r="P39" s="32">
        <v>41.045401850434303</v>
      </c>
      <c r="Q39" s="32">
        <v>0</v>
      </c>
      <c r="R39" s="32">
        <v>8.8305061525645296</v>
      </c>
      <c r="S39" s="32">
        <v>9.4513475076154894</v>
      </c>
      <c r="T39" s="32">
        <v>16.710428720149501</v>
      </c>
      <c r="U39" s="32">
        <v>0</v>
      </c>
      <c r="V39" s="32">
        <v>0</v>
      </c>
      <c r="W39" s="32">
        <v>0</v>
      </c>
      <c r="X39" s="32">
        <v>101.464573442016</v>
      </c>
      <c r="Y39" s="32">
        <v>0.18</v>
      </c>
      <c r="Z39" s="32">
        <v>26.372401790658898</v>
      </c>
      <c r="AA39" s="32">
        <v>0</v>
      </c>
      <c r="AB39" s="32">
        <f t="shared" ref="AB39:AB59" si="24">SUM(K39:AA39)</f>
        <v>210.10904750917166</v>
      </c>
      <c r="AC39" s="32">
        <f>SUM(K39:O39)</f>
        <v>6.0543880457328996</v>
      </c>
      <c r="AD39" s="32">
        <f>SUM(P39:W39)</f>
        <v>76.03768423076383</v>
      </c>
      <c r="AE39" s="33">
        <f t="shared" si="22"/>
        <v>6.5547945205479486E-3</v>
      </c>
      <c r="AF39" s="32"/>
      <c r="AG39" s="31">
        <f>(K39)/(K39+L39)</f>
        <v>0.38591404068466995</v>
      </c>
      <c r="AH39" s="31">
        <f>X39/(AC39+X39)</f>
        <v>0.94369004348667607</v>
      </c>
      <c r="AI39" s="31"/>
      <c r="AJ39" s="31">
        <f>P39/(P39+X39)</f>
        <v>0.28801774588903989</v>
      </c>
      <c r="AK39" s="31">
        <f>AC39/(AC39+AD39)</f>
        <v>7.375119031397985E-2</v>
      </c>
      <c r="AL39" s="34"/>
      <c r="AM39" s="34">
        <f>(K39)/(X39+K39)</f>
        <v>8.501525640236849E-3</v>
      </c>
      <c r="AN39" s="35">
        <f>K39/(M39+K39)</f>
        <v>0.4202898550724638</v>
      </c>
      <c r="AO39" s="31">
        <f>(K39+L39)/(Y39+X39)</f>
        <v>2.2179128401959743E-2</v>
      </c>
      <c r="AP39" s="31">
        <f>P39/(M39+P39)</f>
        <v>0.97159454171489512</v>
      </c>
      <c r="AQ39" s="36"/>
      <c r="AR39" s="37">
        <f t="shared" si="23"/>
        <v>1.583013371644445</v>
      </c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  <c r="IW39"/>
      <c r="IX39"/>
      <c r="IY39"/>
      <c r="IZ39"/>
      <c r="JA39"/>
      <c r="JB39"/>
      <c r="JC39"/>
      <c r="JD39"/>
      <c r="JE39"/>
      <c r="JF39"/>
      <c r="JG39"/>
      <c r="JH39"/>
      <c r="JI39"/>
      <c r="JJ39"/>
      <c r="JK39"/>
      <c r="JL39"/>
      <c r="JM39"/>
      <c r="JN39"/>
      <c r="JO39"/>
      <c r="JP39"/>
      <c r="JQ39"/>
      <c r="JR39"/>
      <c r="JS39"/>
      <c r="JT39"/>
      <c r="JU39"/>
      <c r="JV39"/>
      <c r="JW39"/>
      <c r="JX39"/>
      <c r="JY39"/>
      <c r="JZ39"/>
      <c r="KA39"/>
      <c r="KB39"/>
      <c r="KC39"/>
      <c r="KD39"/>
      <c r="KE39"/>
      <c r="KF39"/>
      <c r="KG39"/>
      <c r="KH39"/>
      <c r="KI39"/>
      <c r="KJ39"/>
      <c r="KK39"/>
      <c r="KL39"/>
      <c r="KM39"/>
      <c r="KN39"/>
      <c r="KO39"/>
      <c r="KP39"/>
      <c r="KQ39"/>
      <c r="KR39"/>
      <c r="KS39"/>
      <c r="KT39"/>
      <c r="KU39"/>
      <c r="KV39"/>
      <c r="KW39"/>
      <c r="KX39"/>
      <c r="KY39"/>
      <c r="KZ39"/>
      <c r="LA39"/>
      <c r="LB39"/>
      <c r="LC39"/>
      <c r="LD39"/>
      <c r="LE39"/>
      <c r="LF39"/>
      <c r="LG39"/>
      <c r="LH39"/>
      <c r="LI39"/>
      <c r="LJ39"/>
      <c r="LK39"/>
      <c r="LL39"/>
      <c r="LM39"/>
      <c r="LN39"/>
      <c r="LO39"/>
      <c r="LP39"/>
      <c r="LQ39"/>
      <c r="LR39"/>
      <c r="LS39"/>
      <c r="LT39"/>
      <c r="LU39"/>
      <c r="LV39"/>
      <c r="LW39"/>
      <c r="LX39"/>
      <c r="LY39"/>
      <c r="LZ39"/>
      <c r="MA39"/>
      <c r="MB39"/>
      <c r="MC39"/>
      <c r="MD39"/>
      <c r="ME39"/>
      <c r="MF39"/>
      <c r="MG39"/>
      <c r="MH39"/>
      <c r="MI39"/>
      <c r="MJ39"/>
      <c r="MK39"/>
      <c r="ML39"/>
      <c r="MM39"/>
      <c r="MN39"/>
      <c r="MO39"/>
      <c r="MP39"/>
      <c r="MQ39"/>
      <c r="MR39"/>
      <c r="MS39"/>
      <c r="MT39"/>
      <c r="MU39"/>
      <c r="MV39"/>
      <c r="MW39"/>
      <c r="MX39"/>
      <c r="MY39"/>
      <c r="MZ39"/>
      <c r="NA39"/>
      <c r="NB39"/>
      <c r="NC39"/>
      <c r="ND39"/>
      <c r="NE39"/>
      <c r="NF39"/>
      <c r="NG39"/>
      <c r="NH39"/>
      <c r="NI39"/>
      <c r="NJ39"/>
      <c r="NK39"/>
      <c r="NL39"/>
      <c r="NM39"/>
      <c r="NN39"/>
      <c r="NO39"/>
      <c r="NP39"/>
      <c r="NQ39"/>
      <c r="NR39"/>
      <c r="NS39"/>
      <c r="NT39"/>
      <c r="NU39"/>
      <c r="NV39"/>
      <c r="NW39"/>
      <c r="NX39"/>
      <c r="NY39"/>
      <c r="NZ39"/>
      <c r="OA39"/>
      <c r="OB39"/>
      <c r="OC39"/>
      <c r="OD39"/>
      <c r="OE39"/>
      <c r="OF39"/>
      <c r="OG39"/>
      <c r="OH39"/>
      <c r="OI39"/>
      <c r="OJ39"/>
      <c r="OK39"/>
      <c r="OL39"/>
      <c r="OM39"/>
      <c r="ON39"/>
      <c r="OO39"/>
      <c r="OP39"/>
      <c r="OQ39"/>
      <c r="OR39"/>
      <c r="OS39"/>
      <c r="OT39"/>
      <c r="OU39"/>
      <c r="OV39"/>
      <c r="OW39"/>
      <c r="OX39"/>
      <c r="OY39"/>
      <c r="OZ39"/>
      <c r="PA39"/>
      <c r="PB39"/>
      <c r="PC39"/>
      <c r="PD39"/>
      <c r="PE39"/>
      <c r="PF39"/>
      <c r="PG39"/>
      <c r="PH39"/>
      <c r="PI39"/>
      <c r="PJ39"/>
      <c r="PK39"/>
      <c r="PL39"/>
      <c r="PM39"/>
      <c r="PN39"/>
      <c r="PO39"/>
      <c r="PP39"/>
      <c r="PQ39"/>
      <c r="PR39"/>
      <c r="PS39"/>
      <c r="PT39"/>
      <c r="PU39"/>
      <c r="PV39"/>
      <c r="PW39"/>
      <c r="PX39"/>
      <c r="PY39"/>
      <c r="PZ39"/>
      <c r="QA39"/>
      <c r="QB39"/>
      <c r="QC39"/>
      <c r="QD39"/>
      <c r="QE39"/>
      <c r="QF39"/>
      <c r="QG39"/>
      <c r="QH39"/>
      <c r="QI39"/>
      <c r="QJ39"/>
      <c r="QK39"/>
      <c r="QL39"/>
      <c r="QM39"/>
      <c r="QN39"/>
      <c r="QO39"/>
      <c r="QP39"/>
      <c r="QQ39"/>
      <c r="QR39"/>
      <c r="QS39"/>
      <c r="QT39"/>
      <c r="QU39"/>
      <c r="QV39"/>
      <c r="QW39"/>
      <c r="QX39"/>
      <c r="QY39"/>
      <c r="QZ39"/>
      <c r="RA39"/>
      <c r="RB39"/>
      <c r="RC39"/>
      <c r="RD39"/>
      <c r="RE39"/>
      <c r="RF39"/>
      <c r="RG39"/>
      <c r="RH39"/>
      <c r="RI39"/>
      <c r="RJ39"/>
      <c r="RK39"/>
      <c r="RL39"/>
      <c r="RM39"/>
      <c r="RN39"/>
      <c r="RO39"/>
      <c r="RP39"/>
      <c r="RQ39"/>
      <c r="RR39"/>
      <c r="RS39"/>
      <c r="RT39"/>
      <c r="RU39"/>
      <c r="RV39"/>
      <c r="RW39"/>
      <c r="RX39"/>
      <c r="RY39"/>
      <c r="RZ39"/>
      <c r="SA39"/>
      <c r="SB39"/>
      <c r="SC39"/>
      <c r="SD39"/>
      <c r="SE39"/>
      <c r="SF39"/>
      <c r="SG39"/>
      <c r="SH39"/>
      <c r="SI39"/>
      <c r="SJ39"/>
      <c r="SK39"/>
      <c r="SL39"/>
      <c r="SM39"/>
      <c r="SN39"/>
      <c r="SO39"/>
      <c r="SP39"/>
      <c r="SQ39"/>
      <c r="SR39"/>
      <c r="SS39"/>
      <c r="ST39"/>
      <c r="SU39"/>
      <c r="SV39"/>
      <c r="SW39"/>
      <c r="SX39"/>
      <c r="SY39"/>
      <c r="SZ39"/>
      <c r="TA39"/>
      <c r="TB39"/>
      <c r="TC39"/>
      <c r="TD39"/>
      <c r="TE39"/>
      <c r="TF39"/>
      <c r="TG39"/>
      <c r="TH39"/>
      <c r="TI39"/>
      <c r="TJ39"/>
      <c r="TK39"/>
      <c r="TL39"/>
      <c r="TM39"/>
      <c r="TN39"/>
      <c r="TO39"/>
      <c r="TP39"/>
      <c r="TQ39"/>
      <c r="TR39"/>
      <c r="TS39"/>
      <c r="TT39"/>
      <c r="TU39"/>
      <c r="TV39"/>
      <c r="TW39"/>
      <c r="TX39"/>
      <c r="TY39"/>
      <c r="TZ39"/>
      <c r="UA39"/>
      <c r="UB39"/>
      <c r="UC39"/>
      <c r="UD39"/>
      <c r="UE39"/>
      <c r="UF39"/>
      <c r="UG39"/>
      <c r="UH39"/>
      <c r="UI39"/>
      <c r="UJ39"/>
      <c r="UK39"/>
      <c r="UL39"/>
      <c r="UM39"/>
      <c r="UN39"/>
      <c r="UO39"/>
      <c r="UP39"/>
      <c r="UQ39"/>
      <c r="UR39"/>
      <c r="US39"/>
      <c r="UT39"/>
      <c r="UU39"/>
      <c r="UV39"/>
      <c r="UW39"/>
      <c r="UX39"/>
      <c r="UY39"/>
      <c r="UZ39"/>
      <c r="VA39"/>
      <c r="VB39"/>
      <c r="VC39"/>
      <c r="VD39"/>
      <c r="VE39"/>
      <c r="VF39"/>
      <c r="VG39"/>
      <c r="VH39"/>
      <c r="VI39"/>
      <c r="VJ39"/>
      <c r="VK39"/>
      <c r="VL39"/>
      <c r="VM39"/>
      <c r="VN39"/>
      <c r="VO39"/>
      <c r="VP39"/>
      <c r="VQ39"/>
      <c r="VR39"/>
      <c r="VS39"/>
      <c r="VT39"/>
      <c r="VU39"/>
      <c r="VV39"/>
      <c r="VW39"/>
      <c r="VX39"/>
      <c r="VY39"/>
      <c r="VZ39"/>
      <c r="WA39"/>
      <c r="WB39"/>
      <c r="WC39"/>
      <c r="WD39"/>
      <c r="WE39"/>
      <c r="WF39"/>
      <c r="WG39"/>
      <c r="WH39"/>
      <c r="WI39"/>
      <c r="WJ39"/>
      <c r="WK39"/>
      <c r="WL39"/>
      <c r="WM39"/>
      <c r="WN39"/>
      <c r="WO39"/>
      <c r="WP39"/>
      <c r="WQ39"/>
      <c r="WR39"/>
      <c r="WS39"/>
      <c r="WT39"/>
      <c r="WU39"/>
      <c r="WV39"/>
      <c r="WW39"/>
      <c r="WX39"/>
      <c r="WY39"/>
      <c r="WZ39"/>
      <c r="XA39"/>
      <c r="XB39"/>
      <c r="XC39"/>
      <c r="XD39"/>
      <c r="XE39"/>
      <c r="XF39"/>
      <c r="XG39"/>
      <c r="XH39"/>
      <c r="XI39"/>
      <c r="XJ39"/>
      <c r="XK39"/>
      <c r="XL39"/>
      <c r="XM39"/>
      <c r="XN39"/>
      <c r="XO39"/>
      <c r="XP39"/>
      <c r="XQ39"/>
      <c r="XR39"/>
      <c r="XS39"/>
      <c r="XT39"/>
      <c r="XU39"/>
      <c r="XV39"/>
      <c r="XW39"/>
      <c r="XX39"/>
      <c r="XY39"/>
      <c r="XZ39"/>
      <c r="YA39"/>
      <c r="YB39"/>
      <c r="YC39"/>
      <c r="YD39"/>
      <c r="YE39"/>
      <c r="YF39"/>
      <c r="YG39"/>
      <c r="YH39"/>
      <c r="YI39"/>
      <c r="YJ39"/>
      <c r="YK39"/>
      <c r="YL39"/>
      <c r="YM39"/>
      <c r="YN39"/>
      <c r="YO39"/>
      <c r="YP39"/>
      <c r="YQ39"/>
      <c r="YR39"/>
      <c r="YS39"/>
      <c r="YT39"/>
      <c r="YU39"/>
      <c r="YV39"/>
      <c r="YW39"/>
      <c r="YX39"/>
      <c r="YY39"/>
      <c r="YZ39"/>
      <c r="ZA39"/>
      <c r="ZB39"/>
      <c r="ZC39"/>
      <c r="ZD39"/>
      <c r="ZE39"/>
      <c r="ZF39"/>
      <c r="ZG39"/>
      <c r="ZH39"/>
      <c r="ZI39"/>
      <c r="ZJ39"/>
      <c r="ZK39"/>
      <c r="ZL39"/>
      <c r="ZM39"/>
      <c r="ZN39"/>
      <c r="ZO39"/>
      <c r="ZP39"/>
      <c r="ZQ39"/>
      <c r="ZR39"/>
      <c r="ZS39"/>
      <c r="ZT39"/>
      <c r="ZU39"/>
      <c r="ZV39"/>
      <c r="ZW39"/>
      <c r="ZX39"/>
      <c r="ZY39"/>
      <c r="ZZ39"/>
      <c r="AAA39"/>
      <c r="AAB39"/>
      <c r="AAC39"/>
      <c r="AAD39"/>
      <c r="AAE39"/>
      <c r="AAF39"/>
      <c r="AAG39"/>
      <c r="AAH39"/>
      <c r="AAI39"/>
      <c r="AAJ39"/>
      <c r="AAK39"/>
      <c r="AAL39"/>
      <c r="AAM39"/>
      <c r="AAN39"/>
      <c r="AAO39"/>
      <c r="AAP39"/>
      <c r="AAQ39"/>
      <c r="AAR39"/>
      <c r="AAS39"/>
      <c r="AAT39"/>
      <c r="AAU39"/>
      <c r="AAV39"/>
      <c r="AAW39"/>
      <c r="AAX39"/>
      <c r="AAY39"/>
      <c r="AAZ39"/>
      <c r="ABA39"/>
      <c r="ABB39"/>
      <c r="ABC39"/>
      <c r="ABD39"/>
      <c r="ABE39"/>
      <c r="ABF39"/>
      <c r="ABG39"/>
      <c r="ABH39"/>
      <c r="ABI39"/>
      <c r="ABJ39"/>
      <c r="ABK39"/>
      <c r="ABL39"/>
      <c r="ABM39"/>
      <c r="ABN39"/>
      <c r="ABO39"/>
      <c r="ABP39"/>
      <c r="ABQ39"/>
      <c r="ABR39"/>
      <c r="ABS39"/>
      <c r="ABT39"/>
      <c r="ABU39"/>
      <c r="ABV39"/>
      <c r="ABW39"/>
      <c r="ABX39"/>
      <c r="ABY39"/>
      <c r="ABZ39"/>
      <c r="ACA39"/>
      <c r="ACB39"/>
      <c r="ACC39"/>
      <c r="ACD39"/>
      <c r="ACE39"/>
      <c r="ACF39"/>
      <c r="ACG39"/>
      <c r="ACH39"/>
      <c r="ACI39"/>
      <c r="ACJ39"/>
      <c r="ACK39"/>
      <c r="ACL39"/>
      <c r="ACM39"/>
      <c r="ACN39"/>
      <c r="ACO39"/>
      <c r="ACP39"/>
      <c r="ACQ39"/>
      <c r="ACR39"/>
      <c r="ACS39"/>
      <c r="ACT39"/>
      <c r="ACU39"/>
      <c r="ACV39"/>
      <c r="ACW39"/>
      <c r="ACX39"/>
      <c r="ACY39"/>
      <c r="ACZ39"/>
      <c r="ADA39"/>
      <c r="ADB39"/>
      <c r="ADC39"/>
      <c r="ADD39"/>
      <c r="ADE39"/>
      <c r="ADF39"/>
      <c r="ADG39"/>
      <c r="ADH39"/>
      <c r="ADI39"/>
      <c r="ADJ39"/>
      <c r="ADK39"/>
      <c r="ADL39"/>
      <c r="ADM39"/>
      <c r="ADN39"/>
      <c r="ADO39"/>
      <c r="ADP39"/>
      <c r="ADQ39"/>
      <c r="ADR39"/>
      <c r="ADS39"/>
      <c r="ADT39"/>
      <c r="ADU39"/>
      <c r="ADV39"/>
      <c r="ADW39"/>
      <c r="ADX39"/>
      <c r="ADY39"/>
      <c r="ADZ39"/>
      <c r="AEA39"/>
      <c r="AEB39"/>
      <c r="AEC39"/>
      <c r="AED39"/>
      <c r="AEE39"/>
      <c r="AEF39"/>
      <c r="AEG39"/>
      <c r="AEH39"/>
      <c r="AEI39"/>
      <c r="AEJ39"/>
      <c r="AEK39"/>
      <c r="AEL39"/>
      <c r="AEM39"/>
      <c r="AEN39"/>
      <c r="AEO39"/>
      <c r="AEP39"/>
      <c r="AEQ39"/>
      <c r="AER39"/>
      <c r="AES39"/>
      <c r="AET39"/>
      <c r="AEU39"/>
      <c r="AEV39"/>
      <c r="AEW39"/>
      <c r="AEX39"/>
      <c r="AEY39"/>
      <c r="AEZ39"/>
      <c r="AFA39"/>
      <c r="AFB39"/>
      <c r="AFC39"/>
      <c r="AFD39"/>
      <c r="AFE39"/>
      <c r="AFF39"/>
      <c r="AFG39"/>
      <c r="AFH39"/>
      <c r="AFI39"/>
      <c r="AFJ39"/>
      <c r="AFK39"/>
      <c r="AFL39"/>
      <c r="AFM39"/>
      <c r="AFN39"/>
      <c r="AFO39"/>
      <c r="AFP39"/>
      <c r="AFQ39"/>
      <c r="AFR39"/>
      <c r="AFS39"/>
      <c r="AFT39"/>
      <c r="AFU39"/>
      <c r="AFV39"/>
      <c r="AFW39"/>
      <c r="AFX39"/>
      <c r="AFY39"/>
      <c r="AFZ39"/>
      <c r="AGA39"/>
      <c r="AGB39"/>
      <c r="AGC39"/>
      <c r="AGD39"/>
      <c r="AGE39"/>
      <c r="AGF39"/>
      <c r="AGG39"/>
      <c r="AGH39"/>
      <c r="AGI39"/>
      <c r="AGJ39"/>
      <c r="AGK39"/>
      <c r="AGL39"/>
      <c r="AGM39"/>
      <c r="AGN39"/>
      <c r="AGO39"/>
      <c r="AGP39"/>
      <c r="AGQ39"/>
      <c r="AGR39"/>
      <c r="AGS39"/>
      <c r="AGT39"/>
      <c r="AGU39"/>
      <c r="AGV39"/>
      <c r="AGW39"/>
      <c r="AGX39"/>
      <c r="AGY39"/>
      <c r="AGZ39"/>
      <c r="AHA39"/>
      <c r="AHB39"/>
      <c r="AHC39"/>
      <c r="AHD39"/>
      <c r="AHE39"/>
      <c r="AHF39"/>
      <c r="AHG39"/>
      <c r="AHH39"/>
      <c r="AHI39"/>
      <c r="AHJ39"/>
      <c r="AHK39"/>
      <c r="AHL39"/>
      <c r="AHM39"/>
      <c r="AHN39"/>
      <c r="AHO39"/>
      <c r="AHP39"/>
      <c r="AHQ39"/>
      <c r="AHR39"/>
      <c r="AHS39"/>
      <c r="AHT39"/>
      <c r="AHU39"/>
      <c r="AHV39"/>
      <c r="AHW39"/>
      <c r="AHX39"/>
      <c r="AHY39"/>
      <c r="AHZ39"/>
      <c r="AIA39"/>
      <c r="AIB39"/>
      <c r="AIC39"/>
      <c r="AID39"/>
      <c r="AIE39"/>
      <c r="AIF39"/>
      <c r="AIG39"/>
      <c r="AIH39"/>
      <c r="AII39"/>
      <c r="AIJ39"/>
      <c r="AIK39"/>
      <c r="AIL39"/>
      <c r="AIM39"/>
      <c r="AIN39"/>
      <c r="AIO39"/>
      <c r="AIP39"/>
      <c r="AIQ39"/>
      <c r="AIR39"/>
      <c r="AIS39"/>
      <c r="AIT39"/>
      <c r="AIU39"/>
      <c r="AIV39"/>
      <c r="AIW39"/>
      <c r="AIX39"/>
      <c r="AIY39"/>
      <c r="AIZ39"/>
      <c r="AJA39"/>
      <c r="AJB39"/>
      <c r="AJC39"/>
      <c r="AJD39"/>
      <c r="AJE39"/>
      <c r="AJF39"/>
      <c r="AJG39"/>
      <c r="AJH39"/>
      <c r="AJI39"/>
      <c r="AJJ39"/>
      <c r="AJK39"/>
      <c r="AJL39"/>
      <c r="AJM39"/>
      <c r="AJN39"/>
      <c r="AJO39"/>
      <c r="AJP39"/>
      <c r="AJQ39"/>
      <c r="AJR39"/>
      <c r="AJS39"/>
      <c r="AJT39"/>
      <c r="AJU39"/>
      <c r="AJV39"/>
      <c r="AJW39"/>
      <c r="AJX39"/>
      <c r="AJY39"/>
      <c r="AJZ39"/>
      <c r="AKA39"/>
      <c r="AKB39"/>
      <c r="AKC39"/>
      <c r="AKD39"/>
      <c r="AKE39"/>
      <c r="AKF39"/>
      <c r="AKG39"/>
      <c r="AKH39"/>
      <c r="AKI39"/>
      <c r="AKJ39"/>
      <c r="AKK39"/>
      <c r="AKL39"/>
      <c r="AKM39"/>
      <c r="AKN39"/>
      <c r="AKO39"/>
      <c r="AKP39"/>
      <c r="AKQ39"/>
      <c r="AKR39"/>
      <c r="AKS39"/>
      <c r="AKT39"/>
      <c r="AKU39"/>
      <c r="AKV39"/>
      <c r="AKW39"/>
      <c r="AKX39"/>
      <c r="AKY39"/>
      <c r="AKZ39"/>
      <c r="ALA39"/>
      <c r="ALB39"/>
      <c r="ALC39"/>
      <c r="ALD39"/>
      <c r="ALE39"/>
      <c r="ALF39"/>
      <c r="ALG39"/>
      <c r="ALH39"/>
      <c r="ALI39"/>
      <c r="ALJ39"/>
      <c r="ALK39"/>
      <c r="ALL39"/>
      <c r="ALM39"/>
      <c r="ALN39"/>
      <c r="ALO39"/>
      <c r="ALP39"/>
      <c r="ALQ39"/>
      <c r="ALR39"/>
      <c r="ALS39"/>
      <c r="ALT39"/>
      <c r="ALU39"/>
      <c r="ALV39"/>
      <c r="ALW39"/>
      <c r="ALX39"/>
      <c r="ALY39"/>
      <c r="ALZ39"/>
      <c r="AMA39"/>
      <c r="AMB39"/>
      <c r="AMC39"/>
      <c r="AMD39"/>
      <c r="AME39"/>
      <c r="AMF39"/>
      <c r="AMG39"/>
    </row>
    <row r="40" spans="1:1021" x14ac:dyDescent="0.25">
      <c r="A40" s="26">
        <v>312</v>
      </c>
      <c r="B40" s="39">
        <v>40748</v>
      </c>
      <c r="C40" s="28">
        <v>6.02739726027397</v>
      </c>
      <c r="D40" s="29" t="s">
        <v>72</v>
      </c>
      <c r="E40" s="30" t="s">
        <v>51</v>
      </c>
      <c r="F40" s="31">
        <v>8.1560999999999995E-2</v>
      </c>
      <c r="G40" s="31">
        <v>23.84</v>
      </c>
      <c r="H40" s="31">
        <v>0.342118288590604</v>
      </c>
      <c r="I40" s="31">
        <v>94.119254999999995</v>
      </c>
      <c r="J40" s="31">
        <v>81.721753333333297</v>
      </c>
      <c r="K40" s="32">
        <v>0.35</v>
      </c>
      <c r="L40" s="32">
        <v>0.75</v>
      </c>
      <c r="M40" s="32">
        <v>0.42994358425677498</v>
      </c>
      <c r="N40" s="32">
        <v>0</v>
      </c>
      <c r="O40" s="32">
        <v>0</v>
      </c>
      <c r="P40" s="32">
        <v>6.7912604514958899</v>
      </c>
      <c r="Q40" s="32">
        <v>1.6736619040399301</v>
      </c>
      <c r="R40" s="32">
        <v>2.4457449145416899</v>
      </c>
      <c r="S40" s="32">
        <v>4.6315341505226897</v>
      </c>
      <c r="T40" s="32">
        <v>2.1537991358611199</v>
      </c>
      <c r="U40" s="32">
        <v>1.0162074084053501</v>
      </c>
      <c r="V40" s="32">
        <v>0.215</v>
      </c>
      <c r="W40" s="32">
        <v>0</v>
      </c>
      <c r="X40" s="32">
        <v>6.7424888010969601</v>
      </c>
      <c r="Y40" s="32">
        <v>0.82294075412365797</v>
      </c>
      <c r="Z40" s="32">
        <v>0.66870866351895997</v>
      </c>
      <c r="AA40" s="32">
        <v>0</v>
      </c>
      <c r="AB40" s="32">
        <f t="shared" si="24"/>
        <v>28.691289767863022</v>
      </c>
      <c r="AC40" s="32">
        <v>6.1197743370271001</v>
      </c>
      <c r="AD40" s="32">
        <v>74.848831859466699</v>
      </c>
      <c r="AE40" s="33">
        <f t="shared" si="22"/>
        <v>2.1095890410958895E-3</v>
      </c>
      <c r="AF40" s="32"/>
      <c r="AG40" s="31">
        <v>0.31818181818181801</v>
      </c>
      <c r="AH40" s="31">
        <v>0.81505517204764</v>
      </c>
      <c r="AI40" s="31">
        <v>0.73511808594347205</v>
      </c>
      <c r="AJ40" s="31">
        <v>0.50180185288971502</v>
      </c>
      <c r="AK40" s="31">
        <v>7.5582063524419499E-2</v>
      </c>
      <c r="AL40" s="34">
        <v>0.57204050496152903</v>
      </c>
      <c r="AM40" s="34">
        <v>4.9347980633521402E-2</v>
      </c>
      <c r="AN40" s="35">
        <v>0.44875040588162901</v>
      </c>
      <c r="AO40" s="31">
        <v>0.14539822120753601</v>
      </c>
      <c r="AP40" s="31">
        <v>0.940460956077671</v>
      </c>
      <c r="AQ40" s="36">
        <v>0.10877647437160801</v>
      </c>
      <c r="AR40" s="37">
        <f t="shared" si="23"/>
        <v>0.17293380134054417</v>
      </c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  <c r="IY40"/>
      <c r="IZ40"/>
      <c r="JA40"/>
      <c r="JB40"/>
      <c r="JC40"/>
      <c r="JD40"/>
      <c r="JE40"/>
      <c r="JF40"/>
      <c r="JG40"/>
      <c r="JH40"/>
      <c r="JI40"/>
      <c r="JJ40"/>
      <c r="JK40"/>
      <c r="JL40"/>
      <c r="JM40"/>
      <c r="JN40"/>
      <c r="JO40"/>
      <c r="JP40"/>
      <c r="JQ40"/>
      <c r="JR40"/>
      <c r="JS40"/>
      <c r="JT40"/>
      <c r="JU40"/>
      <c r="JV40"/>
      <c r="JW40"/>
      <c r="JX40"/>
      <c r="JY40"/>
      <c r="JZ40"/>
      <c r="KA40"/>
      <c r="KB40"/>
      <c r="KC40"/>
      <c r="KD40"/>
      <c r="KE40"/>
      <c r="KF40"/>
      <c r="KG40"/>
      <c r="KH40"/>
      <c r="KI40"/>
      <c r="KJ40"/>
      <c r="KK40"/>
      <c r="KL40"/>
      <c r="KM40"/>
      <c r="KN40"/>
      <c r="KO40"/>
      <c r="KP40"/>
      <c r="KQ40"/>
      <c r="KR40"/>
      <c r="KS40"/>
      <c r="KT40"/>
      <c r="KU40"/>
      <c r="KV40"/>
      <c r="KW40"/>
      <c r="KX40"/>
      <c r="KY40"/>
      <c r="KZ40"/>
      <c r="LA40"/>
      <c r="LB40"/>
      <c r="LC40"/>
      <c r="LD40"/>
      <c r="LE40"/>
      <c r="LF40"/>
      <c r="LG40"/>
      <c r="LH40"/>
      <c r="LI40"/>
      <c r="LJ40"/>
      <c r="LK40"/>
      <c r="LL40"/>
      <c r="LM40"/>
      <c r="LN40"/>
      <c r="LO40"/>
      <c r="LP40"/>
      <c r="LQ40"/>
      <c r="LR40"/>
      <c r="LS40"/>
      <c r="LT40"/>
      <c r="LU40"/>
      <c r="LV40"/>
      <c r="LW40"/>
      <c r="LX40"/>
      <c r="LY40"/>
      <c r="LZ40"/>
      <c r="MA40"/>
      <c r="MB40"/>
      <c r="MC40"/>
      <c r="MD40"/>
      <c r="ME40"/>
      <c r="MF40"/>
      <c r="MG40"/>
      <c r="MH40"/>
      <c r="MI40"/>
      <c r="MJ40"/>
      <c r="MK40"/>
      <c r="ML40"/>
      <c r="MM40"/>
      <c r="MN40"/>
      <c r="MO40"/>
      <c r="MP40"/>
      <c r="MQ40"/>
      <c r="MR40"/>
      <c r="MS40"/>
      <c r="MT40"/>
      <c r="MU40"/>
      <c r="MV40"/>
      <c r="MW40"/>
      <c r="MX40"/>
      <c r="MY40"/>
      <c r="MZ40"/>
      <c r="NA40"/>
      <c r="NB40"/>
      <c r="NC40"/>
      <c r="ND40"/>
      <c r="NE40"/>
      <c r="NF40"/>
      <c r="NG40"/>
      <c r="NH40"/>
      <c r="NI40"/>
      <c r="NJ40"/>
      <c r="NK40"/>
      <c r="NL40"/>
      <c r="NM40"/>
      <c r="NN40"/>
      <c r="NO40"/>
      <c r="NP40"/>
      <c r="NQ40"/>
      <c r="NR40"/>
      <c r="NS40"/>
      <c r="NT40"/>
      <c r="NU40"/>
      <c r="NV40"/>
      <c r="NW40"/>
      <c r="NX40"/>
      <c r="NY40"/>
      <c r="NZ40"/>
      <c r="OA40"/>
      <c r="OB40"/>
      <c r="OC40"/>
      <c r="OD40"/>
      <c r="OE40"/>
      <c r="OF40"/>
      <c r="OG40"/>
      <c r="OH40"/>
      <c r="OI40"/>
      <c r="OJ40"/>
      <c r="OK40"/>
      <c r="OL40"/>
      <c r="OM40"/>
      <c r="ON40"/>
      <c r="OO40"/>
      <c r="OP40"/>
      <c r="OQ40"/>
      <c r="OR40"/>
      <c r="OS40"/>
      <c r="OT40"/>
      <c r="OU40"/>
      <c r="OV40"/>
      <c r="OW40"/>
      <c r="OX40"/>
      <c r="OY40"/>
      <c r="OZ40"/>
      <c r="PA40"/>
      <c r="PB40"/>
      <c r="PC40"/>
      <c r="PD40"/>
      <c r="PE40"/>
      <c r="PF40"/>
      <c r="PG40"/>
      <c r="PH40"/>
      <c r="PI40"/>
      <c r="PJ40"/>
      <c r="PK40"/>
      <c r="PL40"/>
      <c r="PM40"/>
      <c r="PN40"/>
      <c r="PO40"/>
      <c r="PP40"/>
      <c r="PQ40"/>
      <c r="PR40"/>
      <c r="PS40"/>
      <c r="PT40"/>
      <c r="PU40"/>
      <c r="PV40"/>
      <c r="PW40"/>
      <c r="PX40"/>
      <c r="PY40"/>
      <c r="PZ40"/>
      <c r="QA40"/>
      <c r="QB40"/>
      <c r="QC40"/>
      <c r="QD40"/>
      <c r="QE40"/>
      <c r="QF40"/>
      <c r="QG40"/>
      <c r="QH40"/>
      <c r="QI40"/>
      <c r="QJ40"/>
      <c r="QK40"/>
      <c r="QL40"/>
      <c r="QM40"/>
      <c r="QN40"/>
      <c r="QO40"/>
      <c r="QP40"/>
      <c r="QQ40"/>
      <c r="QR40"/>
      <c r="QS40"/>
      <c r="QT40"/>
      <c r="QU40"/>
      <c r="QV40"/>
      <c r="QW40"/>
      <c r="QX40"/>
      <c r="QY40"/>
      <c r="QZ40"/>
      <c r="RA40"/>
      <c r="RB40"/>
      <c r="RC40"/>
      <c r="RD40"/>
      <c r="RE40"/>
      <c r="RF40"/>
      <c r="RG40"/>
      <c r="RH40"/>
      <c r="RI40"/>
      <c r="RJ40"/>
      <c r="RK40"/>
      <c r="RL40"/>
      <c r="RM40"/>
      <c r="RN40"/>
      <c r="RO40"/>
      <c r="RP40"/>
      <c r="RQ40"/>
      <c r="RR40"/>
      <c r="RS40"/>
      <c r="RT40"/>
      <c r="RU40"/>
      <c r="RV40"/>
      <c r="RW40"/>
      <c r="RX40"/>
      <c r="RY40"/>
      <c r="RZ40"/>
      <c r="SA40"/>
      <c r="SB40"/>
      <c r="SC40"/>
      <c r="SD40"/>
      <c r="SE40"/>
      <c r="SF40"/>
      <c r="SG40"/>
      <c r="SH40"/>
      <c r="SI40"/>
      <c r="SJ40"/>
      <c r="SK40"/>
      <c r="SL40"/>
      <c r="SM40"/>
      <c r="SN40"/>
      <c r="SO40"/>
      <c r="SP40"/>
      <c r="SQ40"/>
      <c r="SR40"/>
      <c r="SS40"/>
      <c r="ST40"/>
      <c r="SU40"/>
      <c r="SV40"/>
      <c r="SW40"/>
      <c r="SX40"/>
      <c r="SY40"/>
      <c r="SZ40"/>
      <c r="TA40"/>
      <c r="TB40"/>
      <c r="TC40"/>
      <c r="TD40"/>
      <c r="TE40"/>
      <c r="TF40"/>
      <c r="TG40"/>
      <c r="TH40"/>
      <c r="TI40"/>
      <c r="TJ40"/>
      <c r="TK40"/>
      <c r="TL40"/>
      <c r="TM40"/>
      <c r="TN40"/>
      <c r="TO40"/>
      <c r="TP40"/>
      <c r="TQ40"/>
      <c r="TR40"/>
      <c r="TS40"/>
      <c r="TT40"/>
      <c r="TU40"/>
      <c r="TV40"/>
      <c r="TW40"/>
      <c r="TX40"/>
      <c r="TY40"/>
      <c r="TZ40"/>
      <c r="UA40"/>
      <c r="UB40"/>
      <c r="UC40"/>
      <c r="UD40"/>
      <c r="UE40"/>
      <c r="UF40"/>
      <c r="UG40"/>
      <c r="UH40"/>
      <c r="UI40"/>
      <c r="UJ40"/>
      <c r="UK40"/>
      <c r="UL40"/>
      <c r="UM40"/>
      <c r="UN40"/>
      <c r="UO40"/>
      <c r="UP40"/>
      <c r="UQ40"/>
      <c r="UR40"/>
      <c r="US40"/>
      <c r="UT40"/>
      <c r="UU40"/>
      <c r="UV40"/>
      <c r="UW40"/>
      <c r="UX40"/>
      <c r="UY40"/>
      <c r="UZ40"/>
      <c r="VA40"/>
      <c r="VB40"/>
      <c r="VC40"/>
      <c r="VD40"/>
      <c r="VE40"/>
      <c r="VF40"/>
      <c r="VG40"/>
      <c r="VH40"/>
      <c r="VI40"/>
      <c r="VJ40"/>
      <c r="VK40"/>
      <c r="VL40"/>
      <c r="VM40"/>
      <c r="VN40"/>
      <c r="VO40"/>
      <c r="VP40"/>
      <c r="VQ40"/>
      <c r="VR40"/>
      <c r="VS40"/>
      <c r="VT40"/>
      <c r="VU40"/>
      <c r="VV40"/>
      <c r="VW40"/>
      <c r="VX40"/>
      <c r="VY40"/>
      <c r="VZ40"/>
      <c r="WA40"/>
      <c r="WB40"/>
      <c r="WC40"/>
      <c r="WD40"/>
      <c r="WE40"/>
      <c r="WF40"/>
      <c r="WG40"/>
      <c r="WH40"/>
      <c r="WI40"/>
      <c r="WJ40"/>
      <c r="WK40"/>
      <c r="WL40"/>
      <c r="WM40"/>
      <c r="WN40"/>
      <c r="WO40"/>
      <c r="WP40"/>
      <c r="WQ40"/>
      <c r="WR40"/>
      <c r="WS40"/>
      <c r="WT40"/>
      <c r="WU40"/>
      <c r="WV40"/>
      <c r="WW40"/>
      <c r="WX40"/>
      <c r="WY40"/>
      <c r="WZ40"/>
      <c r="XA40"/>
      <c r="XB40"/>
      <c r="XC40"/>
      <c r="XD40"/>
      <c r="XE40"/>
      <c r="XF40"/>
      <c r="XG40"/>
      <c r="XH40"/>
      <c r="XI40"/>
      <c r="XJ40"/>
      <c r="XK40"/>
      <c r="XL40"/>
      <c r="XM40"/>
      <c r="XN40"/>
      <c r="XO40"/>
      <c r="XP40"/>
      <c r="XQ40"/>
      <c r="XR40"/>
      <c r="XS40"/>
      <c r="XT40"/>
      <c r="XU40"/>
      <c r="XV40"/>
      <c r="XW40"/>
      <c r="XX40"/>
      <c r="XY40"/>
      <c r="XZ40"/>
      <c r="YA40"/>
      <c r="YB40"/>
      <c r="YC40"/>
      <c r="YD40"/>
      <c r="YE40"/>
      <c r="YF40"/>
      <c r="YG40"/>
      <c r="YH40"/>
      <c r="YI40"/>
      <c r="YJ40"/>
      <c r="YK40"/>
      <c r="YL40"/>
      <c r="YM40"/>
      <c r="YN40"/>
      <c r="YO40"/>
      <c r="YP40"/>
      <c r="YQ40"/>
      <c r="YR40"/>
      <c r="YS40"/>
      <c r="YT40"/>
      <c r="YU40"/>
      <c r="YV40"/>
      <c r="YW40"/>
      <c r="YX40"/>
      <c r="YY40"/>
      <c r="YZ40"/>
      <c r="ZA40"/>
      <c r="ZB40"/>
      <c r="ZC40"/>
      <c r="ZD40"/>
      <c r="ZE40"/>
      <c r="ZF40"/>
      <c r="ZG40"/>
      <c r="ZH40"/>
      <c r="ZI40"/>
      <c r="ZJ40"/>
      <c r="ZK40"/>
      <c r="ZL40"/>
      <c r="ZM40"/>
      <c r="ZN40"/>
      <c r="ZO40"/>
      <c r="ZP40"/>
      <c r="ZQ40"/>
      <c r="ZR40"/>
      <c r="ZS40"/>
      <c r="ZT40"/>
      <c r="ZU40"/>
      <c r="ZV40"/>
      <c r="ZW40"/>
      <c r="ZX40"/>
      <c r="ZY40"/>
      <c r="ZZ40"/>
      <c r="AAA40"/>
      <c r="AAB40"/>
      <c r="AAC40"/>
      <c r="AAD40"/>
      <c r="AAE40"/>
      <c r="AAF40"/>
      <c r="AAG40"/>
      <c r="AAH40"/>
      <c r="AAI40"/>
      <c r="AAJ40"/>
      <c r="AAK40"/>
      <c r="AAL40"/>
      <c r="AAM40"/>
      <c r="AAN40"/>
      <c r="AAO40"/>
      <c r="AAP40"/>
      <c r="AAQ40"/>
      <c r="AAR40"/>
      <c r="AAS40"/>
      <c r="AAT40"/>
      <c r="AAU40"/>
      <c r="AAV40"/>
      <c r="AAW40"/>
      <c r="AAX40"/>
      <c r="AAY40"/>
      <c r="AAZ40"/>
      <c r="ABA40"/>
      <c r="ABB40"/>
      <c r="ABC40"/>
      <c r="ABD40"/>
      <c r="ABE40"/>
      <c r="ABF40"/>
      <c r="ABG40"/>
      <c r="ABH40"/>
      <c r="ABI40"/>
      <c r="ABJ40"/>
      <c r="ABK40"/>
      <c r="ABL40"/>
      <c r="ABM40"/>
      <c r="ABN40"/>
      <c r="ABO40"/>
      <c r="ABP40"/>
      <c r="ABQ40"/>
      <c r="ABR40"/>
      <c r="ABS40"/>
      <c r="ABT40"/>
      <c r="ABU40"/>
      <c r="ABV40"/>
      <c r="ABW40"/>
      <c r="ABX40"/>
      <c r="ABY40"/>
      <c r="ABZ40"/>
      <c r="ACA40"/>
      <c r="ACB40"/>
      <c r="ACC40"/>
      <c r="ACD40"/>
      <c r="ACE40"/>
      <c r="ACF40"/>
      <c r="ACG40"/>
      <c r="ACH40"/>
      <c r="ACI40"/>
      <c r="ACJ40"/>
      <c r="ACK40"/>
      <c r="ACL40"/>
      <c r="ACM40"/>
      <c r="ACN40"/>
      <c r="ACO40"/>
      <c r="ACP40"/>
      <c r="ACQ40"/>
      <c r="ACR40"/>
      <c r="ACS40"/>
      <c r="ACT40"/>
      <c r="ACU40"/>
      <c r="ACV40"/>
      <c r="ACW40"/>
      <c r="ACX40"/>
      <c r="ACY40"/>
      <c r="ACZ40"/>
      <c r="ADA40"/>
      <c r="ADB40"/>
      <c r="ADC40"/>
      <c r="ADD40"/>
      <c r="ADE40"/>
      <c r="ADF40"/>
      <c r="ADG40"/>
      <c r="ADH40"/>
      <c r="ADI40"/>
      <c r="ADJ40"/>
      <c r="ADK40"/>
      <c r="ADL40"/>
      <c r="ADM40"/>
      <c r="ADN40"/>
      <c r="ADO40"/>
      <c r="ADP40"/>
      <c r="ADQ40"/>
      <c r="ADR40"/>
      <c r="ADS40"/>
      <c r="ADT40"/>
      <c r="ADU40"/>
      <c r="ADV40"/>
      <c r="ADW40"/>
      <c r="ADX40"/>
      <c r="ADY40"/>
      <c r="ADZ40"/>
      <c r="AEA40"/>
      <c r="AEB40"/>
      <c r="AEC40"/>
      <c r="AED40"/>
      <c r="AEE40"/>
      <c r="AEF40"/>
      <c r="AEG40"/>
      <c r="AEH40"/>
      <c r="AEI40"/>
      <c r="AEJ40"/>
      <c r="AEK40"/>
      <c r="AEL40"/>
      <c r="AEM40"/>
      <c r="AEN40"/>
      <c r="AEO40"/>
      <c r="AEP40"/>
      <c r="AEQ40"/>
      <c r="AER40"/>
      <c r="AES40"/>
      <c r="AET40"/>
      <c r="AEU40"/>
      <c r="AEV40"/>
      <c r="AEW40"/>
      <c r="AEX40"/>
      <c r="AEY40"/>
      <c r="AEZ40"/>
      <c r="AFA40"/>
      <c r="AFB40"/>
      <c r="AFC40"/>
      <c r="AFD40"/>
      <c r="AFE40"/>
      <c r="AFF40"/>
      <c r="AFG40"/>
      <c r="AFH40"/>
      <c r="AFI40"/>
      <c r="AFJ40"/>
      <c r="AFK40"/>
      <c r="AFL40"/>
      <c r="AFM40"/>
      <c r="AFN40"/>
      <c r="AFO40"/>
      <c r="AFP40"/>
      <c r="AFQ40"/>
      <c r="AFR40"/>
      <c r="AFS40"/>
      <c r="AFT40"/>
      <c r="AFU40"/>
      <c r="AFV40"/>
      <c r="AFW40"/>
      <c r="AFX40"/>
      <c r="AFY40"/>
      <c r="AFZ40"/>
      <c r="AGA40"/>
      <c r="AGB40"/>
      <c r="AGC40"/>
      <c r="AGD40"/>
      <c r="AGE40"/>
      <c r="AGF40"/>
      <c r="AGG40"/>
      <c r="AGH40"/>
      <c r="AGI40"/>
      <c r="AGJ40"/>
      <c r="AGK40"/>
      <c r="AGL40"/>
      <c r="AGM40"/>
      <c r="AGN40"/>
      <c r="AGO40"/>
      <c r="AGP40"/>
      <c r="AGQ40"/>
      <c r="AGR40"/>
      <c r="AGS40"/>
      <c r="AGT40"/>
      <c r="AGU40"/>
      <c r="AGV40"/>
      <c r="AGW40"/>
      <c r="AGX40"/>
      <c r="AGY40"/>
      <c r="AGZ40"/>
      <c r="AHA40"/>
      <c r="AHB40"/>
      <c r="AHC40"/>
      <c r="AHD40"/>
      <c r="AHE40"/>
      <c r="AHF40"/>
      <c r="AHG40"/>
      <c r="AHH40"/>
      <c r="AHI40"/>
      <c r="AHJ40"/>
      <c r="AHK40"/>
      <c r="AHL40"/>
      <c r="AHM40"/>
      <c r="AHN40"/>
      <c r="AHO40"/>
      <c r="AHP40"/>
      <c r="AHQ40"/>
      <c r="AHR40"/>
      <c r="AHS40"/>
      <c r="AHT40"/>
      <c r="AHU40"/>
      <c r="AHV40"/>
      <c r="AHW40"/>
      <c r="AHX40"/>
      <c r="AHY40"/>
      <c r="AHZ40"/>
      <c r="AIA40"/>
      <c r="AIB40"/>
      <c r="AIC40"/>
      <c r="AID40"/>
      <c r="AIE40"/>
      <c r="AIF40"/>
      <c r="AIG40"/>
      <c r="AIH40"/>
      <c r="AII40"/>
      <c r="AIJ40"/>
      <c r="AIK40"/>
      <c r="AIL40"/>
      <c r="AIM40"/>
      <c r="AIN40"/>
      <c r="AIO40"/>
      <c r="AIP40"/>
      <c r="AIQ40"/>
      <c r="AIR40"/>
      <c r="AIS40"/>
      <c r="AIT40"/>
      <c r="AIU40"/>
      <c r="AIV40"/>
      <c r="AIW40"/>
      <c r="AIX40"/>
      <c r="AIY40"/>
      <c r="AIZ40"/>
      <c r="AJA40"/>
      <c r="AJB40"/>
      <c r="AJC40"/>
      <c r="AJD40"/>
      <c r="AJE40"/>
      <c r="AJF40"/>
      <c r="AJG40"/>
      <c r="AJH40"/>
      <c r="AJI40"/>
      <c r="AJJ40"/>
      <c r="AJK40"/>
      <c r="AJL40"/>
      <c r="AJM40"/>
      <c r="AJN40"/>
      <c r="AJO40"/>
      <c r="AJP40"/>
      <c r="AJQ40"/>
      <c r="AJR40"/>
      <c r="AJS40"/>
      <c r="AJT40"/>
      <c r="AJU40"/>
      <c r="AJV40"/>
      <c r="AJW40"/>
      <c r="AJX40"/>
      <c r="AJY40"/>
      <c r="AJZ40"/>
      <c r="AKA40"/>
      <c r="AKB40"/>
      <c r="AKC40"/>
      <c r="AKD40"/>
      <c r="AKE40"/>
      <c r="AKF40"/>
      <c r="AKG40"/>
      <c r="AKH40"/>
      <c r="AKI40"/>
      <c r="AKJ40"/>
      <c r="AKK40"/>
      <c r="AKL40"/>
      <c r="AKM40"/>
      <c r="AKN40"/>
      <c r="AKO40"/>
      <c r="AKP40"/>
      <c r="AKQ40"/>
      <c r="AKR40"/>
      <c r="AKS40"/>
      <c r="AKT40"/>
      <c r="AKU40"/>
      <c r="AKV40"/>
      <c r="AKW40"/>
      <c r="AKX40"/>
      <c r="AKY40"/>
      <c r="AKZ40"/>
      <c r="ALA40"/>
      <c r="ALB40"/>
      <c r="ALC40"/>
      <c r="ALD40"/>
      <c r="ALE40"/>
      <c r="ALF40"/>
      <c r="ALG40"/>
      <c r="ALH40"/>
      <c r="ALI40"/>
      <c r="ALJ40"/>
      <c r="ALK40"/>
      <c r="ALL40"/>
      <c r="ALM40"/>
      <c r="ALN40"/>
      <c r="ALO40"/>
      <c r="ALP40"/>
      <c r="ALQ40"/>
      <c r="ALR40"/>
      <c r="ALS40"/>
      <c r="ALT40"/>
      <c r="ALU40"/>
      <c r="ALV40"/>
      <c r="ALW40"/>
      <c r="ALX40"/>
      <c r="ALY40"/>
      <c r="ALZ40"/>
      <c r="AMA40"/>
      <c r="AMB40"/>
      <c r="AMC40"/>
      <c r="AMD40"/>
      <c r="AME40"/>
      <c r="AMF40"/>
      <c r="AMG40"/>
    </row>
    <row r="41" spans="1:1021" x14ac:dyDescent="0.25">
      <c r="A41" s="26">
        <v>320</v>
      </c>
      <c r="B41" s="39">
        <v>40831</v>
      </c>
      <c r="C41" s="28">
        <v>7.5890410958904102</v>
      </c>
      <c r="D41" s="29" t="s">
        <v>72</v>
      </c>
      <c r="E41" s="30" t="s">
        <v>47</v>
      </c>
      <c r="F41" s="31">
        <v>0.10631</v>
      </c>
      <c r="G41" s="31">
        <v>52.151000000000003</v>
      </c>
      <c r="H41" s="31">
        <v>0.203850357615386</v>
      </c>
      <c r="I41" s="31">
        <v>92.1055475</v>
      </c>
      <c r="J41" s="31">
        <v>79.815610000000007</v>
      </c>
      <c r="K41" s="32">
        <v>0.20569999999999999</v>
      </c>
      <c r="L41" s="32">
        <v>0.20349999999999999</v>
      </c>
      <c r="M41" s="32">
        <v>1.1889017199953E-2</v>
      </c>
      <c r="N41" s="32">
        <v>4.5675351118842598E-2</v>
      </c>
      <c r="O41" s="32">
        <v>0</v>
      </c>
      <c r="P41" s="32">
        <v>6.1217348353356202</v>
      </c>
      <c r="Q41" s="32">
        <v>0</v>
      </c>
      <c r="R41" s="32">
        <v>3.9461565541683199</v>
      </c>
      <c r="S41" s="32">
        <v>6.1441424094772703</v>
      </c>
      <c r="T41" s="32">
        <v>4.0047204855835004</v>
      </c>
      <c r="U41" s="32">
        <v>2.8183687715892898</v>
      </c>
      <c r="V41" s="32">
        <v>0.55549999999999999</v>
      </c>
      <c r="W41" s="32">
        <v>0</v>
      </c>
      <c r="X41" s="32">
        <v>11.636291817084601</v>
      </c>
      <c r="Y41" s="32">
        <v>0.93410692820659003</v>
      </c>
      <c r="Z41" s="32">
        <v>0.74699106225519996</v>
      </c>
      <c r="AA41" s="32">
        <v>0</v>
      </c>
      <c r="AB41" s="32">
        <f t="shared" si="24"/>
        <v>37.374777232019184</v>
      </c>
      <c r="AC41" s="32">
        <f t="shared" ref="AC41:AC59" si="25">SUM(K41:O41)</f>
        <v>0.46676436831879559</v>
      </c>
      <c r="AD41" s="32">
        <f t="shared" ref="AD41:AD59" si="26">SUM(P41:W41)</f>
        <v>23.590623056153998</v>
      </c>
      <c r="AE41" s="33">
        <f t="shared" si="22"/>
        <v>1.5610657534246572E-3</v>
      </c>
      <c r="AF41" s="32"/>
      <c r="AG41" s="31">
        <f t="shared" ref="AG41:AG59" si="27">(K41)/(K41+L41)</f>
        <v>0.50268817204301075</v>
      </c>
      <c r="AH41" s="31">
        <f t="shared" ref="AH41:AH59" si="28">X41/(AC41+X41)</f>
        <v>0.96143417322298108</v>
      </c>
      <c r="AI41" s="31">
        <f t="shared" ref="AI41:AI59" si="29">AD41/(AD41+X41)</f>
        <v>0.66967610252112852</v>
      </c>
      <c r="AJ41" s="31">
        <f t="shared" ref="AJ41:AJ59" si="30">P41/(P41+X41)</f>
        <v>0.34473058043875027</v>
      </c>
      <c r="AK41" s="31">
        <f t="shared" ref="AK41:AK59" si="31">AC41/(AC41+AD41)</f>
        <v>1.9402122104246924E-2</v>
      </c>
      <c r="AL41" s="34">
        <f>(K41+L41)/(K41+L41+Y41)</f>
        <v>0.30462137238159787</v>
      </c>
      <c r="AM41" s="34"/>
      <c r="AN41" s="35">
        <f t="shared" ref="AN41:AN59" si="32">K41/(M41+K41)</f>
        <v>0.94536021462412501</v>
      </c>
      <c r="AO41" s="31">
        <f t="shared" ref="AO41:AO59" si="33">(K41+L41)/(Y41+X41)</f>
        <v>3.2552666648962454E-2</v>
      </c>
      <c r="AP41" s="31">
        <f t="shared" ref="AP41:AP51" si="34">P41/(M41+P41)</f>
        <v>0.99806166509623218</v>
      </c>
      <c r="AQ41" s="36">
        <f>Y41/(Y41+X41)</f>
        <v>7.4310047527848061E-2</v>
      </c>
      <c r="AR41" s="37">
        <f t="shared" si="23"/>
        <v>0.28363872036354282</v>
      </c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  <c r="IY41"/>
      <c r="IZ41"/>
      <c r="JA41"/>
      <c r="JB41"/>
      <c r="JC41"/>
      <c r="JD41"/>
      <c r="JE41"/>
      <c r="JF41"/>
      <c r="JG41"/>
      <c r="JH41"/>
      <c r="JI41"/>
      <c r="JJ41"/>
      <c r="JK41"/>
      <c r="JL41"/>
      <c r="JM41"/>
      <c r="JN41"/>
      <c r="JO41"/>
      <c r="JP41"/>
      <c r="JQ41"/>
      <c r="JR41"/>
      <c r="JS41"/>
      <c r="JT41"/>
      <c r="JU41"/>
      <c r="JV41"/>
      <c r="JW41"/>
      <c r="JX41"/>
      <c r="JY41"/>
      <c r="JZ41"/>
      <c r="KA41"/>
      <c r="KB41"/>
      <c r="KC41"/>
      <c r="KD41"/>
      <c r="KE41"/>
      <c r="KF41"/>
      <c r="KG41"/>
      <c r="KH41"/>
      <c r="KI41"/>
      <c r="KJ41"/>
      <c r="KK41"/>
      <c r="KL41"/>
      <c r="KM41"/>
      <c r="KN41"/>
      <c r="KO41"/>
      <c r="KP41"/>
      <c r="KQ41"/>
      <c r="KR41"/>
      <c r="KS41"/>
      <c r="KT41"/>
      <c r="KU41"/>
      <c r="KV41"/>
      <c r="KW41"/>
      <c r="KX41"/>
      <c r="KY41"/>
      <c r="KZ41"/>
      <c r="LA41"/>
      <c r="LB41"/>
      <c r="LC41"/>
      <c r="LD41"/>
      <c r="LE41"/>
      <c r="LF41"/>
      <c r="LG41"/>
      <c r="LH41"/>
      <c r="LI41"/>
      <c r="LJ41"/>
      <c r="LK41"/>
      <c r="LL41"/>
      <c r="LM41"/>
      <c r="LN41"/>
      <c r="LO41"/>
      <c r="LP41"/>
      <c r="LQ41"/>
      <c r="LR41"/>
      <c r="LS41"/>
      <c r="LT41"/>
      <c r="LU41"/>
      <c r="LV41"/>
      <c r="LW41"/>
      <c r="LX41"/>
      <c r="LY41"/>
      <c r="LZ41"/>
      <c r="MA41"/>
      <c r="MB41"/>
      <c r="MC41"/>
      <c r="MD41"/>
      <c r="ME41"/>
      <c r="MF41"/>
      <c r="MG41"/>
      <c r="MH41"/>
      <c r="MI41"/>
      <c r="MJ41"/>
      <c r="MK41"/>
      <c r="ML41"/>
      <c r="MM41"/>
      <c r="MN41"/>
      <c r="MO41"/>
      <c r="MP41"/>
      <c r="MQ41"/>
      <c r="MR41"/>
      <c r="MS41"/>
      <c r="MT41"/>
      <c r="MU41"/>
      <c r="MV41"/>
      <c r="MW41"/>
      <c r="MX41"/>
      <c r="MY41"/>
      <c r="MZ41"/>
      <c r="NA41"/>
      <c r="NB41"/>
      <c r="NC41"/>
      <c r="ND41"/>
      <c r="NE41"/>
      <c r="NF41"/>
      <c r="NG41"/>
      <c r="NH41"/>
      <c r="NI41"/>
      <c r="NJ41"/>
      <c r="NK41"/>
      <c r="NL41"/>
      <c r="NM41"/>
      <c r="NN41"/>
      <c r="NO41"/>
      <c r="NP41"/>
      <c r="NQ41"/>
      <c r="NR41"/>
      <c r="NS41"/>
      <c r="NT41"/>
      <c r="NU41"/>
      <c r="NV41"/>
      <c r="NW41"/>
      <c r="NX41"/>
      <c r="NY41"/>
      <c r="NZ41"/>
      <c r="OA41"/>
      <c r="OB41"/>
      <c r="OC41"/>
      <c r="OD41"/>
      <c r="OE41"/>
      <c r="OF41"/>
      <c r="OG41"/>
      <c r="OH41"/>
      <c r="OI41"/>
      <c r="OJ41"/>
      <c r="OK41"/>
      <c r="OL41"/>
      <c r="OM41"/>
      <c r="ON41"/>
      <c r="OO41"/>
      <c r="OP41"/>
      <c r="OQ41"/>
      <c r="OR41"/>
      <c r="OS41"/>
      <c r="OT41"/>
      <c r="OU41"/>
      <c r="OV41"/>
      <c r="OW41"/>
      <c r="OX41"/>
      <c r="OY41"/>
      <c r="OZ41"/>
      <c r="PA41"/>
      <c r="PB41"/>
      <c r="PC41"/>
      <c r="PD41"/>
      <c r="PE41"/>
      <c r="PF41"/>
      <c r="PG41"/>
      <c r="PH41"/>
      <c r="PI41"/>
      <c r="PJ41"/>
      <c r="PK41"/>
      <c r="PL41"/>
      <c r="PM41"/>
      <c r="PN41"/>
      <c r="PO41"/>
      <c r="PP41"/>
      <c r="PQ41"/>
      <c r="PR41"/>
      <c r="PS41"/>
      <c r="PT41"/>
      <c r="PU41"/>
      <c r="PV41"/>
      <c r="PW41"/>
      <c r="PX41"/>
      <c r="PY41"/>
      <c r="PZ41"/>
      <c r="QA41"/>
      <c r="QB41"/>
      <c r="QC41"/>
      <c r="QD41"/>
      <c r="QE41"/>
      <c r="QF41"/>
      <c r="QG41"/>
      <c r="QH41"/>
      <c r="QI41"/>
      <c r="QJ41"/>
      <c r="QK41"/>
      <c r="QL41"/>
      <c r="QM41"/>
      <c r="QN41"/>
      <c r="QO41"/>
      <c r="QP41"/>
      <c r="QQ41"/>
      <c r="QR41"/>
      <c r="QS41"/>
      <c r="QT41"/>
      <c r="QU41"/>
      <c r="QV41"/>
      <c r="QW41"/>
      <c r="QX41"/>
      <c r="QY41"/>
      <c r="QZ41"/>
      <c r="RA41"/>
      <c r="RB41"/>
      <c r="RC41"/>
      <c r="RD41"/>
      <c r="RE41"/>
      <c r="RF41"/>
      <c r="RG41"/>
      <c r="RH41"/>
      <c r="RI41"/>
      <c r="RJ41"/>
      <c r="RK41"/>
      <c r="RL41"/>
      <c r="RM41"/>
      <c r="RN41"/>
      <c r="RO41"/>
      <c r="RP41"/>
      <c r="RQ41"/>
      <c r="RR41"/>
      <c r="RS41"/>
      <c r="RT41"/>
      <c r="RU41"/>
      <c r="RV41"/>
      <c r="RW41"/>
      <c r="RX41"/>
      <c r="RY41"/>
      <c r="RZ41"/>
      <c r="SA41"/>
      <c r="SB41"/>
      <c r="SC41"/>
      <c r="SD41"/>
      <c r="SE41"/>
      <c r="SF41"/>
      <c r="SG41"/>
      <c r="SH41"/>
      <c r="SI41"/>
      <c r="SJ41"/>
      <c r="SK41"/>
      <c r="SL41"/>
      <c r="SM41"/>
      <c r="SN41"/>
      <c r="SO41"/>
      <c r="SP41"/>
      <c r="SQ41"/>
      <c r="SR41"/>
      <c r="SS41"/>
      <c r="ST41"/>
      <c r="SU41"/>
      <c r="SV41"/>
      <c r="SW41"/>
      <c r="SX41"/>
      <c r="SY41"/>
      <c r="SZ41"/>
      <c r="TA41"/>
      <c r="TB41"/>
      <c r="TC41"/>
      <c r="TD41"/>
      <c r="TE41"/>
      <c r="TF41"/>
      <c r="TG41"/>
      <c r="TH41"/>
      <c r="TI41"/>
      <c r="TJ41"/>
      <c r="TK41"/>
      <c r="TL41"/>
      <c r="TM41"/>
      <c r="TN41"/>
      <c r="TO41"/>
      <c r="TP41"/>
      <c r="TQ41"/>
      <c r="TR41"/>
      <c r="TS41"/>
      <c r="TT41"/>
      <c r="TU41"/>
      <c r="TV41"/>
      <c r="TW41"/>
      <c r="TX41"/>
      <c r="TY41"/>
      <c r="TZ41"/>
      <c r="UA41"/>
      <c r="UB41"/>
      <c r="UC41"/>
      <c r="UD41"/>
      <c r="UE41"/>
      <c r="UF41"/>
      <c r="UG41"/>
      <c r="UH41"/>
      <c r="UI41"/>
      <c r="UJ41"/>
      <c r="UK41"/>
      <c r="UL41"/>
      <c r="UM41"/>
      <c r="UN41"/>
      <c r="UO41"/>
      <c r="UP41"/>
      <c r="UQ41"/>
      <c r="UR41"/>
      <c r="US41"/>
      <c r="UT41"/>
      <c r="UU41"/>
      <c r="UV41"/>
      <c r="UW41"/>
      <c r="UX41"/>
      <c r="UY41"/>
      <c r="UZ41"/>
      <c r="VA41"/>
      <c r="VB41"/>
      <c r="VC41"/>
      <c r="VD41"/>
      <c r="VE41"/>
      <c r="VF41"/>
      <c r="VG41"/>
      <c r="VH41"/>
      <c r="VI41"/>
      <c r="VJ41"/>
      <c r="VK41"/>
      <c r="VL41"/>
      <c r="VM41"/>
      <c r="VN41"/>
      <c r="VO41"/>
      <c r="VP41"/>
      <c r="VQ41"/>
      <c r="VR41"/>
      <c r="VS41"/>
      <c r="VT41"/>
      <c r="VU41"/>
      <c r="VV41"/>
      <c r="VW41"/>
      <c r="VX41"/>
      <c r="VY41"/>
      <c r="VZ41"/>
      <c r="WA41"/>
      <c r="WB41"/>
      <c r="WC41"/>
      <c r="WD41"/>
      <c r="WE41"/>
      <c r="WF41"/>
      <c r="WG41"/>
      <c r="WH41"/>
      <c r="WI41"/>
      <c r="WJ41"/>
      <c r="WK41"/>
      <c r="WL41"/>
      <c r="WM41"/>
      <c r="WN41"/>
      <c r="WO41"/>
      <c r="WP41"/>
      <c r="WQ41"/>
      <c r="WR41"/>
      <c r="WS41"/>
      <c r="WT41"/>
      <c r="WU41"/>
      <c r="WV41"/>
      <c r="WW41"/>
      <c r="WX41"/>
      <c r="WY41"/>
      <c r="WZ41"/>
      <c r="XA41"/>
      <c r="XB41"/>
      <c r="XC41"/>
      <c r="XD41"/>
      <c r="XE41"/>
      <c r="XF41"/>
      <c r="XG41"/>
      <c r="XH41"/>
      <c r="XI41"/>
      <c r="XJ41"/>
      <c r="XK41"/>
      <c r="XL41"/>
      <c r="XM41"/>
      <c r="XN41"/>
      <c r="XO41"/>
      <c r="XP41"/>
      <c r="XQ41"/>
      <c r="XR41"/>
      <c r="XS41"/>
      <c r="XT41"/>
      <c r="XU41"/>
      <c r="XV41"/>
      <c r="XW41"/>
      <c r="XX41"/>
      <c r="XY41"/>
      <c r="XZ41"/>
      <c r="YA41"/>
      <c r="YB41"/>
      <c r="YC41"/>
      <c r="YD41"/>
      <c r="YE41"/>
      <c r="YF41"/>
      <c r="YG41"/>
      <c r="YH41"/>
      <c r="YI41"/>
      <c r="YJ41"/>
      <c r="YK41"/>
      <c r="YL41"/>
      <c r="YM41"/>
      <c r="YN41"/>
      <c r="YO41"/>
      <c r="YP41"/>
      <c r="YQ41"/>
      <c r="YR41"/>
      <c r="YS41"/>
      <c r="YT41"/>
      <c r="YU41"/>
      <c r="YV41"/>
      <c r="YW41"/>
      <c r="YX41"/>
      <c r="YY41"/>
      <c r="YZ41"/>
      <c r="ZA41"/>
      <c r="ZB41"/>
      <c r="ZC41"/>
      <c r="ZD41"/>
      <c r="ZE41"/>
      <c r="ZF41"/>
      <c r="ZG41"/>
      <c r="ZH41"/>
      <c r="ZI41"/>
      <c r="ZJ41"/>
      <c r="ZK41"/>
      <c r="ZL41"/>
      <c r="ZM41"/>
      <c r="ZN41"/>
      <c r="ZO41"/>
      <c r="ZP41"/>
      <c r="ZQ41"/>
      <c r="ZR41"/>
      <c r="ZS41"/>
      <c r="ZT41"/>
      <c r="ZU41"/>
      <c r="ZV41"/>
      <c r="ZW41"/>
      <c r="ZX41"/>
      <c r="ZY41"/>
      <c r="ZZ41"/>
      <c r="AAA41"/>
      <c r="AAB41"/>
      <c r="AAC41"/>
      <c r="AAD41"/>
      <c r="AAE41"/>
      <c r="AAF41"/>
      <c r="AAG41"/>
      <c r="AAH41"/>
      <c r="AAI41"/>
      <c r="AAJ41"/>
      <c r="AAK41"/>
      <c r="AAL41"/>
      <c r="AAM41"/>
      <c r="AAN41"/>
      <c r="AAO41"/>
      <c r="AAP41"/>
      <c r="AAQ41"/>
      <c r="AAR41"/>
      <c r="AAS41"/>
      <c r="AAT41"/>
      <c r="AAU41"/>
      <c r="AAV41"/>
      <c r="AAW41"/>
      <c r="AAX41"/>
      <c r="AAY41"/>
      <c r="AAZ41"/>
      <c r="ABA41"/>
      <c r="ABB41"/>
      <c r="ABC41"/>
      <c r="ABD41"/>
      <c r="ABE41"/>
      <c r="ABF41"/>
      <c r="ABG41"/>
      <c r="ABH41"/>
      <c r="ABI41"/>
      <c r="ABJ41"/>
      <c r="ABK41"/>
      <c r="ABL41"/>
      <c r="ABM41"/>
      <c r="ABN41"/>
      <c r="ABO41"/>
      <c r="ABP41"/>
      <c r="ABQ41"/>
      <c r="ABR41"/>
      <c r="ABS41"/>
      <c r="ABT41"/>
      <c r="ABU41"/>
      <c r="ABV41"/>
      <c r="ABW41"/>
      <c r="ABX41"/>
      <c r="ABY41"/>
      <c r="ABZ41"/>
      <c r="ACA41"/>
      <c r="ACB41"/>
      <c r="ACC41"/>
      <c r="ACD41"/>
      <c r="ACE41"/>
      <c r="ACF41"/>
      <c r="ACG41"/>
      <c r="ACH41"/>
      <c r="ACI41"/>
      <c r="ACJ41"/>
      <c r="ACK41"/>
      <c r="ACL41"/>
      <c r="ACM41"/>
      <c r="ACN41"/>
      <c r="ACO41"/>
      <c r="ACP41"/>
      <c r="ACQ41"/>
      <c r="ACR41"/>
      <c r="ACS41"/>
      <c r="ACT41"/>
      <c r="ACU41"/>
      <c r="ACV41"/>
      <c r="ACW41"/>
      <c r="ACX41"/>
      <c r="ACY41"/>
      <c r="ACZ41"/>
      <c r="ADA41"/>
      <c r="ADB41"/>
      <c r="ADC41"/>
      <c r="ADD41"/>
      <c r="ADE41"/>
      <c r="ADF41"/>
      <c r="ADG41"/>
      <c r="ADH41"/>
      <c r="ADI41"/>
      <c r="ADJ41"/>
      <c r="ADK41"/>
      <c r="ADL41"/>
      <c r="ADM41"/>
      <c r="ADN41"/>
      <c r="ADO41"/>
      <c r="ADP41"/>
      <c r="ADQ41"/>
      <c r="ADR41"/>
      <c r="ADS41"/>
      <c r="ADT41"/>
      <c r="ADU41"/>
      <c r="ADV41"/>
      <c r="ADW41"/>
      <c r="ADX41"/>
      <c r="ADY41"/>
      <c r="ADZ41"/>
      <c r="AEA41"/>
      <c r="AEB41"/>
      <c r="AEC41"/>
      <c r="AED41"/>
      <c r="AEE41"/>
      <c r="AEF41"/>
      <c r="AEG41"/>
      <c r="AEH41"/>
      <c r="AEI41"/>
      <c r="AEJ41"/>
      <c r="AEK41"/>
      <c r="AEL41"/>
      <c r="AEM41"/>
      <c r="AEN41"/>
      <c r="AEO41"/>
      <c r="AEP41"/>
      <c r="AEQ41"/>
      <c r="AER41"/>
      <c r="AES41"/>
      <c r="AET41"/>
      <c r="AEU41"/>
      <c r="AEV41"/>
      <c r="AEW41"/>
      <c r="AEX41"/>
      <c r="AEY41"/>
      <c r="AEZ41"/>
      <c r="AFA41"/>
      <c r="AFB41"/>
      <c r="AFC41"/>
      <c r="AFD41"/>
      <c r="AFE41"/>
      <c r="AFF41"/>
      <c r="AFG41"/>
      <c r="AFH41"/>
      <c r="AFI41"/>
      <c r="AFJ41"/>
      <c r="AFK41"/>
      <c r="AFL41"/>
      <c r="AFM41"/>
      <c r="AFN41"/>
      <c r="AFO41"/>
      <c r="AFP41"/>
      <c r="AFQ41"/>
      <c r="AFR41"/>
      <c r="AFS41"/>
      <c r="AFT41"/>
      <c r="AFU41"/>
      <c r="AFV41"/>
      <c r="AFW41"/>
      <c r="AFX41"/>
      <c r="AFY41"/>
      <c r="AFZ41"/>
      <c r="AGA41"/>
      <c r="AGB41"/>
      <c r="AGC41"/>
      <c r="AGD41"/>
      <c r="AGE41"/>
      <c r="AGF41"/>
      <c r="AGG41"/>
      <c r="AGH41"/>
      <c r="AGI41"/>
      <c r="AGJ41"/>
      <c r="AGK41"/>
      <c r="AGL41"/>
      <c r="AGM41"/>
      <c r="AGN41"/>
      <c r="AGO41"/>
      <c r="AGP41"/>
      <c r="AGQ41"/>
      <c r="AGR41"/>
      <c r="AGS41"/>
      <c r="AGT41"/>
      <c r="AGU41"/>
      <c r="AGV41"/>
      <c r="AGW41"/>
      <c r="AGX41"/>
      <c r="AGY41"/>
      <c r="AGZ41"/>
      <c r="AHA41"/>
      <c r="AHB41"/>
      <c r="AHC41"/>
      <c r="AHD41"/>
      <c r="AHE41"/>
      <c r="AHF41"/>
      <c r="AHG41"/>
      <c r="AHH41"/>
      <c r="AHI41"/>
      <c r="AHJ41"/>
      <c r="AHK41"/>
      <c r="AHL41"/>
      <c r="AHM41"/>
      <c r="AHN41"/>
      <c r="AHO41"/>
      <c r="AHP41"/>
      <c r="AHQ41"/>
      <c r="AHR41"/>
      <c r="AHS41"/>
      <c r="AHT41"/>
      <c r="AHU41"/>
      <c r="AHV41"/>
      <c r="AHW41"/>
      <c r="AHX41"/>
      <c r="AHY41"/>
      <c r="AHZ41"/>
      <c r="AIA41"/>
      <c r="AIB41"/>
      <c r="AIC41"/>
      <c r="AID41"/>
      <c r="AIE41"/>
      <c r="AIF41"/>
      <c r="AIG41"/>
      <c r="AIH41"/>
      <c r="AII41"/>
      <c r="AIJ41"/>
      <c r="AIK41"/>
      <c r="AIL41"/>
      <c r="AIM41"/>
      <c r="AIN41"/>
      <c r="AIO41"/>
      <c r="AIP41"/>
      <c r="AIQ41"/>
      <c r="AIR41"/>
      <c r="AIS41"/>
      <c r="AIT41"/>
      <c r="AIU41"/>
      <c r="AIV41"/>
      <c r="AIW41"/>
      <c r="AIX41"/>
      <c r="AIY41"/>
      <c r="AIZ41"/>
      <c r="AJA41"/>
      <c r="AJB41"/>
      <c r="AJC41"/>
      <c r="AJD41"/>
      <c r="AJE41"/>
      <c r="AJF41"/>
      <c r="AJG41"/>
      <c r="AJH41"/>
      <c r="AJI41"/>
      <c r="AJJ41"/>
      <c r="AJK41"/>
      <c r="AJL41"/>
      <c r="AJM41"/>
      <c r="AJN41"/>
      <c r="AJO41"/>
      <c r="AJP41"/>
      <c r="AJQ41"/>
      <c r="AJR41"/>
      <c r="AJS41"/>
      <c r="AJT41"/>
      <c r="AJU41"/>
      <c r="AJV41"/>
      <c r="AJW41"/>
      <c r="AJX41"/>
      <c r="AJY41"/>
      <c r="AJZ41"/>
      <c r="AKA41"/>
      <c r="AKB41"/>
      <c r="AKC41"/>
      <c r="AKD41"/>
      <c r="AKE41"/>
      <c r="AKF41"/>
      <c r="AKG41"/>
      <c r="AKH41"/>
      <c r="AKI41"/>
      <c r="AKJ41"/>
      <c r="AKK41"/>
      <c r="AKL41"/>
      <c r="AKM41"/>
      <c r="AKN41"/>
      <c r="AKO41"/>
      <c r="AKP41"/>
      <c r="AKQ41"/>
      <c r="AKR41"/>
      <c r="AKS41"/>
      <c r="AKT41"/>
      <c r="AKU41"/>
      <c r="AKV41"/>
      <c r="AKW41"/>
      <c r="AKX41"/>
      <c r="AKY41"/>
      <c r="AKZ41"/>
      <c r="ALA41"/>
      <c r="ALB41"/>
      <c r="ALC41"/>
      <c r="ALD41"/>
      <c r="ALE41"/>
      <c r="ALF41"/>
      <c r="ALG41"/>
      <c r="ALH41"/>
      <c r="ALI41"/>
      <c r="ALJ41"/>
      <c r="ALK41"/>
      <c r="ALL41"/>
      <c r="ALM41"/>
      <c r="ALN41"/>
      <c r="ALO41"/>
      <c r="ALP41"/>
      <c r="ALQ41"/>
      <c r="ALR41"/>
      <c r="ALS41"/>
      <c r="ALT41"/>
      <c r="ALU41"/>
      <c r="ALV41"/>
      <c r="ALW41"/>
      <c r="ALX41"/>
      <c r="ALY41"/>
      <c r="ALZ41"/>
      <c r="AMA41"/>
      <c r="AMB41"/>
      <c r="AMC41"/>
      <c r="AMD41"/>
      <c r="AME41"/>
      <c r="AMF41"/>
      <c r="AMG41"/>
    </row>
    <row r="42" spans="1:1021" x14ac:dyDescent="0.25">
      <c r="A42" s="26" t="s">
        <v>73</v>
      </c>
      <c r="B42" s="39">
        <v>40922</v>
      </c>
      <c r="C42" s="28">
        <v>9.2761117535494293</v>
      </c>
      <c r="D42" s="29" t="s">
        <v>72</v>
      </c>
      <c r="E42" s="30" t="s">
        <v>47</v>
      </c>
      <c r="F42" s="31">
        <v>0.12515299999999999</v>
      </c>
      <c r="G42" s="31">
        <v>28.51</v>
      </c>
      <c r="H42" s="31">
        <v>0.43897930550684</v>
      </c>
      <c r="I42" s="31">
        <v>61.819769999999998</v>
      </c>
      <c r="J42" s="31">
        <v>51.2432533333333</v>
      </c>
      <c r="K42" s="32">
        <v>0.74509999999999998</v>
      </c>
      <c r="L42" s="32">
        <v>1.4992631000000001</v>
      </c>
      <c r="M42" s="32">
        <v>1.3768118116566099</v>
      </c>
      <c r="N42" s="32">
        <v>0</v>
      </c>
      <c r="O42" s="32">
        <v>0</v>
      </c>
      <c r="P42" s="32">
        <v>8.0852277818119909</v>
      </c>
      <c r="Q42" s="32">
        <v>0</v>
      </c>
      <c r="R42" s="32">
        <v>5.3564101791755903</v>
      </c>
      <c r="S42" s="32">
        <v>4.3817244437524696</v>
      </c>
      <c r="T42" s="32">
        <v>6.4250622836669598</v>
      </c>
      <c r="U42" s="32">
        <v>0</v>
      </c>
      <c r="V42" s="32">
        <v>0</v>
      </c>
      <c r="W42" s="32">
        <v>0</v>
      </c>
      <c r="X42" s="32">
        <v>8.7923653392220302</v>
      </c>
      <c r="Y42" s="32">
        <v>3.00499678455731</v>
      </c>
      <c r="Z42" s="32">
        <v>3.77496404367362</v>
      </c>
      <c r="AA42" s="32">
        <v>0</v>
      </c>
      <c r="AB42" s="32">
        <f t="shared" si="24"/>
        <v>43.44192576751658</v>
      </c>
      <c r="AC42" s="32">
        <f t="shared" si="25"/>
        <v>3.6211749116566101</v>
      </c>
      <c r="AD42" s="32">
        <f t="shared" si="26"/>
        <v>24.248424688407013</v>
      </c>
      <c r="AE42" s="33">
        <f t="shared" si="22"/>
        <v>6.9116308675696795E-3</v>
      </c>
      <c r="AF42" s="32"/>
      <c r="AG42" s="31">
        <f t="shared" si="27"/>
        <v>0.33198727959838581</v>
      </c>
      <c r="AH42" s="31">
        <f t="shared" si="28"/>
        <v>0.70828830144564925</v>
      </c>
      <c r="AI42" s="31">
        <f t="shared" si="29"/>
        <v>0.73389361053807234</v>
      </c>
      <c r="AJ42" s="31">
        <f t="shared" si="30"/>
        <v>0.47905099523554828</v>
      </c>
      <c r="AK42" s="31">
        <f t="shared" si="31"/>
        <v>0.12993279285032655</v>
      </c>
      <c r="AL42" s="34">
        <f>(K42+L42)/(K42+L42+Y42)</f>
        <v>0.42754986309902665</v>
      </c>
      <c r="AM42" s="34"/>
      <c r="AN42" s="35">
        <f t="shared" si="32"/>
        <v>0.35114560176668641</v>
      </c>
      <c r="AO42" s="31">
        <f t="shared" si="33"/>
        <v>0.19024279126569762</v>
      </c>
      <c r="AP42" s="31">
        <f t="shared" si="34"/>
        <v>0.85449101136640904</v>
      </c>
      <c r="AQ42" s="36"/>
      <c r="AR42" s="37">
        <f t="shared" si="23"/>
        <v>0.40297215820888238</v>
      </c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  <c r="HU42"/>
      <c r="HV42"/>
      <c r="HW42"/>
      <c r="HX42"/>
      <c r="HY42"/>
      <c r="HZ42"/>
      <c r="IA42"/>
      <c r="IB42"/>
      <c r="IC42"/>
      <c r="ID42"/>
      <c r="IE42"/>
      <c r="IF42"/>
      <c r="IG42"/>
      <c r="IH42"/>
      <c r="II42"/>
      <c r="IJ42"/>
      <c r="IK42"/>
      <c r="IL42"/>
      <c r="IM42"/>
      <c r="IN42"/>
      <c r="IO42"/>
      <c r="IP42"/>
      <c r="IQ42"/>
      <c r="IR42"/>
      <c r="IS42"/>
      <c r="IT42"/>
      <c r="IU42"/>
      <c r="IV42"/>
      <c r="IW42"/>
      <c r="IX42"/>
      <c r="IY42"/>
      <c r="IZ42"/>
      <c r="JA42"/>
      <c r="JB42"/>
      <c r="JC42"/>
      <c r="JD42"/>
      <c r="JE42"/>
      <c r="JF42"/>
      <c r="JG42"/>
      <c r="JH42"/>
      <c r="JI42"/>
      <c r="JJ42"/>
      <c r="JK42"/>
      <c r="JL42"/>
      <c r="JM42"/>
      <c r="JN42"/>
      <c r="JO42"/>
      <c r="JP42"/>
      <c r="JQ42"/>
      <c r="JR42"/>
      <c r="JS42"/>
      <c r="JT42"/>
      <c r="JU42"/>
      <c r="JV42"/>
      <c r="JW42"/>
      <c r="JX42"/>
      <c r="JY42"/>
      <c r="JZ42"/>
      <c r="KA42"/>
      <c r="KB42"/>
      <c r="KC42"/>
      <c r="KD42"/>
      <c r="KE42"/>
      <c r="KF42"/>
      <c r="KG42"/>
      <c r="KH42"/>
      <c r="KI42"/>
      <c r="KJ42"/>
      <c r="KK42"/>
      <c r="KL42"/>
      <c r="KM42"/>
      <c r="KN42"/>
      <c r="KO42"/>
      <c r="KP42"/>
      <c r="KQ42"/>
      <c r="KR42"/>
      <c r="KS42"/>
      <c r="KT42"/>
      <c r="KU42"/>
      <c r="KV42"/>
      <c r="KW42"/>
      <c r="KX42"/>
      <c r="KY42"/>
      <c r="KZ42"/>
      <c r="LA42"/>
      <c r="LB42"/>
      <c r="LC42"/>
      <c r="LD42"/>
      <c r="LE42"/>
      <c r="LF42"/>
      <c r="LG42"/>
      <c r="LH42"/>
      <c r="LI42"/>
      <c r="LJ42"/>
      <c r="LK42"/>
      <c r="LL42"/>
      <c r="LM42"/>
      <c r="LN42"/>
      <c r="LO42"/>
      <c r="LP42"/>
      <c r="LQ42"/>
      <c r="LR42"/>
      <c r="LS42"/>
      <c r="LT42"/>
      <c r="LU42"/>
      <c r="LV42"/>
      <c r="LW42"/>
      <c r="LX42"/>
      <c r="LY42"/>
      <c r="LZ42"/>
      <c r="MA42"/>
      <c r="MB42"/>
      <c r="MC42"/>
      <c r="MD42"/>
      <c r="ME42"/>
      <c r="MF42"/>
      <c r="MG42"/>
      <c r="MH42"/>
      <c r="MI42"/>
      <c r="MJ42"/>
      <c r="MK42"/>
      <c r="ML42"/>
      <c r="MM42"/>
      <c r="MN42"/>
      <c r="MO42"/>
      <c r="MP42"/>
      <c r="MQ42"/>
      <c r="MR42"/>
      <c r="MS42"/>
      <c r="MT42"/>
      <c r="MU42"/>
      <c r="MV42"/>
      <c r="MW42"/>
      <c r="MX42"/>
      <c r="MY42"/>
      <c r="MZ42"/>
      <c r="NA42"/>
      <c r="NB42"/>
      <c r="NC42"/>
      <c r="ND42"/>
      <c r="NE42"/>
      <c r="NF42"/>
      <c r="NG42"/>
      <c r="NH42"/>
      <c r="NI42"/>
      <c r="NJ42"/>
      <c r="NK42"/>
      <c r="NL42"/>
      <c r="NM42"/>
      <c r="NN42"/>
      <c r="NO42"/>
      <c r="NP42"/>
      <c r="NQ42"/>
      <c r="NR42"/>
      <c r="NS42"/>
      <c r="NT42"/>
      <c r="NU42"/>
      <c r="NV42"/>
      <c r="NW42"/>
      <c r="NX42"/>
      <c r="NY42"/>
      <c r="NZ42"/>
      <c r="OA42"/>
      <c r="OB42"/>
      <c r="OC42"/>
      <c r="OD42"/>
      <c r="OE42"/>
      <c r="OF42"/>
      <c r="OG42"/>
      <c r="OH42"/>
      <c r="OI42"/>
      <c r="OJ42"/>
      <c r="OK42"/>
      <c r="OL42"/>
      <c r="OM42"/>
      <c r="ON42"/>
      <c r="OO42"/>
      <c r="OP42"/>
      <c r="OQ42"/>
      <c r="OR42"/>
      <c r="OS42"/>
      <c r="OT42"/>
      <c r="OU42"/>
      <c r="OV42"/>
      <c r="OW42"/>
      <c r="OX42"/>
      <c r="OY42"/>
      <c r="OZ42"/>
      <c r="PA42"/>
      <c r="PB42"/>
      <c r="PC42"/>
      <c r="PD42"/>
      <c r="PE42"/>
      <c r="PF42"/>
      <c r="PG42"/>
      <c r="PH42"/>
      <c r="PI42"/>
      <c r="PJ42"/>
      <c r="PK42"/>
      <c r="PL42"/>
      <c r="PM42"/>
      <c r="PN42"/>
      <c r="PO42"/>
      <c r="PP42"/>
      <c r="PQ42"/>
      <c r="PR42"/>
      <c r="PS42"/>
      <c r="PT42"/>
      <c r="PU42"/>
      <c r="PV42"/>
      <c r="PW42"/>
      <c r="PX42"/>
      <c r="PY42"/>
      <c r="PZ42"/>
      <c r="QA42"/>
      <c r="QB42"/>
      <c r="QC42"/>
      <c r="QD42"/>
      <c r="QE42"/>
      <c r="QF42"/>
      <c r="QG42"/>
      <c r="QH42"/>
      <c r="QI42"/>
      <c r="QJ42"/>
      <c r="QK42"/>
      <c r="QL42"/>
      <c r="QM42"/>
      <c r="QN42"/>
      <c r="QO42"/>
      <c r="QP42"/>
      <c r="QQ42"/>
      <c r="QR42"/>
      <c r="QS42"/>
      <c r="QT42"/>
      <c r="QU42"/>
      <c r="QV42"/>
      <c r="QW42"/>
      <c r="QX42"/>
      <c r="QY42"/>
      <c r="QZ42"/>
      <c r="RA42"/>
      <c r="RB42"/>
      <c r="RC42"/>
      <c r="RD42"/>
      <c r="RE42"/>
      <c r="RF42"/>
      <c r="RG42"/>
      <c r="RH42"/>
      <c r="RI42"/>
      <c r="RJ42"/>
      <c r="RK42"/>
      <c r="RL42"/>
      <c r="RM42"/>
      <c r="RN42"/>
      <c r="RO42"/>
      <c r="RP42"/>
      <c r="RQ42"/>
      <c r="RR42"/>
      <c r="RS42"/>
      <c r="RT42"/>
      <c r="RU42"/>
      <c r="RV42"/>
      <c r="RW42"/>
      <c r="RX42"/>
      <c r="RY42"/>
      <c r="RZ42"/>
      <c r="SA42"/>
      <c r="SB42"/>
      <c r="SC42"/>
      <c r="SD42"/>
      <c r="SE42"/>
      <c r="SF42"/>
      <c r="SG42"/>
      <c r="SH42"/>
      <c r="SI42"/>
      <c r="SJ42"/>
      <c r="SK42"/>
      <c r="SL42"/>
      <c r="SM42"/>
      <c r="SN42"/>
      <c r="SO42"/>
      <c r="SP42"/>
      <c r="SQ42"/>
      <c r="SR42"/>
      <c r="SS42"/>
      <c r="ST42"/>
      <c r="SU42"/>
      <c r="SV42"/>
      <c r="SW42"/>
      <c r="SX42"/>
      <c r="SY42"/>
      <c r="SZ42"/>
      <c r="TA42"/>
      <c r="TB42"/>
      <c r="TC42"/>
      <c r="TD42"/>
      <c r="TE42"/>
      <c r="TF42"/>
      <c r="TG42"/>
      <c r="TH42"/>
      <c r="TI42"/>
      <c r="TJ42"/>
      <c r="TK42"/>
      <c r="TL42"/>
      <c r="TM42"/>
      <c r="TN42"/>
      <c r="TO42"/>
      <c r="TP42"/>
      <c r="TQ42"/>
      <c r="TR42"/>
      <c r="TS42"/>
      <c r="TT42"/>
      <c r="TU42"/>
      <c r="TV42"/>
      <c r="TW42"/>
      <c r="TX42"/>
      <c r="TY42"/>
      <c r="TZ42"/>
      <c r="UA42"/>
      <c r="UB42"/>
      <c r="UC42"/>
      <c r="UD42"/>
      <c r="UE42"/>
      <c r="UF42"/>
      <c r="UG42"/>
      <c r="UH42"/>
      <c r="UI42"/>
      <c r="UJ42"/>
      <c r="UK42"/>
      <c r="UL42"/>
      <c r="UM42"/>
      <c r="UN42"/>
      <c r="UO42"/>
      <c r="UP42"/>
      <c r="UQ42"/>
      <c r="UR42"/>
      <c r="US42"/>
      <c r="UT42"/>
      <c r="UU42"/>
      <c r="UV42"/>
      <c r="UW42"/>
      <c r="UX42"/>
      <c r="UY42"/>
      <c r="UZ42"/>
      <c r="VA42"/>
      <c r="VB42"/>
      <c r="VC42"/>
      <c r="VD42"/>
      <c r="VE42"/>
      <c r="VF42"/>
      <c r="VG42"/>
      <c r="VH42"/>
      <c r="VI42"/>
      <c r="VJ42"/>
      <c r="VK42"/>
      <c r="VL42"/>
      <c r="VM42"/>
      <c r="VN42"/>
      <c r="VO42"/>
      <c r="VP42"/>
      <c r="VQ42"/>
      <c r="VR42"/>
      <c r="VS42"/>
      <c r="VT42"/>
      <c r="VU42"/>
      <c r="VV42"/>
      <c r="VW42"/>
      <c r="VX42"/>
      <c r="VY42"/>
      <c r="VZ42"/>
      <c r="WA42"/>
      <c r="WB42"/>
      <c r="WC42"/>
      <c r="WD42"/>
      <c r="WE42"/>
      <c r="WF42"/>
      <c r="WG42"/>
      <c r="WH42"/>
      <c r="WI42"/>
      <c r="WJ42"/>
      <c r="WK42"/>
      <c r="WL42"/>
      <c r="WM42"/>
      <c r="WN42"/>
      <c r="WO42"/>
      <c r="WP42"/>
      <c r="WQ42"/>
      <c r="WR42"/>
      <c r="WS42"/>
      <c r="WT42"/>
      <c r="WU42"/>
      <c r="WV42"/>
      <c r="WW42"/>
      <c r="WX42"/>
      <c r="WY42"/>
      <c r="WZ42"/>
      <c r="XA42"/>
      <c r="XB42"/>
      <c r="XC42"/>
      <c r="XD42"/>
      <c r="XE42"/>
      <c r="XF42"/>
      <c r="XG42"/>
      <c r="XH42"/>
      <c r="XI42"/>
      <c r="XJ42"/>
      <c r="XK42"/>
      <c r="XL42"/>
      <c r="XM42"/>
      <c r="XN42"/>
      <c r="XO42"/>
      <c r="XP42"/>
      <c r="XQ42"/>
      <c r="XR42"/>
      <c r="XS42"/>
      <c r="XT42"/>
      <c r="XU42"/>
      <c r="XV42"/>
      <c r="XW42"/>
      <c r="XX42"/>
      <c r="XY42"/>
      <c r="XZ42"/>
      <c r="YA42"/>
      <c r="YB42"/>
      <c r="YC42"/>
      <c r="YD42"/>
      <c r="YE42"/>
      <c r="YF42"/>
      <c r="YG42"/>
      <c r="YH42"/>
      <c r="YI42"/>
      <c r="YJ42"/>
      <c r="YK42"/>
      <c r="YL42"/>
      <c r="YM42"/>
      <c r="YN42"/>
      <c r="YO42"/>
      <c r="YP42"/>
      <c r="YQ42"/>
      <c r="YR42"/>
      <c r="YS42"/>
      <c r="YT42"/>
      <c r="YU42"/>
      <c r="YV42"/>
      <c r="YW42"/>
      <c r="YX42"/>
      <c r="YY42"/>
      <c r="YZ42"/>
      <c r="ZA42"/>
      <c r="ZB42"/>
      <c r="ZC42"/>
      <c r="ZD42"/>
      <c r="ZE42"/>
      <c r="ZF42"/>
      <c r="ZG42"/>
      <c r="ZH42"/>
      <c r="ZI42"/>
      <c r="ZJ42"/>
      <c r="ZK42"/>
      <c r="ZL42"/>
      <c r="ZM42"/>
      <c r="ZN42"/>
      <c r="ZO42"/>
      <c r="ZP42"/>
      <c r="ZQ42"/>
      <c r="ZR42"/>
      <c r="ZS42"/>
      <c r="ZT42"/>
      <c r="ZU42"/>
      <c r="ZV42"/>
      <c r="ZW42"/>
      <c r="ZX42"/>
      <c r="ZY42"/>
      <c r="ZZ42"/>
      <c r="AAA42"/>
      <c r="AAB42"/>
      <c r="AAC42"/>
      <c r="AAD42"/>
      <c r="AAE42"/>
      <c r="AAF42"/>
      <c r="AAG42"/>
      <c r="AAH42"/>
      <c r="AAI42"/>
      <c r="AAJ42"/>
      <c r="AAK42"/>
      <c r="AAL42"/>
      <c r="AAM42"/>
      <c r="AAN42"/>
      <c r="AAO42"/>
      <c r="AAP42"/>
      <c r="AAQ42"/>
      <c r="AAR42"/>
      <c r="AAS42"/>
      <c r="AAT42"/>
      <c r="AAU42"/>
      <c r="AAV42"/>
      <c r="AAW42"/>
      <c r="AAX42"/>
      <c r="AAY42"/>
      <c r="AAZ42"/>
      <c r="ABA42"/>
      <c r="ABB42"/>
      <c r="ABC42"/>
      <c r="ABD42"/>
      <c r="ABE42"/>
      <c r="ABF42"/>
      <c r="ABG42"/>
      <c r="ABH42"/>
      <c r="ABI42"/>
      <c r="ABJ42"/>
      <c r="ABK42"/>
      <c r="ABL42"/>
      <c r="ABM42"/>
      <c r="ABN42"/>
      <c r="ABO42"/>
      <c r="ABP42"/>
      <c r="ABQ42"/>
      <c r="ABR42"/>
      <c r="ABS42"/>
      <c r="ABT42"/>
      <c r="ABU42"/>
      <c r="ABV42"/>
      <c r="ABW42"/>
      <c r="ABX42"/>
      <c r="ABY42"/>
      <c r="ABZ42"/>
      <c r="ACA42"/>
      <c r="ACB42"/>
      <c r="ACC42"/>
      <c r="ACD42"/>
      <c r="ACE42"/>
      <c r="ACF42"/>
      <c r="ACG42"/>
      <c r="ACH42"/>
      <c r="ACI42"/>
      <c r="ACJ42"/>
      <c r="ACK42"/>
      <c r="ACL42"/>
      <c r="ACM42"/>
      <c r="ACN42"/>
      <c r="ACO42"/>
      <c r="ACP42"/>
      <c r="ACQ42"/>
      <c r="ACR42"/>
      <c r="ACS42"/>
      <c r="ACT42"/>
      <c r="ACU42"/>
      <c r="ACV42"/>
      <c r="ACW42"/>
      <c r="ACX42"/>
      <c r="ACY42"/>
      <c r="ACZ42"/>
      <c r="ADA42"/>
      <c r="ADB42"/>
      <c r="ADC42"/>
      <c r="ADD42"/>
      <c r="ADE42"/>
      <c r="ADF42"/>
      <c r="ADG42"/>
      <c r="ADH42"/>
      <c r="ADI42"/>
      <c r="ADJ42"/>
      <c r="ADK42"/>
      <c r="ADL42"/>
      <c r="ADM42"/>
      <c r="ADN42"/>
      <c r="ADO42"/>
      <c r="ADP42"/>
      <c r="ADQ42"/>
      <c r="ADR42"/>
      <c r="ADS42"/>
      <c r="ADT42"/>
      <c r="ADU42"/>
      <c r="ADV42"/>
      <c r="ADW42"/>
      <c r="ADX42"/>
      <c r="ADY42"/>
      <c r="ADZ42"/>
      <c r="AEA42"/>
      <c r="AEB42"/>
      <c r="AEC42"/>
      <c r="AED42"/>
      <c r="AEE42"/>
      <c r="AEF42"/>
      <c r="AEG42"/>
      <c r="AEH42"/>
      <c r="AEI42"/>
      <c r="AEJ42"/>
      <c r="AEK42"/>
      <c r="AEL42"/>
      <c r="AEM42"/>
      <c r="AEN42"/>
      <c r="AEO42"/>
      <c r="AEP42"/>
      <c r="AEQ42"/>
      <c r="AER42"/>
      <c r="AES42"/>
      <c r="AET42"/>
      <c r="AEU42"/>
      <c r="AEV42"/>
      <c r="AEW42"/>
      <c r="AEX42"/>
      <c r="AEY42"/>
      <c r="AEZ42"/>
      <c r="AFA42"/>
      <c r="AFB42"/>
      <c r="AFC42"/>
      <c r="AFD42"/>
      <c r="AFE42"/>
      <c r="AFF42"/>
      <c r="AFG42"/>
      <c r="AFH42"/>
      <c r="AFI42"/>
      <c r="AFJ42"/>
      <c r="AFK42"/>
      <c r="AFL42"/>
      <c r="AFM42"/>
      <c r="AFN42"/>
      <c r="AFO42"/>
      <c r="AFP42"/>
      <c r="AFQ42"/>
      <c r="AFR42"/>
      <c r="AFS42"/>
      <c r="AFT42"/>
      <c r="AFU42"/>
      <c r="AFV42"/>
      <c r="AFW42"/>
      <c r="AFX42"/>
      <c r="AFY42"/>
      <c r="AFZ42"/>
      <c r="AGA42"/>
      <c r="AGB42"/>
      <c r="AGC42"/>
      <c r="AGD42"/>
      <c r="AGE42"/>
      <c r="AGF42"/>
      <c r="AGG42"/>
      <c r="AGH42"/>
      <c r="AGI42"/>
      <c r="AGJ42"/>
      <c r="AGK42"/>
      <c r="AGL42"/>
      <c r="AGM42"/>
      <c r="AGN42"/>
      <c r="AGO42"/>
      <c r="AGP42"/>
      <c r="AGQ42"/>
      <c r="AGR42"/>
      <c r="AGS42"/>
      <c r="AGT42"/>
      <c r="AGU42"/>
      <c r="AGV42"/>
      <c r="AGW42"/>
      <c r="AGX42"/>
      <c r="AGY42"/>
      <c r="AGZ42"/>
      <c r="AHA42"/>
      <c r="AHB42"/>
      <c r="AHC42"/>
      <c r="AHD42"/>
      <c r="AHE42"/>
      <c r="AHF42"/>
      <c r="AHG42"/>
      <c r="AHH42"/>
      <c r="AHI42"/>
      <c r="AHJ42"/>
      <c r="AHK42"/>
      <c r="AHL42"/>
      <c r="AHM42"/>
      <c r="AHN42"/>
      <c r="AHO42"/>
      <c r="AHP42"/>
      <c r="AHQ42"/>
      <c r="AHR42"/>
      <c r="AHS42"/>
      <c r="AHT42"/>
      <c r="AHU42"/>
      <c r="AHV42"/>
      <c r="AHW42"/>
      <c r="AHX42"/>
      <c r="AHY42"/>
      <c r="AHZ42"/>
      <c r="AIA42"/>
      <c r="AIB42"/>
      <c r="AIC42"/>
      <c r="AID42"/>
      <c r="AIE42"/>
      <c r="AIF42"/>
      <c r="AIG42"/>
      <c r="AIH42"/>
      <c r="AII42"/>
      <c r="AIJ42"/>
      <c r="AIK42"/>
      <c r="AIL42"/>
      <c r="AIM42"/>
      <c r="AIN42"/>
      <c r="AIO42"/>
      <c r="AIP42"/>
      <c r="AIQ42"/>
      <c r="AIR42"/>
      <c r="AIS42"/>
      <c r="AIT42"/>
      <c r="AIU42"/>
      <c r="AIV42"/>
      <c r="AIW42"/>
      <c r="AIX42"/>
      <c r="AIY42"/>
      <c r="AIZ42"/>
      <c r="AJA42"/>
      <c r="AJB42"/>
      <c r="AJC42"/>
      <c r="AJD42"/>
      <c r="AJE42"/>
      <c r="AJF42"/>
      <c r="AJG42"/>
      <c r="AJH42"/>
      <c r="AJI42"/>
      <c r="AJJ42"/>
      <c r="AJK42"/>
      <c r="AJL42"/>
      <c r="AJM42"/>
      <c r="AJN42"/>
      <c r="AJO42"/>
      <c r="AJP42"/>
      <c r="AJQ42"/>
      <c r="AJR42"/>
      <c r="AJS42"/>
      <c r="AJT42"/>
      <c r="AJU42"/>
      <c r="AJV42"/>
      <c r="AJW42"/>
      <c r="AJX42"/>
      <c r="AJY42"/>
      <c r="AJZ42"/>
      <c r="AKA42"/>
      <c r="AKB42"/>
      <c r="AKC42"/>
      <c r="AKD42"/>
      <c r="AKE42"/>
      <c r="AKF42"/>
      <c r="AKG42"/>
      <c r="AKH42"/>
      <c r="AKI42"/>
      <c r="AKJ42"/>
      <c r="AKK42"/>
      <c r="AKL42"/>
      <c r="AKM42"/>
      <c r="AKN42"/>
      <c r="AKO42"/>
      <c r="AKP42"/>
      <c r="AKQ42"/>
      <c r="AKR42"/>
      <c r="AKS42"/>
      <c r="AKT42"/>
      <c r="AKU42"/>
      <c r="AKV42"/>
      <c r="AKW42"/>
      <c r="AKX42"/>
      <c r="AKY42"/>
      <c r="AKZ42"/>
      <c r="ALA42"/>
      <c r="ALB42"/>
      <c r="ALC42"/>
      <c r="ALD42"/>
      <c r="ALE42"/>
      <c r="ALF42"/>
      <c r="ALG42"/>
      <c r="ALH42"/>
      <c r="ALI42"/>
      <c r="ALJ42"/>
      <c r="ALK42"/>
      <c r="ALL42"/>
      <c r="ALM42"/>
      <c r="ALN42"/>
      <c r="ALO42"/>
      <c r="ALP42"/>
      <c r="ALQ42"/>
      <c r="ALR42"/>
      <c r="ALS42"/>
      <c r="ALT42"/>
      <c r="ALU42"/>
      <c r="ALV42"/>
      <c r="ALW42"/>
      <c r="ALX42"/>
      <c r="ALY42"/>
      <c r="ALZ42"/>
      <c r="AMA42"/>
      <c r="AMB42"/>
      <c r="AMC42"/>
      <c r="AMD42"/>
      <c r="AME42"/>
      <c r="AMF42"/>
      <c r="AMG42"/>
    </row>
    <row r="43" spans="1:1021" x14ac:dyDescent="0.25">
      <c r="A43" s="40" t="s">
        <v>74</v>
      </c>
      <c r="B43" s="40">
        <v>40960</v>
      </c>
      <c r="C43" s="41">
        <v>2.93150684931507</v>
      </c>
      <c r="D43" s="29" t="s">
        <v>72</v>
      </c>
      <c r="E43" s="41" t="s">
        <v>47</v>
      </c>
      <c r="F43" s="41"/>
      <c r="G43" s="41"/>
      <c r="H43" s="42"/>
      <c r="I43" s="42"/>
      <c r="J43" s="42"/>
      <c r="K43" s="42">
        <v>0.25629007080465099</v>
      </c>
      <c r="L43" s="42">
        <v>6.33031111439534E-2</v>
      </c>
      <c r="M43" s="42">
        <v>0.74036640107551299</v>
      </c>
      <c r="N43" s="42">
        <v>0.39387096961506102</v>
      </c>
      <c r="O43" s="42">
        <v>0</v>
      </c>
      <c r="P43" s="42">
        <v>0.94344737078003804</v>
      </c>
      <c r="Q43" s="42">
        <v>0</v>
      </c>
      <c r="R43" s="42">
        <v>1.2632416715168</v>
      </c>
      <c r="S43" s="42">
        <v>0.65394846241417703</v>
      </c>
      <c r="T43" s="42">
        <v>0.86565990403547899</v>
      </c>
      <c r="U43" s="42">
        <v>3.1570651048925397E-2</v>
      </c>
      <c r="V43" s="42">
        <v>5.8409999999999998E-3</v>
      </c>
      <c r="W43" s="42">
        <v>5.4727999999999999E-2</v>
      </c>
      <c r="X43" s="42">
        <v>2.3494094214083101</v>
      </c>
      <c r="Y43" s="42">
        <v>0.16559088480244699</v>
      </c>
      <c r="Z43" s="42">
        <v>3.3705850465192499</v>
      </c>
      <c r="AA43" s="42">
        <v>0</v>
      </c>
      <c r="AB43" s="42">
        <f t="shared" si="24"/>
        <v>11.157852965164606</v>
      </c>
      <c r="AC43" s="32">
        <f t="shared" si="25"/>
        <v>1.4538305526391786</v>
      </c>
      <c r="AD43" s="32">
        <f t="shared" si="26"/>
        <v>3.8184370597954191</v>
      </c>
      <c r="AE43" s="33">
        <f t="shared" si="22"/>
        <v>7.5131609797527863E-4</v>
      </c>
      <c r="AF43" s="41"/>
      <c r="AG43" s="31">
        <f t="shared" si="27"/>
        <v>0.80192596488452761</v>
      </c>
      <c r="AH43" s="31">
        <f t="shared" si="28"/>
        <v>0.6177389377057948</v>
      </c>
      <c r="AI43" s="31">
        <f t="shared" si="29"/>
        <v>0.61908756507347529</v>
      </c>
      <c r="AJ43" s="31">
        <f t="shared" si="30"/>
        <v>0.28651333183337352</v>
      </c>
      <c r="AK43" s="31">
        <f t="shared" si="31"/>
        <v>0.27575052321136578</v>
      </c>
      <c r="AL43" s="34">
        <f>(K43+L43)/(K43+L43+Y43)</f>
        <v>0.65870502320635382</v>
      </c>
      <c r="AM43" s="34">
        <f t="shared" ref="AM43:AM59" si="35">(K43)/(X43+K43)</f>
        <v>9.8357493475577137E-2</v>
      </c>
      <c r="AN43" s="35">
        <f t="shared" si="32"/>
        <v>0.25714985858785133</v>
      </c>
      <c r="AO43" s="31">
        <f t="shared" si="33"/>
        <v>0.12707480836458496</v>
      </c>
      <c r="AP43" s="31">
        <f t="shared" si="34"/>
        <v>0.56030386884195971</v>
      </c>
      <c r="AQ43" s="36">
        <f>Y43/(Y43+X43)</f>
        <v>6.5841298068045034E-2</v>
      </c>
      <c r="AR43" s="37">
        <f t="shared" si="23"/>
        <v>3.2709322391030506E-2</v>
      </c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  <c r="IG43"/>
      <c r="IH43"/>
      <c r="II43"/>
      <c r="IJ43"/>
      <c r="IK43"/>
      <c r="IL43"/>
      <c r="IM43"/>
      <c r="IN43"/>
      <c r="IO43"/>
      <c r="IP43"/>
      <c r="IQ43"/>
      <c r="IR43"/>
      <c r="IS43"/>
      <c r="IT43"/>
      <c r="IU43"/>
      <c r="IV43"/>
      <c r="IW43"/>
      <c r="IX43"/>
      <c r="IY43"/>
      <c r="IZ43"/>
      <c r="JA43"/>
      <c r="JB43"/>
      <c r="JC43"/>
      <c r="JD43"/>
      <c r="JE43"/>
      <c r="JF43"/>
      <c r="JG43"/>
      <c r="JH43"/>
      <c r="JI43"/>
      <c r="JJ43"/>
      <c r="JK43"/>
      <c r="JL43"/>
      <c r="JM43"/>
      <c r="JN43"/>
      <c r="JO43"/>
      <c r="JP43"/>
      <c r="JQ43"/>
      <c r="JR43"/>
      <c r="JS43"/>
      <c r="JT43"/>
      <c r="JU43"/>
      <c r="JV43"/>
      <c r="JW43"/>
      <c r="JX43"/>
      <c r="JY43"/>
      <c r="JZ43"/>
      <c r="KA43"/>
      <c r="KB43"/>
      <c r="KC43"/>
      <c r="KD43"/>
      <c r="KE43"/>
      <c r="KF43"/>
      <c r="KG43"/>
      <c r="KH43"/>
      <c r="KI43"/>
      <c r="KJ43"/>
      <c r="KK43"/>
      <c r="KL43"/>
      <c r="KM43"/>
      <c r="KN43"/>
      <c r="KO43"/>
      <c r="KP43"/>
      <c r="KQ43"/>
      <c r="KR43"/>
      <c r="KS43"/>
      <c r="KT43"/>
      <c r="KU43"/>
      <c r="KV43"/>
      <c r="KW43"/>
      <c r="KX43"/>
      <c r="KY43"/>
      <c r="KZ43"/>
      <c r="LA43"/>
      <c r="LB43"/>
      <c r="LC43"/>
      <c r="LD43"/>
      <c r="LE43"/>
      <c r="LF43"/>
      <c r="LG43"/>
      <c r="LH43"/>
      <c r="LI43"/>
      <c r="LJ43"/>
      <c r="LK43"/>
      <c r="LL43"/>
      <c r="LM43"/>
      <c r="LN43"/>
      <c r="LO43"/>
      <c r="LP43"/>
      <c r="LQ43"/>
      <c r="LR43"/>
      <c r="LS43"/>
      <c r="LT43"/>
      <c r="LU43"/>
      <c r="LV43"/>
      <c r="LW43"/>
      <c r="LX43"/>
      <c r="LY43"/>
      <c r="LZ43"/>
      <c r="MA43"/>
      <c r="MB43"/>
      <c r="MC43"/>
      <c r="MD43"/>
      <c r="ME43"/>
      <c r="MF43"/>
      <c r="MG43"/>
      <c r="MH43"/>
      <c r="MI43"/>
      <c r="MJ43"/>
      <c r="MK43"/>
      <c r="ML43"/>
      <c r="MM43"/>
      <c r="MN43"/>
      <c r="MO43"/>
      <c r="MP43"/>
      <c r="MQ43"/>
      <c r="MR43"/>
      <c r="MS43"/>
      <c r="MT43"/>
      <c r="MU43"/>
      <c r="MV43"/>
      <c r="MW43"/>
      <c r="MX43"/>
      <c r="MY43"/>
      <c r="MZ43"/>
      <c r="NA43"/>
      <c r="NB43"/>
      <c r="NC43"/>
      <c r="ND43"/>
      <c r="NE43"/>
      <c r="NF43"/>
      <c r="NG43"/>
      <c r="NH43"/>
      <c r="NI43"/>
      <c r="NJ43"/>
      <c r="NK43"/>
      <c r="NL43"/>
      <c r="NM43"/>
      <c r="NN43"/>
      <c r="NO43"/>
      <c r="NP43"/>
      <c r="NQ43"/>
      <c r="NR43"/>
      <c r="NS43"/>
      <c r="NT43"/>
      <c r="NU43"/>
      <c r="NV43"/>
      <c r="NW43"/>
      <c r="NX43"/>
      <c r="NY43"/>
      <c r="NZ43"/>
      <c r="OA43"/>
      <c r="OB43"/>
      <c r="OC43"/>
      <c r="OD43"/>
      <c r="OE43"/>
      <c r="OF43"/>
      <c r="OG43"/>
      <c r="OH43"/>
      <c r="OI43"/>
      <c r="OJ43"/>
      <c r="OK43"/>
      <c r="OL43"/>
      <c r="OM43"/>
      <c r="ON43"/>
      <c r="OO43"/>
      <c r="OP43"/>
      <c r="OQ43"/>
      <c r="OR43"/>
      <c r="OS43"/>
      <c r="OT43"/>
      <c r="OU43"/>
      <c r="OV43"/>
      <c r="OW43"/>
      <c r="OX43"/>
      <c r="OY43"/>
      <c r="OZ43"/>
      <c r="PA43"/>
      <c r="PB43"/>
      <c r="PC43"/>
      <c r="PD43"/>
      <c r="PE43"/>
      <c r="PF43"/>
      <c r="PG43"/>
      <c r="PH43"/>
      <c r="PI43"/>
      <c r="PJ43"/>
      <c r="PK43"/>
      <c r="PL43"/>
      <c r="PM43"/>
      <c r="PN43"/>
      <c r="PO43"/>
      <c r="PP43"/>
      <c r="PQ43"/>
      <c r="PR43"/>
      <c r="PS43"/>
      <c r="PT43"/>
      <c r="PU43"/>
      <c r="PV43"/>
      <c r="PW43"/>
      <c r="PX43"/>
      <c r="PY43"/>
      <c r="PZ43"/>
      <c r="QA43"/>
      <c r="QB43"/>
      <c r="QC43"/>
      <c r="QD43"/>
      <c r="QE43"/>
      <c r="QF43"/>
      <c r="QG43"/>
      <c r="QH43"/>
      <c r="QI43"/>
      <c r="QJ43"/>
      <c r="QK43"/>
      <c r="QL43"/>
      <c r="QM43"/>
      <c r="QN43"/>
      <c r="QO43"/>
      <c r="QP43"/>
      <c r="QQ43"/>
      <c r="QR43"/>
      <c r="QS43"/>
      <c r="QT43"/>
      <c r="QU43"/>
      <c r="QV43"/>
      <c r="QW43"/>
      <c r="QX43"/>
      <c r="QY43"/>
      <c r="QZ43"/>
      <c r="RA43"/>
      <c r="RB43"/>
      <c r="RC43"/>
      <c r="RD43"/>
      <c r="RE43"/>
      <c r="RF43"/>
      <c r="RG43"/>
      <c r="RH43"/>
      <c r="RI43"/>
      <c r="RJ43"/>
      <c r="RK43"/>
      <c r="RL43"/>
      <c r="RM43"/>
      <c r="RN43"/>
      <c r="RO43"/>
      <c r="RP43"/>
      <c r="RQ43"/>
      <c r="RR43"/>
      <c r="RS43"/>
      <c r="RT43"/>
      <c r="RU43"/>
      <c r="RV43"/>
      <c r="RW43"/>
      <c r="RX43"/>
      <c r="RY43"/>
      <c r="RZ43"/>
      <c r="SA43"/>
      <c r="SB43"/>
      <c r="SC43"/>
      <c r="SD43"/>
      <c r="SE43"/>
      <c r="SF43"/>
      <c r="SG43"/>
      <c r="SH43"/>
      <c r="SI43"/>
      <c r="SJ43"/>
      <c r="SK43"/>
      <c r="SL43"/>
      <c r="SM43"/>
      <c r="SN43"/>
      <c r="SO43"/>
      <c r="SP43"/>
      <c r="SQ43"/>
      <c r="SR43"/>
      <c r="SS43"/>
      <c r="ST43"/>
      <c r="SU43"/>
      <c r="SV43"/>
      <c r="SW43"/>
      <c r="SX43"/>
      <c r="SY43"/>
      <c r="SZ43"/>
      <c r="TA43"/>
      <c r="TB43"/>
      <c r="TC43"/>
      <c r="TD43"/>
      <c r="TE43"/>
      <c r="TF43"/>
      <c r="TG43"/>
      <c r="TH43"/>
      <c r="TI43"/>
      <c r="TJ43"/>
      <c r="TK43"/>
      <c r="TL43"/>
      <c r="TM43"/>
      <c r="TN43"/>
      <c r="TO43"/>
      <c r="TP43"/>
      <c r="TQ43"/>
      <c r="TR43"/>
      <c r="TS43"/>
      <c r="TT43"/>
      <c r="TU43"/>
      <c r="TV43"/>
      <c r="TW43"/>
      <c r="TX43"/>
      <c r="TY43"/>
      <c r="TZ43"/>
      <c r="UA43"/>
      <c r="UB43"/>
      <c r="UC43"/>
      <c r="UD43"/>
      <c r="UE43"/>
      <c r="UF43"/>
      <c r="UG43"/>
      <c r="UH43"/>
      <c r="UI43"/>
      <c r="UJ43"/>
      <c r="UK43"/>
      <c r="UL43"/>
      <c r="UM43"/>
      <c r="UN43"/>
      <c r="UO43"/>
      <c r="UP43"/>
      <c r="UQ43"/>
      <c r="UR43"/>
      <c r="US43"/>
      <c r="UT43"/>
      <c r="UU43"/>
      <c r="UV43"/>
      <c r="UW43"/>
      <c r="UX43"/>
      <c r="UY43"/>
      <c r="UZ43"/>
      <c r="VA43"/>
      <c r="VB43"/>
      <c r="VC43"/>
      <c r="VD43"/>
      <c r="VE43"/>
      <c r="VF43"/>
      <c r="VG43"/>
      <c r="VH43"/>
      <c r="VI43"/>
      <c r="VJ43"/>
      <c r="VK43"/>
      <c r="VL43"/>
      <c r="VM43"/>
      <c r="VN43"/>
      <c r="VO43"/>
      <c r="VP43"/>
      <c r="VQ43"/>
      <c r="VR43"/>
      <c r="VS43"/>
      <c r="VT43"/>
      <c r="VU43"/>
      <c r="VV43"/>
      <c r="VW43"/>
      <c r="VX43"/>
      <c r="VY43"/>
      <c r="VZ43"/>
      <c r="WA43"/>
      <c r="WB43"/>
      <c r="WC43"/>
      <c r="WD43"/>
      <c r="WE43"/>
      <c r="WF43"/>
      <c r="WG43"/>
      <c r="WH43"/>
      <c r="WI43"/>
      <c r="WJ43"/>
      <c r="WK43"/>
      <c r="WL43"/>
      <c r="WM43"/>
      <c r="WN43"/>
      <c r="WO43"/>
      <c r="WP43"/>
      <c r="WQ43"/>
      <c r="WR43"/>
      <c r="WS43"/>
      <c r="WT43"/>
      <c r="WU43"/>
      <c r="WV43"/>
      <c r="WW43"/>
      <c r="WX43"/>
      <c r="WY43"/>
      <c r="WZ43"/>
      <c r="XA43"/>
      <c r="XB43"/>
      <c r="XC43"/>
      <c r="XD43"/>
      <c r="XE43"/>
      <c r="XF43"/>
      <c r="XG43"/>
      <c r="XH43"/>
      <c r="XI43"/>
      <c r="XJ43"/>
      <c r="XK43"/>
      <c r="XL43"/>
      <c r="XM43"/>
      <c r="XN43"/>
      <c r="XO43"/>
      <c r="XP43"/>
      <c r="XQ43"/>
      <c r="XR43"/>
      <c r="XS43"/>
      <c r="XT43"/>
      <c r="XU43"/>
      <c r="XV43"/>
      <c r="XW43"/>
      <c r="XX43"/>
      <c r="XY43"/>
      <c r="XZ43"/>
      <c r="YA43"/>
      <c r="YB43"/>
      <c r="YC43"/>
      <c r="YD43"/>
      <c r="YE43"/>
      <c r="YF43"/>
      <c r="YG43"/>
      <c r="YH43"/>
      <c r="YI43"/>
      <c r="YJ43"/>
      <c r="YK43"/>
      <c r="YL43"/>
      <c r="YM43"/>
      <c r="YN43"/>
      <c r="YO43"/>
      <c r="YP43"/>
      <c r="YQ43"/>
      <c r="YR43"/>
      <c r="YS43"/>
      <c r="YT43"/>
      <c r="YU43"/>
      <c r="YV43"/>
      <c r="YW43"/>
      <c r="YX43"/>
      <c r="YY43"/>
      <c r="YZ43"/>
      <c r="ZA43"/>
      <c r="ZB43"/>
      <c r="ZC43"/>
      <c r="ZD43"/>
      <c r="ZE43"/>
      <c r="ZF43"/>
      <c r="ZG43"/>
      <c r="ZH43"/>
      <c r="ZI43"/>
      <c r="ZJ43"/>
      <c r="ZK43"/>
      <c r="ZL43"/>
      <c r="ZM43"/>
      <c r="ZN43"/>
      <c r="ZO43"/>
      <c r="ZP43"/>
      <c r="ZQ43"/>
      <c r="ZR43"/>
      <c r="ZS43"/>
      <c r="ZT43"/>
      <c r="ZU43"/>
      <c r="ZV43"/>
      <c r="ZW43"/>
      <c r="ZX43"/>
      <c r="ZY43"/>
      <c r="ZZ43"/>
      <c r="AAA43"/>
      <c r="AAB43"/>
      <c r="AAC43"/>
      <c r="AAD43"/>
      <c r="AAE43"/>
      <c r="AAF43"/>
      <c r="AAG43"/>
      <c r="AAH43"/>
      <c r="AAI43"/>
      <c r="AAJ43"/>
      <c r="AAK43"/>
      <c r="AAL43"/>
      <c r="AAM43"/>
      <c r="AAN43"/>
      <c r="AAO43"/>
      <c r="AAP43"/>
      <c r="AAQ43"/>
      <c r="AAR43"/>
      <c r="AAS43"/>
      <c r="AAT43"/>
      <c r="AAU43"/>
      <c r="AAV43"/>
      <c r="AAW43"/>
      <c r="AAX43"/>
      <c r="AAY43"/>
      <c r="AAZ43"/>
      <c r="ABA43"/>
      <c r="ABB43"/>
      <c r="ABC43"/>
      <c r="ABD43"/>
      <c r="ABE43"/>
      <c r="ABF43"/>
      <c r="ABG43"/>
      <c r="ABH43"/>
      <c r="ABI43"/>
      <c r="ABJ43"/>
      <c r="ABK43"/>
      <c r="ABL43"/>
      <c r="ABM43"/>
      <c r="ABN43"/>
      <c r="ABO43"/>
      <c r="ABP43"/>
      <c r="ABQ43"/>
      <c r="ABR43"/>
      <c r="ABS43"/>
      <c r="ABT43"/>
      <c r="ABU43"/>
      <c r="ABV43"/>
      <c r="ABW43"/>
      <c r="ABX43"/>
      <c r="ABY43"/>
      <c r="ABZ43"/>
      <c r="ACA43"/>
      <c r="ACB43"/>
      <c r="ACC43"/>
      <c r="ACD43"/>
      <c r="ACE43"/>
      <c r="ACF43"/>
      <c r="ACG43"/>
      <c r="ACH43"/>
      <c r="ACI43"/>
      <c r="ACJ43"/>
      <c r="ACK43"/>
      <c r="ACL43"/>
      <c r="ACM43"/>
      <c r="ACN43"/>
      <c r="ACO43"/>
      <c r="ACP43"/>
      <c r="ACQ43"/>
      <c r="ACR43"/>
      <c r="ACS43"/>
      <c r="ACT43"/>
      <c r="ACU43"/>
      <c r="ACV43"/>
      <c r="ACW43"/>
      <c r="ACX43"/>
      <c r="ACY43"/>
      <c r="ACZ43"/>
      <c r="ADA43"/>
      <c r="ADB43"/>
      <c r="ADC43"/>
      <c r="ADD43"/>
      <c r="ADE43"/>
      <c r="ADF43"/>
      <c r="ADG43"/>
      <c r="ADH43"/>
      <c r="ADI43"/>
      <c r="ADJ43"/>
      <c r="ADK43"/>
      <c r="ADL43"/>
      <c r="ADM43"/>
      <c r="ADN43"/>
      <c r="ADO43"/>
      <c r="ADP43"/>
      <c r="ADQ43"/>
      <c r="ADR43"/>
      <c r="ADS43"/>
      <c r="ADT43"/>
      <c r="ADU43"/>
      <c r="ADV43"/>
      <c r="ADW43"/>
      <c r="ADX43"/>
      <c r="ADY43"/>
      <c r="ADZ43"/>
      <c r="AEA43"/>
      <c r="AEB43"/>
      <c r="AEC43"/>
      <c r="AED43"/>
      <c r="AEE43"/>
      <c r="AEF43"/>
      <c r="AEG43"/>
      <c r="AEH43"/>
      <c r="AEI43"/>
      <c r="AEJ43"/>
      <c r="AEK43"/>
      <c r="AEL43"/>
      <c r="AEM43"/>
      <c r="AEN43"/>
      <c r="AEO43"/>
      <c r="AEP43"/>
      <c r="AEQ43"/>
      <c r="AER43"/>
      <c r="AES43"/>
      <c r="AET43"/>
      <c r="AEU43"/>
      <c r="AEV43"/>
      <c r="AEW43"/>
      <c r="AEX43"/>
      <c r="AEY43"/>
      <c r="AEZ43"/>
      <c r="AFA43"/>
      <c r="AFB43"/>
      <c r="AFC43"/>
      <c r="AFD43"/>
      <c r="AFE43"/>
      <c r="AFF43"/>
      <c r="AFG43"/>
      <c r="AFH43"/>
      <c r="AFI43"/>
      <c r="AFJ43"/>
      <c r="AFK43"/>
      <c r="AFL43"/>
      <c r="AFM43"/>
      <c r="AFN43"/>
      <c r="AFO43"/>
      <c r="AFP43"/>
      <c r="AFQ43"/>
      <c r="AFR43"/>
      <c r="AFS43"/>
      <c r="AFT43"/>
      <c r="AFU43"/>
      <c r="AFV43"/>
      <c r="AFW43"/>
      <c r="AFX43"/>
      <c r="AFY43"/>
      <c r="AFZ43"/>
      <c r="AGA43"/>
      <c r="AGB43"/>
      <c r="AGC43"/>
      <c r="AGD43"/>
      <c r="AGE43"/>
      <c r="AGF43"/>
      <c r="AGG43"/>
      <c r="AGH43"/>
      <c r="AGI43"/>
      <c r="AGJ43"/>
      <c r="AGK43"/>
      <c r="AGL43"/>
      <c r="AGM43"/>
      <c r="AGN43"/>
      <c r="AGO43"/>
      <c r="AGP43"/>
      <c r="AGQ43"/>
      <c r="AGR43"/>
      <c r="AGS43"/>
      <c r="AGT43"/>
      <c r="AGU43"/>
      <c r="AGV43"/>
      <c r="AGW43"/>
      <c r="AGX43"/>
      <c r="AGY43"/>
      <c r="AGZ43"/>
      <c r="AHA43"/>
      <c r="AHB43"/>
      <c r="AHC43"/>
      <c r="AHD43"/>
      <c r="AHE43"/>
      <c r="AHF43"/>
      <c r="AHG43"/>
      <c r="AHH43"/>
      <c r="AHI43"/>
      <c r="AHJ43"/>
      <c r="AHK43"/>
      <c r="AHL43"/>
      <c r="AHM43"/>
      <c r="AHN43"/>
      <c r="AHO43"/>
      <c r="AHP43"/>
      <c r="AHQ43"/>
      <c r="AHR43"/>
      <c r="AHS43"/>
      <c r="AHT43"/>
      <c r="AHU43"/>
      <c r="AHV43"/>
      <c r="AHW43"/>
      <c r="AHX43"/>
      <c r="AHY43"/>
      <c r="AHZ43"/>
      <c r="AIA43"/>
      <c r="AIB43"/>
      <c r="AIC43"/>
      <c r="AID43"/>
      <c r="AIE43"/>
      <c r="AIF43"/>
      <c r="AIG43"/>
      <c r="AIH43"/>
      <c r="AII43"/>
      <c r="AIJ43"/>
      <c r="AIK43"/>
      <c r="AIL43"/>
      <c r="AIM43"/>
      <c r="AIN43"/>
      <c r="AIO43"/>
      <c r="AIP43"/>
      <c r="AIQ43"/>
      <c r="AIR43"/>
      <c r="AIS43"/>
      <c r="AIT43"/>
      <c r="AIU43"/>
      <c r="AIV43"/>
      <c r="AIW43"/>
      <c r="AIX43"/>
      <c r="AIY43"/>
      <c r="AIZ43"/>
      <c r="AJA43"/>
      <c r="AJB43"/>
      <c r="AJC43"/>
      <c r="AJD43"/>
      <c r="AJE43"/>
      <c r="AJF43"/>
      <c r="AJG43"/>
      <c r="AJH43"/>
      <c r="AJI43"/>
      <c r="AJJ43"/>
      <c r="AJK43"/>
      <c r="AJL43"/>
      <c r="AJM43"/>
      <c r="AJN43"/>
      <c r="AJO43"/>
      <c r="AJP43"/>
      <c r="AJQ43"/>
      <c r="AJR43"/>
      <c r="AJS43"/>
      <c r="AJT43"/>
      <c r="AJU43"/>
      <c r="AJV43"/>
      <c r="AJW43"/>
      <c r="AJX43"/>
      <c r="AJY43"/>
      <c r="AJZ43"/>
      <c r="AKA43"/>
      <c r="AKB43"/>
      <c r="AKC43"/>
      <c r="AKD43"/>
      <c r="AKE43"/>
      <c r="AKF43"/>
      <c r="AKG43"/>
      <c r="AKH43"/>
      <c r="AKI43"/>
      <c r="AKJ43"/>
      <c r="AKK43"/>
      <c r="AKL43"/>
      <c r="AKM43"/>
      <c r="AKN43"/>
      <c r="AKO43"/>
      <c r="AKP43"/>
      <c r="AKQ43"/>
      <c r="AKR43"/>
      <c r="AKS43"/>
      <c r="AKT43"/>
      <c r="AKU43"/>
      <c r="AKV43"/>
      <c r="AKW43"/>
      <c r="AKX43"/>
      <c r="AKY43"/>
      <c r="AKZ43"/>
      <c r="ALA43"/>
      <c r="ALB43"/>
      <c r="ALC43"/>
      <c r="ALD43"/>
      <c r="ALE43"/>
      <c r="ALF43"/>
      <c r="ALG43"/>
      <c r="ALH43"/>
      <c r="ALI43"/>
      <c r="ALJ43"/>
      <c r="ALK43"/>
      <c r="ALL43"/>
      <c r="ALM43"/>
      <c r="ALN43"/>
      <c r="ALO43"/>
      <c r="ALP43"/>
      <c r="ALQ43"/>
      <c r="ALR43"/>
      <c r="ALS43"/>
      <c r="ALT43"/>
      <c r="ALU43"/>
      <c r="ALV43"/>
      <c r="ALW43"/>
      <c r="ALX43"/>
      <c r="ALY43"/>
      <c r="ALZ43"/>
      <c r="AMA43"/>
      <c r="AMB43"/>
      <c r="AMC43"/>
      <c r="AMD43"/>
      <c r="AME43"/>
      <c r="AMF43"/>
      <c r="AMG43"/>
    </row>
    <row r="44" spans="1:1021" x14ac:dyDescent="0.25">
      <c r="A44" s="26" t="s">
        <v>75</v>
      </c>
      <c r="B44" s="39">
        <v>41048</v>
      </c>
      <c r="C44" s="28">
        <v>3.54513682453352</v>
      </c>
      <c r="D44" s="29" t="s">
        <v>72</v>
      </c>
      <c r="E44" s="30" t="s">
        <v>51</v>
      </c>
      <c r="F44" s="31">
        <v>8.5099999999999995E-2</v>
      </c>
      <c r="G44" s="31">
        <v>33</v>
      </c>
      <c r="H44" s="31">
        <v>0.25787878787878799</v>
      </c>
      <c r="I44" s="31">
        <v>82.284401666666696</v>
      </c>
      <c r="J44" s="31">
        <v>119.194336666667</v>
      </c>
      <c r="K44" s="32">
        <v>0.15796691700989399</v>
      </c>
      <c r="L44" s="32">
        <v>0.25452856095316601</v>
      </c>
      <c r="M44" s="32">
        <v>0.5</v>
      </c>
      <c r="N44" s="32">
        <v>0.34749873640918899</v>
      </c>
      <c r="O44" s="32">
        <v>0</v>
      </c>
      <c r="P44" s="32">
        <v>8.2238583312930906</v>
      </c>
      <c r="Q44" s="32">
        <v>0</v>
      </c>
      <c r="R44" s="32">
        <v>6.1320055874725199</v>
      </c>
      <c r="S44" s="32">
        <v>5.0605145977550201</v>
      </c>
      <c r="T44" s="32">
        <v>4.4841707006740403</v>
      </c>
      <c r="U44" s="32">
        <v>2.7277973023012199</v>
      </c>
      <c r="V44" s="32">
        <v>1.2</v>
      </c>
      <c r="W44" s="32">
        <v>0</v>
      </c>
      <c r="X44" s="32">
        <v>12.677865742693401</v>
      </c>
      <c r="Y44" s="32">
        <v>0.154</v>
      </c>
      <c r="Z44" s="32">
        <v>2.2700917617754799</v>
      </c>
      <c r="AA44" s="32">
        <v>0</v>
      </c>
      <c r="AB44" s="32">
        <f t="shared" si="24"/>
        <v>44.190298238337029</v>
      </c>
      <c r="AC44" s="32">
        <f t="shared" si="25"/>
        <v>1.2599942143722489</v>
      </c>
      <c r="AD44" s="32">
        <f t="shared" si="26"/>
        <v>27.828346519495891</v>
      </c>
      <c r="AE44" s="33">
        <f t="shared" si="22"/>
        <v>5.6001433454980567E-4</v>
      </c>
      <c r="AF44" s="32"/>
      <c r="AG44" s="31">
        <f t="shared" si="27"/>
        <v>0.3829542999839633</v>
      </c>
      <c r="AH44" s="31">
        <f t="shared" si="28"/>
        <v>0.9095991624070302</v>
      </c>
      <c r="AI44" s="31">
        <f t="shared" si="29"/>
        <v>0.68701428658320607</v>
      </c>
      <c r="AJ44" s="31">
        <f t="shared" si="30"/>
        <v>0.39345358795201962</v>
      </c>
      <c r="AK44" s="31">
        <f t="shared" si="31"/>
        <v>4.3316125381645171E-2</v>
      </c>
      <c r="AL44" s="34"/>
      <c r="AM44" s="34">
        <f t="shared" si="35"/>
        <v>1.2306713650592688E-2</v>
      </c>
      <c r="AN44" s="35">
        <f t="shared" si="32"/>
        <v>0.24008337338261432</v>
      </c>
      <c r="AO44" s="31">
        <f t="shared" si="33"/>
        <v>3.2146180940050686E-2</v>
      </c>
      <c r="AP44" s="31">
        <f t="shared" si="34"/>
        <v>0.94268591017732772</v>
      </c>
      <c r="AQ44" s="36"/>
      <c r="AR44" s="37">
        <f t="shared" si="23"/>
        <v>0.15666065357184736</v>
      </c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J44"/>
      <c r="GK44"/>
      <c r="GL44"/>
      <c r="GM44"/>
      <c r="GN44"/>
      <c r="GO44"/>
      <c r="GP44"/>
      <c r="GQ44"/>
      <c r="GR44"/>
      <c r="GS44"/>
      <c r="GT44"/>
      <c r="GU44"/>
      <c r="GV44"/>
      <c r="GW44"/>
      <c r="GX44"/>
      <c r="GY44"/>
      <c r="GZ44"/>
      <c r="HA44"/>
      <c r="HB44"/>
      <c r="HC44"/>
      <c r="HD44"/>
      <c r="HE44"/>
      <c r="HF44"/>
      <c r="HG44"/>
      <c r="HH44"/>
      <c r="HI44"/>
      <c r="HJ44"/>
      <c r="HK44"/>
      <c r="HL44"/>
      <c r="HM44"/>
      <c r="HN44"/>
      <c r="HO44"/>
      <c r="HP44"/>
      <c r="HQ44"/>
      <c r="HR44"/>
      <c r="HS44"/>
      <c r="HT44"/>
      <c r="HU44"/>
      <c r="HV44"/>
      <c r="HW44"/>
      <c r="HX44"/>
      <c r="HY44"/>
      <c r="HZ44"/>
      <c r="IA44"/>
      <c r="IB44"/>
      <c r="IC44"/>
      <c r="ID44"/>
      <c r="IE44"/>
      <c r="IF44"/>
      <c r="IG44"/>
      <c r="IH44"/>
      <c r="II44"/>
      <c r="IJ44"/>
      <c r="IK44"/>
      <c r="IL44"/>
      <c r="IM44"/>
      <c r="IN44"/>
      <c r="IO44"/>
      <c r="IP44"/>
      <c r="IQ44"/>
      <c r="IR44"/>
      <c r="IS44"/>
      <c r="IT44"/>
      <c r="IU44"/>
      <c r="IV44"/>
      <c r="IW44"/>
      <c r="IX44"/>
      <c r="IY44"/>
      <c r="IZ44"/>
      <c r="JA44"/>
      <c r="JB44"/>
      <c r="JC44"/>
      <c r="JD44"/>
      <c r="JE44"/>
      <c r="JF44"/>
      <c r="JG44"/>
      <c r="JH44"/>
      <c r="JI44"/>
      <c r="JJ44"/>
      <c r="JK44"/>
      <c r="JL44"/>
      <c r="JM44"/>
      <c r="JN44"/>
      <c r="JO44"/>
      <c r="JP44"/>
      <c r="JQ44"/>
      <c r="JR44"/>
      <c r="JS44"/>
      <c r="JT44"/>
      <c r="JU44"/>
      <c r="JV44"/>
      <c r="JW44"/>
      <c r="JX44"/>
      <c r="JY44"/>
      <c r="JZ44"/>
      <c r="KA44"/>
      <c r="KB44"/>
      <c r="KC44"/>
      <c r="KD44"/>
      <c r="KE44"/>
      <c r="KF44"/>
      <c r="KG44"/>
      <c r="KH44"/>
      <c r="KI44"/>
      <c r="KJ44"/>
      <c r="KK44"/>
      <c r="KL44"/>
      <c r="KM44"/>
      <c r="KN44"/>
      <c r="KO44"/>
      <c r="KP44"/>
      <c r="KQ44"/>
      <c r="KR44"/>
      <c r="KS44"/>
      <c r="KT44"/>
      <c r="KU44"/>
      <c r="KV44"/>
      <c r="KW44"/>
      <c r="KX44"/>
      <c r="KY44"/>
      <c r="KZ44"/>
      <c r="LA44"/>
      <c r="LB44"/>
      <c r="LC44"/>
      <c r="LD44"/>
      <c r="LE44"/>
      <c r="LF44"/>
      <c r="LG44"/>
      <c r="LH44"/>
      <c r="LI44"/>
      <c r="LJ44"/>
      <c r="LK44"/>
      <c r="LL44"/>
      <c r="LM44"/>
      <c r="LN44"/>
      <c r="LO44"/>
      <c r="LP44"/>
      <c r="LQ44"/>
      <c r="LR44"/>
      <c r="LS44"/>
      <c r="LT44"/>
      <c r="LU44"/>
      <c r="LV44"/>
      <c r="LW44"/>
      <c r="LX44"/>
      <c r="LY44"/>
      <c r="LZ44"/>
      <c r="MA44"/>
      <c r="MB44"/>
      <c r="MC44"/>
      <c r="MD44"/>
      <c r="ME44"/>
      <c r="MF44"/>
      <c r="MG44"/>
      <c r="MH44"/>
      <c r="MI44"/>
      <c r="MJ44"/>
      <c r="MK44"/>
      <c r="ML44"/>
      <c r="MM44"/>
      <c r="MN44"/>
      <c r="MO44"/>
      <c r="MP44"/>
      <c r="MQ44"/>
      <c r="MR44"/>
      <c r="MS44"/>
      <c r="MT44"/>
      <c r="MU44"/>
      <c r="MV44"/>
      <c r="MW44"/>
      <c r="MX44"/>
      <c r="MY44"/>
      <c r="MZ44"/>
      <c r="NA44"/>
      <c r="NB44"/>
      <c r="NC44"/>
      <c r="ND44"/>
      <c r="NE44"/>
      <c r="NF44"/>
      <c r="NG44"/>
      <c r="NH44"/>
      <c r="NI44"/>
      <c r="NJ44"/>
      <c r="NK44"/>
      <c r="NL44"/>
      <c r="NM44"/>
      <c r="NN44"/>
      <c r="NO44"/>
      <c r="NP44"/>
      <c r="NQ44"/>
      <c r="NR44"/>
      <c r="NS44"/>
      <c r="NT44"/>
      <c r="NU44"/>
      <c r="NV44"/>
      <c r="NW44"/>
      <c r="NX44"/>
      <c r="NY44"/>
      <c r="NZ44"/>
      <c r="OA44"/>
      <c r="OB44"/>
      <c r="OC44"/>
      <c r="OD44"/>
      <c r="OE44"/>
      <c r="OF44"/>
      <c r="OG44"/>
      <c r="OH44"/>
      <c r="OI44"/>
      <c r="OJ44"/>
      <c r="OK44"/>
      <c r="OL44"/>
      <c r="OM44"/>
      <c r="ON44"/>
      <c r="OO44"/>
      <c r="OP44"/>
      <c r="OQ44"/>
      <c r="OR44"/>
      <c r="OS44"/>
      <c r="OT44"/>
      <c r="OU44"/>
      <c r="OV44"/>
      <c r="OW44"/>
      <c r="OX44"/>
      <c r="OY44"/>
      <c r="OZ44"/>
      <c r="PA44"/>
      <c r="PB44"/>
      <c r="PC44"/>
      <c r="PD44"/>
      <c r="PE44"/>
      <c r="PF44"/>
      <c r="PG44"/>
      <c r="PH44"/>
      <c r="PI44"/>
      <c r="PJ44"/>
      <c r="PK44"/>
      <c r="PL44"/>
      <c r="PM44"/>
      <c r="PN44"/>
      <c r="PO44"/>
      <c r="PP44"/>
      <c r="PQ44"/>
      <c r="PR44"/>
      <c r="PS44"/>
      <c r="PT44"/>
      <c r="PU44"/>
      <c r="PV44"/>
      <c r="PW44"/>
      <c r="PX44"/>
      <c r="PY44"/>
      <c r="PZ44"/>
      <c r="QA44"/>
      <c r="QB44"/>
      <c r="QC44"/>
      <c r="QD44"/>
      <c r="QE44"/>
      <c r="QF44"/>
      <c r="QG44"/>
      <c r="QH44"/>
      <c r="QI44"/>
      <c r="QJ44"/>
      <c r="QK44"/>
      <c r="QL44"/>
      <c r="QM44"/>
      <c r="QN44"/>
      <c r="QO44"/>
      <c r="QP44"/>
      <c r="QQ44"/>
      <c r="QR44"/>
      <c r="QS44"/>
      <c r="QT44"/>
      <c r="QU44"/>
      <c r="QV44"/>
      <c r="QW44"/>
      <c r="QX44"/>
      <c r="QY44"/>
      <c r="QZ44"/>
      <c r="RA44"/>
      <c r="RB44"/>
      <c r="RC44"/>
      <c r="RD44"/>
      <c r="RE44"/>
      <c r="RF44"/>
      <c r="RG44"/>
      <c r="RH44"/>
      <c r="RI44"/>
      <c r="RJ44"/>
      <c r="RK44"/>
      <c r="RL44"/>
      <c r="RM44"/>
      <c r="RN44"/>
      <c r="RO44"/>
      <c r="RP44"/>
      <c r="RQ44"/>
      <c r="RR44"/>
      <c r="RS44"/>
      <c r="RT44"/>
      <c r="RU44"/>
      <c r="RV44"/>
      <c r="RW44"/>
      <c r="RX44"/>
      <c r="RY44"/>
      <c r="RZ44"/>
      <c r="SA44"/>
      <c r="SB44"/>
      <c r="SC44"/>
      <c r="SD44"/>
      <c r="SE44"/>
      <c r="SF44"/>
      <c r="SG44"/>
      <c r="SH44"/>
      <c r="SI44"/>
      <c r="SJ44"/>
      <c r="SK44"/>
      <c r="SL44"/>
      <c r="SM44"/>
      <c r="SN44"/>
      <c r="SO44"/>
      <c r="SP44"/>
      <c r="SQ44"/>
      <c r="SR44"/>
      <c r="SS44"/>
      <c r="ST44"/>
      <c r="SU44"/>
      <c r="SV44"/>
      <c r="SW44"/>
      <c r="SX44"/>
      <c r="SY44"/>
      <c r="SZ44"/>
      <c r="TA44"/>
      <c r="TB44"/>
      <c r="TC44"/>
      <c r="TD44"/>
      <c r="TE44"/>
      <c r="TF44"/>
      <c r="TG44"/>
      <c r="TH44"/>
      <c r="TI44"/>
      <c r="TJ44"/>
      <c r="TK44"/>
      <c r="TL44"/>
      <c r="TM44"/>
      <c r="TN44"/>
      <c r="TO44"/>
      <c r="TP44"/>
      <c r="TQ44"/>
      <c r="TR44"/>
      <c r="TS44"/>
      <c r="TT44"/>
      <c r="TU44"/>
      <c r="TV44"/>
      <c r="TW44"/>
      <c r="TX44"/>
      <c r="TY44"/>
      <c r="TZ44"/>
      <c r="UA44"/>
      <c r="UB44"/>
      <c r="UC44"/>
      <c r="UD44"/>
      <c r="UE44"/>
      <c r="UF44"/>
      <c r="UG44"/>
      <c r="UH44"/>
      <c r="UI44"/>
      <c r="UJ44"/>
      <c r="UK44"/>
      <c r="UL44"/>
      <c r="UM44"/>
      <c r="UN44"/>
      <c r="UO44"/>
      <c r="UP44"/>
      <c r="UQ44"/>
      <c r="UR44"/>
      <c r="US44"/>
      <c r="UT44"/>
      <c r="UU44"/>
      <c r="UV44"/>
      <c r="UW44"/>
      <c r="UX44"/>
      <c r="UY44"/>
      <c r="UZ44"/>
      <c r="VA44"/>
      <c r="VB44"/>
      <c r="VC44"/>
      <c r="VD44"/>
      <c r="VE44"/>
      <c r="VF44"/>
      <c r="VG44"/>
      <c r="VH44"/>
      <c r="VI44"/>
      <c r="VJ44"/>
      <c r="VK44"/>
      <c r="VL44"/>
      <c r="VM44"/>
      <c r="VN44"/>
      <c r="VO44"/>
      <c r="VP44"/>
      <c r="VQ44"/>
      <c r="VR44"/>
      <c r="VS44"/>
      <c r="VT44"/>
      <c r="VU44"/>
      <c r="VV44"/>
      <c r="VW44"/>
      <c r="VX44"/>
      <c r="VY44"/>
      <c r="VZ44"/>
      <c r="WA44"/>
      <c r="WB44"/>
      <c r="WC44"/>
      <c r="WD44"/>
      <c r="WE44"/>
      <c r="WF44"/>
      <c r="WG44"/>
      <c r="WH44"/>
      <c r="WI44"/>
      <c r="WJ44"/>
      <c r="WK44"/>
      <c r="WL44"/>
      <c r="WM44"/>
      <c r="WN44"/>
      <c r="WO44"/>
      <c r="WP44"/>
      <c r="WQ44"/>
      <c r="WR44"/>
      <c r="WS44"/>
      <c r="WT44"/>
      <c r="WU44"/>
      <c r="WV44"/>
      <c r="WW44"/>
      <c r="WX44"/>
      <c r="WY44"/>
      <c r="WZ44"/>
      <c r="XA44"/>
      <c r="XB44"/>
      <c r="XC44"/>
      <c r="XD44"/>
      <c r="XE44"/>
      <c r="XF44"/>
      <c r="XG44"/>
      <c r="XH44"/>
      <c r="XI44"/>
      <c r="XJ44"/>
      <c r="XK44"/>
      <c r="XL44"/>
      <c r="XM44"/>
      <c r="XN44"/>
      <c r="XO44"/>
      <c r="XP44"/>
      <c r="XQ44"/>
      <c r="XR44"/>
      <c r="XS44"/>
      <c r="XT44"/>
      <c r="XU44"/>
      <c r="XV44"/>
      <c r="XW44"/>
      <c r="XX44"/>
      <c r="XY44"/>
      <c r="XZ44"/>
      <c r="YA44"/>
      <c r="YB44"/>
      <c r="YC44"/>
      <c r="YD44"/>
      <c r="YE44"/>
      <c r="YF44"/>
      <c r="YG44"/>
      <c r="YH44"/>
      <c r="YI44"/>
      <c r="YJ44"/>
      <c r="YK44"/>
      <c r="YL44"/>
      <c r="YM44"/>
      <c r="YN44"/>
      <c r="YO44"/>
      <c r="YP44"/>
      <c r="YQ44"/>
      <c r="YR44"/>
      <c r="YS44"/>
      <c r="YT44"/>
      <c r="YU44"/>
      <c r="YV44"/>
      <c r="YW44"/>
      <c r="YX44"/>
      <c r="YY44"/>
      <c r="YZ44"/>
      <c r="ZA44"/>
      <c r="ZB44"/>
      <c r="ZC44"/>
      <c r="ZD44"/>
      <c r="ZE44"/>
      <c r="ZF44"/>
      <c r="ZG44"/>
      <c r="ZH44"/>
      <c r="ZI44"/>
      <c r="ZJ44"/>
      <c r="ZK44"/>
      <c r="ZL44"/>
      <c r="ZM44"/>
      <c r="ZN44"/>
      <c r="ZO44"/>
      <c r="ZP44"/>
      <c r="ZQ44"/>
      <c r="ZR44"/>
      <c r="ZS44"/>
      <c r="ZT44"/>
      <c r="ZU44"/>
      <c r="ZV44"/>
      <c r="ZW44"/>
      <c r="ZX44"/>
      <c r="ZY44"/>
      <c r="ZZ44"/>
      <c r="AAA44"/>
      <c r="AAB44"/>
      <c r="AAC44"/>
      <c r="AAD44"/>
      <c r="AAE44"/>
      <c r="AAF44"/>
      <c r="AAG44"/>
      <c r="AAH44"/>
      <c r="AAI44"/>
      <c r="AAJ44"/>
      <c r="AAK44"/>
      <c r="AAL44"/>
      <c r="AAM44"/>
      <c r="AAN44"/>
      <c r="AAO44"/>
      <c r="AAP44"/>
      <c r="AAQ44"/>
      <c r="AAR44"/>
      <c r="AAS44"/>
      <c r="AAT44"/>
      <c r="AAU44"/>
      <c r="AAV44"/>
      <c r="AAW44"/>
      <c r="AAX44"/>
      <c r="AAY44"/>
      <c r="AAZ44"/>
      <c r="ABA44"/>
      <c r="ABB44"/>
      <c r="ABC44"/>
      <c r="ABD44"/>
      <c r="ABE44"/>
      <c r="ABF44"/>
      <c r="ABG44"/>
      <c r="ABH44"/>
      <c r="ABI44"/>
      <c r="ABJ44"/>
      <c r="ABK44"/>
      <c r="ABL44"/>
      <c r="ABM44"/>
      <c r="ABN44"/>
      <c r="ABO44"/>
      <c r="ABP44"/>
      <c r="ABQ44"/>
      <c r="ABR44"/>
      <c r="ABS44"/>
      <c r="ABT44"/>
      <c r="ABU44"/>
      <c r="ABV44"/>
      <c r="ABW44"/>
      <c r="ABX44"/>
      <c r="ABY44"/>
      <c r="ABZ44"/>
      <c r="ACA44"/>
      <c r="ACB44"/>
      <c r="ACC44"/>
      <c r="ACD44"/>
      <c r="ACE44"/>
      <c r="ACF44"/>
      <c r="ACG44"/>
      <c r="ACH44"/>
      <c r="ACI44"/>
      <c r="ACJ44"/>
      <c r="ACK44"/>
      <c r="ACL44"/>
      <c r="ACM44"/>
      <c r="ACN44"/>
      <c r="ACO44"/>
      <c r="ACP44"/>
      <c r="ACQ44"/>
      <c r="ACR44"/>
      <c r="ACS44"/>
      <c r="ACT44"/>
      <c r="ACU44"/>
      <c r="ACV44"/>
      <c r="ACW44"/>
      <c r="ACX44"/>
      <c r="ACY44"/>
      <c r="ACZ44"/>
      <c r="ADA44"/>
      <c r="ADB44"/>
      <c r="ADC44"/>
      <c r="ADD44"/>
      <c r="ADE44"/>
      <c r="ADF44"/>
      <c r="ADG44"/>
      <c r="ADH44"/>
      <c r="ADI44"/>
      <c r="ADJ44"/>
      <c r="ADK44"/>
      <c r="ADL44"/>
      <c r="ADM44"/>
      <c r="ADN44"/>
      <c r="ADO44"/>
      <c r="ADP44"/>
      <c r="ADQ44"/>
      <c r="ADR44"/>
      <c r="ADS44"/>
      <c r="ADT44"/>
      <c r="ADU44"/>
      <c r="ADV44"/>
      <c r="ADW44"/>
      <c r="ADX44"/>
      <c r="ADY44"/>
      <c r="ADZ44"/>
      <c r="AEA44"/>
      <c r="AEB44"/>
      <c r="AEC44"/>
      <c r="AED44"/>
      <c r="AEE44"/>
      <c r="AEF44"/>
      <c r="AEG44"/>
      <c r="AEH44"/>
      <c r="AEI44"/>
      <c r="AEJ44"/>
      <c r="AEK44"/>
      <c r="AEL44"/>
      <c r="AEM44"/>
      <c r="AEN44"/>
      <c r="AEO44"/>
      <c r="AEP44"/>
      <c r="AEQ44"/>
      <c r="AER44"/>
      <c r="AES44"/>
      <c r="AET44"/>
      <c r="AEU44"/>
      <c r="AEV44"/>
      <c r="AEW44"/>
      <c r="AEX44"/>
      <c r="AEY44"/>
      <c r="AEZ44"/>
      <c r="AFA44"/>
      <c r="AFB44"/>
      <c r="AFC44"/>
      <c r="AFD44"/>
      <c r="AFE44"/>
      <c r="AFF44"/>
      <c r="AFG44"/>
      <c r="AFH44"/>
      <c r="AFI44"/>
      <c r="AFJ44"/>
      <c r="AFK44"/>
      <c r="AFL44"/>
      <c r="AFM44"/>
      <c r="AFN44"/>
      <c r="AFO44"/>
      <c r="AFP44"/>
      <c r="AFQ44"/>
      <c r="AFR44"/>
      <c r="AFS44"/>
      <c r="AFT44"/>
      <c r="AFU44"/>
      <c r="AFV44"/>
      <c r="AFW44"/>
      <c r="AFX44"/>
      <c r="AFY44"/>
      <c r="AFZ44"/>
      <c r="AGA44"/>
      <c r="AGB44"/>
      <c r="AGC44"/>
      <c r="AGD44"/>
      <c r="AGE44"/>
      <c r="AGF44"/>
      <c r="AGG44"/>
      <c r="AGH44"/>
      <c r="AGI44"/>
      <c r="AGJ44"/>
      <c r="AGK44"/>
      <c r="AGL44"/>
      <c r="AGM44"/>
      <c r="AGN44"/>
      <c r="AGO44"/>
      <c r="AGP44"/>
      <c r="AGQ44"/>
      <c r="AGR44"/>
      <c r="AGS44"/>
      <c r="AGT44"/>
      <c r="AGU44"/>
      <c r="AGV44"/>
      <c r="AGW44"/>
      <c r="AGX44"/>
      <c r="AGY44"/>
      <c r="AGZ44"/>
      <c r="AHA44"/>
      <c r="AHB44"/>
      <c r="AHC44"/>
      <c r="AHD44"/>
      <c r="AHE44"/>
      <c r="AHF44"/>
      <c r="AHG44"/>
      <c r="AHH44"/>
      <c r="AHI44"/>
      <c r="AHJ44"/>
      <c r="AHK44"/>
      <c r="AHL44"/>
      <c r="AHM44"/>
      <c r="AHN44"/>
      <c r="AHO44"/>
      <c r="AHP44"/>
      <c r="AHQ44"/>
      <c r="AHR44"/>
      <c r="AHS44"/>
      <c r="AHT44"/>
      <c r="AHU44"/>
      <c r="AHV44"/>
      <c r="AHW44"/>
      <c r="AHX44"/>
      <c r="AHY44"/>
      <c r="AHZ44"/>
      <c r="AIA44"/>
      <c r="AIB44"/>
      <c r="AIC44"/>
      <c r="AID44"/>
      <c r="AIE44"/>
      <c r="AIF44"/>
      <c r="AIG44"/>
      <c r="AIH44"/>
      <c r="AII44"/>
      <c r="AIJ44"/>
      <c r="AIK44"/>
      <c r="AIL44"/>
      <c r="AIM44"/>
      <c r="AIN44"/>
      <c r="AIO44"/>
      <c r="AIP44"/>
      <c r="AIQ44"/>
      <c r="AIR44"/>
      <c r="AIS44"/>
      <c r="AIT44"/>
      <c r="AIU44"/>
      <c r="AIV44"/>
      <c r="AIW44"/>
      <c r="AIX44"/>
      <c r="AIY44"/>
      <c r="AIZ44"/>
      <c r="AJA44"/>
      <c r="AJB44"/>
      <c r="AJC44"/>
      <c r="AJD44"/>
      <c r="AJE44"/>
      <c r="AJF44"/>
      <c r="AJG44"/>
      <c r="AJH44"/>
      <c r="AJI44"/>
      <c r="AJJ44"/>
      <c r="AJK44"/>
      <c r="AJL44"/>
      <c r="AJM44"/>
      <c r="AJN44"/>
      <c r="AJO44"/>
      <c r="AJP44"/>
      <c r="AJQ44"/>
      <c r="AJR44"/>
      <c r="AJS44"/>
      <c r="AJT44"/>
      <c r="AJU44"/>
      <c r="AJV44"/>
      <c r="AJW44"/>
      <c r="AJX44"/>
      <c r="AJY44"/>
      <c r="AJZ44"/>
      <c r="AKA44"/>
      <c r="AKB44"/>
      <c r="AKC44"/>
      <c r="AKD44"/>
      <c r="AKE44"/>
      <c r="AKF44"/>
      <c r="AKG44"/>
      <c r="AKH44"/>
      <c r="AKI44"/>
      <c r="AKJ44"/>
      <c r="AKK44"/>
      <c r="AKL44"/>
      <c r="AKM44"/>
      <c r="AKN44"/>
      <c r="AKO44"/>
      <c r="AKP44"/>
      <c r="AKQ44"/>
      <c r="AKR44"/>
      <c r="AKS44"/>
      <c r="AKT44"/>
      <c r="AKU44"/>
      <c r="AKV44"/>
      <c r="AKW44"/>
      <c r="AKX44"/>
      <c r="AKY44"/>
      <c r="AKZ44"/>
      <c r="ALA44"/>
      <c r="ALB44"/>
      <c r="ALC44"/>
      <c r="ALD44"/>
      <c r="ALE44"/>
      <c r="ALF44"/>
      <c r="ALG44"/>
      <c r="ALH44"/>
      <c r="ALI44"/>
      <c r="ALJ44"/>
      <c r="ALK44"/>
      <c r="ALL44"/>
      <c r="ALM44"/>
      <c r="ALN44"/>
      <c r="ALO44"/>
      <c r="ALP44"/>
      <c r="ALQ44"/>
      <c r="ALR44"/>
      <c r="ALS44"/>
      <c r="ALT44"/>
      <c r="ALU44"/>
      <c r="ALV44"/>
      <c r="ALW44"/>
      <c r="ALX44"/>
      <c r="ALY44"/>
      <c r="ALZ44"/>
      <c r="AMA44"/>
      <c r="AMB44"/>
      <c r="AMC44"/>
      <c r="AMD44"/>
      <c r="AME44"/>
      <c r="AMF44"/>
      <c r="AMG44"/>
    </row>
    <row r="45" spans="1:1021" x14ac:dyDescent="0.25">
      <c r="A45" s="26" t="s">
        <v>76</v>
      </c>
      <c r="B45" s="39">
        <v>41113</v>
      </c>
      <c r="C45" s="28">
        <v>2.57275143492026</v>
      </c>
      <c r="D45" s="29" t="s">
        <v>72</v>
      </c>
      <c r="E45" s="30" t="s">
        <v>51</v>
      </c>
      <c r="F45" s="31">
        <v>0.77549999999999997</v>
      </c>
      <c r="G45" s="31">
        <v>33</v>
      </c>
      <c r="H45" s="31">
        <v>2.35</v>
      </c>
      <c r="I45" s="31">
        <v>62.5749766666667</v>
      </c>
      <c r="J45" s="31">
        <v>92.8203216666667</v>
      </c>
      <c r="K45" s="32">
        <v>0.342678276399</v>
      </c>
      <c r="L45" s="32">
        <v>0.55795184230827799</v>
      </c>
      <c r="M45" s="32">
        <v>0.75450833580424004</v>
      </c>
      <c r="N45" s="32">
        <v>0.87370092496413998</v>
      </c>
      <c r="O45" s="32">
        <v>0</v>
      </c>
      <c r="P45" s="32">
        <v>5.3454307185813601</v>
      </c>
      <c r="Q45" s="32">
        <v>0</v>
      </c>
      <c r="R45" s="32">
        <v>3.63403571503608</v>
      </c>
      <c r="S45" s="32">
        <v>3.59792010676723</v>
      </c>
      <c r="T45" s="32">
        <v>2.6186591546985101</v>
      </c>
      <c r="U45" s="32">
        <v>0</v>
      </c>
      <c r="V45" s="32">
        <v>0</v>
      </c>
      <c r="W45" s="32">
        <v>0</v>
      </c>
      <c r="X45" s="32">
        <v>7.9348114481210903</v>
      </c>
      <c r="Y45" s="32">
        <v>0.23191791195426401</v>
      </c>
      <c r="Z45" s="32">
        <v>0</v>
      </c>
      <c r="AA45" s="32">
        <v>0</v>
      </c>
      <c r="AB45" s="32">
        <f t="shared" si="24"/>
        <v>25.891614434634192</v>
      </c>
      <c r="AC45" s="32">
        <f t="shared" si="25"/>
        <v>2.5288393794756581</v>
      </c>
      <c r="AD45" s="32">
        <f t="shared" si="26"/>
        <v>15.196045695083178</v>
      </c>
      <c r="AE45" s="33">
        <f t="shared" si="22"/>
        <v>8.8162602732152877E-4</v>
      </c>
      <c r="AF45" s="32"/>
      <c r="AG45" s="31">
        <f t="shared" si="27"/>
        <v>0.38048724918378724</v>
      </c>
      <c r="AH45" s="31">
        <f t="shared" si="28"/>
        <v>0.75832150545332444</v>
      </c>
      <c r="AI45" s="31">
        <f t="shared" si="29"/>
        <v>0.65695990429596784</v>
      </c>
      <c r="AJ45" s="31">
        <f t="shared" si="30"/>
        <v>0.40251003343779063</v>
      </c>
      <c r="AK45" s="31">
        <f t="shared" si="31"/>
        <v>0.14267169399622184</v>
      </c>
      <c r="AL45" s="34">
        <f t="shared" ref="AL45:AL51" si="36">(K45+L45)/(K45+L45+Y45)</f>
        <v>0.79522465654829977</v>
      </c>
      <c r="AM45" s="34">
        <f t="shared" si="35"/>
        <v>4.1398816284108124E-2</v>
      </c>
      <c r="AN45" s="35">
        <f t="shared" si="32"/>
        <v>0.31232451488892499</v>
      </c>
      <c r="AO45" s="31">
        <f t="shared" si="33"/>
        <v>0.11028039243104878</v>
      </c>
      <c r="AP45" s="31">
        <f t="shared" si="34"/>
        <v>0.87630887307607108</v>
      </c>
      <c r="AQ45" s="36">
        <f t="shared" ref="AQ45:AQ51" si="37">Y45/(Y45+X45)</f>
        <v>2.8397893664511505E-2</v>
      </c>
      <c r="AR45" s="37">
        <f t="shared" si="23"/>
        <v>6.6612688189107233E-2</v>
      </c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J45"/>
      <c r="GK45"/>
      <c r="GL45"/>
      <c r="GM45"/>
      <c r="GN45"/>
      <c r="GO45"/>
      <c r="GP45"/>
      <c r="GQ45"/>
      <c r="GR45"/>
      <c r="GS45"/>
      <c r="GT45"/>
      <c r="GU45"/>
      <c r="GV45"/>
      <c r="GW45"/>
      <c r="GX45"/>
      <c r="GY45"/>
      <c r="GZ45"/>
      <c r="HA45"/>
      <c r="HB45"/>
      <c r="HC45"/>
      <c r="HD45"/>
      <c r="HE45"/>
      <c r="HF45"/>
      <c r="HG45"/>
      <c r="HH45"/>
      <c r="HI45"/>
      <c r="HJ45"/>
      <c r="HK45"/>
      <c r="HL45"/>
      <c r="HM45"/>
      <c r="HN45"/>
      <c r="HO45"/>
      <c r="HP45"/>
      <c r="HQ45"/>
      <c r="HR45"/>
      <c r="HS45"/>
      <c r="HT45"/>
      <c r="HU45"/>
      <c r="HV45"/>
      <c r="HW45"/>
      <c r="HX45"/>
      <c r="HY45"/>
      <c r="HZ45"/>
      <c r="IA45"/>
      <c r="IB45"/>
      <c r="IC45"/>
      <c r="ID45"/>
      <c r="IE45"/>
      <c r="IF45"/>
      <c r="IG45"/>
      <c r="IH45"/>
      <c r="II45"/>
      <c r="IJ45"/>
      <c r="IK45"/>
      <c r="IL45"/>
      <c r="IM45"/>
      <c r="IN45"/>
      <c r="IO45"/>
      <c r="IP45"/>
      <c r="IQ45"/>
      <c r="IR45"/>
      <c r="IS45"/>
      <c r="IT45"/>
      <c r="IU45"/>
      <c r="IV45"/>
      <c r="IW45"/>
      <c r="IX45"/>
      <c r="IY45"/>
      <c r="IZ45"/>
      <c r="JA45"/>
      <c r="JB45"/>
      <c r="JC45"/>
      <c r="JD45"/>
      <c r="JE45"/>
      <c r="JF45"/>
      <c r="JG45"/>
      <c r="JH45"/>
      <c r="JI45"/>
      <c r="JJ45"/>
      <c r="JK45"/>
      <c r="JL45"/>
      <c r="JM45"/>
      <c r="JN45"/>
      <c r="JO45"/>
      <c r="JP45"/>
      <c r="JQ45"/>
      <c r="JR45"/>
      <c r="JS45"/>
      <c r="JT45"/>
      <c r="JU45"/>
      <c r="JV45"/>
      <c r="JW45"/>
      <c r="JX45"/>
      <c r="JY45"/>
      <c r="JZ45"/>
      <c r="KA45"/>
      <c r="KB45"/>
      <c r="KC45"/>
      <c r="KD45"/>
      <c r="KE45"/>
      <c r="KF45"/>
      <c r="KG45"/>
      <c r="KH45"/>
      <c r="KI45"/>
      <c r="KJ45"/>
      <c r="KK45"/>
      <c r="KL45"/>
      <c r="KM45"/>
      <c r="KN45"/>
      <c r="KO45"/>
      <c r="KP45"/>
      <c r="KQ45"/>
      <c r="KR45"/>
      <c r="KS45"/>
      <c r="KT45"/>
      <c r="KU45"/>
      <c r="KV45"/>
      <c r="KW45"/>
      <c r="KX45"/>
      <c r="KY45"/>
      <c r="KZ45"/>
      <c r="LA45"/>
      <c r="LB45"/>
      <c r="LC45"/>
      <c r="LD45"/>
      <c r="LE45"/>
      <c r="LF45"/>
      <c r="LG45"/>
      <c r="LH45"/>
      <c r="LI45"/>
      <c r="LJ45"/>
      <c r="LK45"/>
      <c r="LL45"/>
      <c r="LM45"/>
      <c r="LN45"/>
      <c r="LO45"/>
      <c r="LP45"/>
      <c r="LQ45"/>
      <c r="LR45"/>
      <c r="LS45"/>
      <c r="LT45"/>
      <c r="LU45"/>
      <c r="LV45"/>
      <c r="LW45"/>
      <c r="LX45"/>
      <c r="LY45"/>
      <c r="LZ45"/>
      <c r="MA45"/>
      <c r="MB45"/>
      <c r="MC45"/>
      <c r="MD45"/>
      <c r="ME45"/>
      <c r="MF45"/>
      <c r="MG45"/>
      <c r="MH45"/>
      <c r="MI45"/>
      <c r="MJ45"/>
      <c r="MK45"/>
      <c r="ML45"/>
      <c r="MM45"/>
      <c r="MN45"/>
      <c r="MO45"/>
      <c r="MP45"/>
      <c r="MQ45"/>
      <c r="MR45"/>
      <c r="MS45"/>
      <c r="MT45"/>
      <c r="MU45"/>
      <c r="MV45"/>
      <c r="MW45"/>
      <c r="MX45"/>
      <c r="MY45"/>
      <c r="MZ45"/>
      <c r="NA45"/>
      <c r="NB45"/>
      <c r="NC45"/>
      <c r="ND45"/>
      <c r="NE45"/>
      <c r="NF45"/>
      <c r="NG45"/>
      <c r="NH45"/>
      <c r="NI45"/>
      <c r="NJ45"/>
      <c r="NK45"/>
      <c r="NL45"/>
      <c r="NM45"/>
      <c r="NN45"/>
      <c r="NO45"/>
      <c r="NP45"/>
      <c r="NQ45"/>
      <c r="NR45"/>
      <c r="NS45"/>
      <c r="NT45"/>
      <c r="NU45"/>
      <c r="NV45"/>
      <c r="NW45"/>
      <c r="NX45"/>
      <c r="NY45"/>
      <c r="NZ45"/>
      <c r="OA45"/>
      <c r="OB45"/>
      <c r="OC45"/>
      <c r="OD45"/>
      <c r="OE45"/>
      <c r="OF45"/>
      <c r="OG45"/>
      <c r="OH45"/>
      <c r="OI45"/>
      <c r="OJ45"/>
      <c r="OK45"/>
      <c r="OL45"/>
      <c r="OM45"/>
      <c r="ON45"/>
      <c r="OO45"/>
      <c r="OP45"/>
      <c r="OQ45"/>
      <c r="OR45"/>
      <c r="OS45"/>
      <c r="OT45"/>
      <c r="OU45"/>
      <c r="OV45"/>
      <c r="OW45"/>
      <c r="OX45"/>
      <c r="OY45"/>
      <c r="OZ45"/>
      <c r="PA45"/>
      <c r="PB45"/>
      <c r="PC45"/>
      <c r="PD45"/>
      <c r="PE45"/>
      <c r="PF45"/>
      <c r="PG45"/>
      <c r="PH45"/>
      <c r="PI45"/>
      <c r="PJ45"/>
      <c r="PK45"/>
      <c r="PL45"/>
      <c r="PM45"/>
      <c r="PN45"/>
      <c r="PO45"/>
      <c r="PP45"/>
      <c r="PQ45"/>
      <c r="PR45"/>
      <c r="PS45"/>
      <c r="PT45"/>
      <c r="PU45"/>
      <c r="PV45"/>
      <c r="PW45"/>
      <c r="PX45"/>
      <c r="PY45"/>
      <c r="PZ45"/>
      <c r="QA45"/>
      <c r="QB45"/>
      <c r="QC45"/>
      <c r="QD45"/>
      <c r="QE45"/>
      <c r="QF45"/>
      <c r="QG45"/>
      <c r="QH45"/>
      <c r="QI45"/>
      <c r="QJ45"/>
      <c r="QK45"/>
      <c r="QL45"/>
      <c r="QM45"/>
      <c r="QN45"/>
      <c r="QO45"/>
      <c r="QP45"/>
      <c r="QQ45"/>
      <c r="QR45"/>
      <c r="QS45"/>
      <c r="QT45"/>
      <c r="QU45"/>
      <c r="QV45"/>
      <c r="QW45"/>
      <c r="QX45"/>
      <c r="QY45"/>
      <c r="QZ45"/>
      <c r="RA45"/>
      <c r="RB45"/>
      <c r="RC45"/>
      <c r="RD45"/>
      <c r="RE45"/>
      <c r="RF45"/>
      <c r="RG45"/>
      <c r="RH45"/>
      <c r="RI45"/>
      <c r="RJ45"/>
      <c r="RK45"/>
      <c r="RL45"/>
      <c r="RM45"/>
      <c r="RN45"/>
      <c r="RO45"/>
      <c r="RP45"/>
      <c r="RQ45"/>
      <c r="RR45"/>
      <c r="RS45"/>
      <c r="RT45"/>
      <c r="RU45"/>
      <c r="RV45"/>
      <c r="RW45"/>
      <c r="RX45"/>
      <c r="RY45"/>
      <c r="RZ45"/>
      <c r="SA45"/>
      <c r="SB45"/>
      <c r="SC45"/>
      <c r="SD45"/>
      <c r="SE45"/>
      <c r="SF45"/>
      <c r="SG45"/>
      <c r="SH45"/>
      <c r="SI45"/>
      <c r="SJ45"/>
      <c r="SK45"/>
      <c r="SL45"/>
      <c r="SM45"/>
      <c r="SN45"/>
      <c r="SO45"/>
      <c r="SP45"/>
      <c r="SQ45"/>
      <c r="SR45"/>
      <c r="SS45"/>
      <c r="ST45"/>
      <c r="SU45"/>
      <c r="SV45"/>
      <c r="SW45"/>
      <c r="SX45"/>
      <c r="SY45"/>
      <c r="SZ45"/>
      <c r="TA45"/>
      <c r="TB45"/>
      <c r="TC45"/>
      <c r="TD45"/>
      <c r="TE45"/>
      <c r="TF45"/>
      <c r="TG45"/>
      <c r="TH45"/>
      <c r="TI45"/>
      <c r="TJ45"/>
      <c r="TK45"/>
      <c r="TL45"/>
      <c r="TM45"/>
      <c r="TN45"/>
      <c r="TO45"/>
      <c r="TP45"/>
      <c r="TQ45"/>
      <c r="TR45"/>
      <c r="TS45"/>
      <c r="TT45"/>
      <c r="TU45"/>
      <c r="TV45"/>
      <c r="TW45"/>
      <c r="TX45"/>
      <c r="TY45"/>
      <c r="TZ45"/>
      <c r="UA45"/>
      <c r="UB45"/>
      <c r="UC45"/>
      <c r="UD45"/>
      <c r="UE45"/>
      <c r="UF45"/>
      <c r="UG45"/>
      <c r="UH45"/>
      <c r="UI45"/>
      <c r="UJ45"/>
      <c r="UK45"/>
      <c r="UL45"/>
      <c r="UM45"/>
      <c r="UN45"/>
      <c r="UO45"/>
      <c r="UP45"/>
      <c r="UQ45"/>
      <c r="UR45"/>
      <c r="US45"/>
      <c r="UT45"/>
      <c r="UU45"/>
      <c r="UV45"/>
      <c r="UW45"/>
      <c r="UX45"/>
      <c r="UY45"/>
      <c r="UZ45"/>
      <c r="VA45"/>
      <c r="VB45"/>
      <c r="VC45"/>
      <c r="VD45"/>
      <c r="VE45"/>
      <c r="VF45"/>
      <c r="VG45"/>
      <c r="VH45"/>
      <c r="VI45"/>
      <c r="VJ45"/>
      <c r="VK45"/>
      <c r="VL45"/>
      <c r="VM45"/>
      <c r="VN45"/>
      <c r="VO45"/>
      <c r="VP45"/>
      <c r="VQ45"/>
      <c r="VR45"/>
      <c r="VS45"/>
      <c r="VT45"/>
      <c r="VU45"/>
      <c r="VV45"/>
      <c r="VW45"/>
      <c r="VX45"/>
      <c r="VY45"/>
      <c r="VZ45"/>
      <c r="WA45"/>
      <c r="WB45"/>
      <c r="WC45"/>
      <c r="WD45"/>
      <c r="WE45"/>
      <c r="WF45"/>
      <c r="WG45"/>
      <c r="WH45"/>
      <c r="WI45"/>
      <c r="WJ45"/>
      <c r="WK45"/>
      <c r="WL45"/>
      <c r="WM45"/>
      <c r="WN45"/>
      <c r="WO45"/>
      <c r="WP45"/>
      <c r="WQ45"/>
      <c r="WR45"/>
      <c r="WS45"/>
      <c r="WT45"/>
      <c r="WU45"/>
      <c r="WV45"/>
      <c r="WW45"/>
      <c r="WX45"/>
      <c r="WY45"/>
      <c r="WZ45"/>
      <c r="XA45"/>
      <c r="XB45"/>
      <c r="XC45"/>
      <c r="XD45"/>
      <c r="XE45"/>
      <c r="XF45"/>
      <c r="XG45"/>
      <c r="XH45"/>
      <c r="XI45"/>
      <c r="XJ45"/>
      <c r="XK45"/>
      <c r="XL45"/>
      <c r="XM45"/>
      <c r="XN45"/>
      <c r="XO45"/>
      <c r="XP45"/>
      <c r="XQ45"/>
      <c r="XR45"/>
      <c r="XS45"/>
      <c r="XT45"/>
      <c r="XU45"/>
      <c r="XV45"/>
      <c r="XW45"/>
      <c r="XX45"/>
      <c r="XY45"/>
      <c r="XZ45"/>
      <c r="YA45"/>
      <c r="YB45"/>
      <c r="YC45"/>
      <c r="YD45"/>
      <c r="YE45"/>
      <c r="YF45"/>
      <c r="YG45"/>
      <c r="YH45"/>
      <c r="YI45"/>
      <c r="YJ45"/>
      <c r="YK45"/>
      <c r="YL45"/>
      <c r="YM45"/>
      <c r="YN45"/>
      <c r="YO45"/>
      <c r="YP45"/>
      <c r="YQ45"/>
      <c r="YR45"/>
      <c r="YS45"/>
      <c r="YT45"/>
      <c r="YU45"/>
      <c r="YV45"/>
      <c r="YW45"/>
      <c r="YX45"/>
      <c r="YY45"/>
      <c r="YZ45"/>
      <c r="ZA45"/>
      <c r="ZB45"/>
      <c r="ZC45"/>
      <c r="ZD45"/>
      <c r="ZE45"/>
      <c r="ZF45"/>
      <c r="ZG45"/>
      <c r="ZH45"/>
      <c r="ZI45"/>
      <c r="ZJ45"/>
      <c r="ZK45"/>
      <c r="ZL45"/>
      <c r="ZM45"/>
      <c r="ZN45"/>
      <c r="ZO45"/>
      <c r="ZP45"/>
      <c r="ZQ45"/>
      <c r="ZR45"/>
      <c r="ZS45"/>
      <c r="ZT45"/>
      <c r="ZU45"/>
      <c r="ZV45"/>
      <c r="ZW45"/>
      <c r="ZX45"/>
      <c r="ZY45"/>
      <c r="ZZ45"/>
      <c r="AAA45"/>
      <c r="AAB45"/>
      <c r="AAC45"/>
      <c r="AAD45"/>
      <c r="AAE45"/>
      <c r="AAF45"/>
      <c r="AAG45"/>
      <c r="AAH45"/>
      <c r="AAI45"/>
      <c r="AAJ45"/>
      <c r="AAK45"/>
      <c r="AAL45"/>
      <c r="AAM45"/>
      <c r="AAN45"/>
      <c r="AAO45"/>
      <c r="AAP45"/>
      <c r="AAQ45"/>
      <c r="AAR45"/>
      <c r="AAS45"/>
      <c r="AAT45"/>
      <c r="AAU45"/>
      <c r="AAV45"/>
      <c r="AAW45"/>
      <c r="AAX45"/>
      <c r="AAY45"/>
      <c r="AAZ45"/>
      <c r="ABA45"/>
      <c r="ABB45"/>
      <c r="ABC45"/>
      <c r="ABD45"/>
      <c r="ABE45"/>
      <c r="ABF45"/>
      <c r="ABG45"/>
      <c r="ABH45"/>
      <c r="ABI45"/>
      <c r="ABJ45"/>
      <c r="ABK45"/>
      <c r="ABL45"/>
      <c r="ABM45"/>
      <c r="ABN45"/>
      <c r="ABO45"/>
      <c r="ABP45"/>
      <c r="ABQ45"/>
      <c r="ABR45"/>
      <c r="ABS45"/>
      <c r="ABT45"/>
      <c r="ABU45"/>
      <c r="ABV45"/>
      <c r="ABW45"/>
      <c r="ABX45"/>
      <c r="ABY45"/>
      <c r="ABZ45"/>
      <c r="ACA45"/>
      <c r="ACB45"/>
      <c r="ACC45"/>
      <c r="ACD45"/>
      <c r="ACE45"/>
      <c r="ACF45"/>
      <c r="ACG45"/>
      <c r="ACH45"/>
      <c r="ACI45"/>
      <c r="ACJ45"/>
      <c r="ACK45"/>
      <c r="ACL45"/>
      <c r="ACM45"/>
      <c r="ACN45"/>
      <c r="ACO45"/>
      <c r="ACP45"/>
      <c r="ACQ45"/>
      <c r="ACR45"/>
      <c r="ACS45"/>
      <c r="ACT45"/>
      <c r="ACU45"/>
      <c r="ACV45"/>
      <c r="ACW45"/>
      <c r="ACX45"/>
      <c r="ACY45"/>
      <c r="ACZ45"/>
      <c r="ADA45"/>
      <c r="ADB45"/>
      <c r="ADC45"/>
      <c r="ADD45"/>
      <c r="ADE45"/>
      <c r="ADF45"/>
      <c r="ADG45"/>
      <c r="ADH45"/>
      <c r="ADI45"/>
      <c r="ADJ45"/>
      <c r="ADK45"/>
      <c r="ADL45"/>
      <c r="ADM45"/>
      <c r="ADN45"/>
      <c r="ADO45"/>
      <c r="ADP45"/>
      <c r="ADQ45"/>
      <c r="ADR45"/>
      <c r="ADS45"/>
      <c r="ADT45"/>
      <c r="ADU45"/>
      <c r="ADV45"/>
      <c r="ADW45"/>
      <c r="ADX45"/>
      <c r="ADY45"/>
      <c r="ADZ45"/>
      <c r="AEA45"/>
      <c r="AEB45"/>
      <c r="AEC45"/>
      <c r="AED45"/>
      <c r="AEE45"/>
      <c r="AEF45"/>
      <c r="AEG45"/>
      <c r="AEH45"/>
      <c r="AEI45"/>
      <c r="AEJ45"/>
      <c r="AEK45"/>
      <c r="AEL45"/>
      <c r="AEM45"/>
      <c r="AEN45"/>
      <c r="AEO45"/>
      <c r="AEP45"/>
      <c r="AEQ45"/>
      <c r="AER45"/>
      <c r="AES45"/>
      <c r="AET45"/>
      <c r="AEU45"/>
      <c r="AEV45"/>
      <c r="AEW45"/>
      <c r="AEX45"/>
      <c r="AEY45"/>
      <c r="AEZ45"/>
      <c r="AFA45"/>
      <c r="AFB45"/>
      <c r="AFC45"/>
      <c r="AFD45"/>
      <c r="AFE45"/>
      <c r="AFF45"/>
      <c r="AFG45"/>
      <c r="AFH45"/>
      <c r="AFI45"/>
      <c r="AFJ45"/>
      <c r="AFK45"/>
      <c r="AFL45"/>
      <c r="AFM45"/>
      <c r="AFN45"/>
      <c r="AFO45"/>
      <c r="AFP45"/>
      <c r="AFQ45"/>
      <c r="AFR45"/>
      <c r="AFS45"/>
      <c r="AFT45"/>
      <c r="AFU45"/>
      <c r="AFV45"/>
      <c r="AFW45"/>
      <c r="AFX45"/>
      <c r="AFY45"/>
      <c r="AFZ45"/>
      <c r="AGA45"/>
      <c r="AGB45"/>
      <c r="AGC45"/>
      <c r="AGD45"/>
      <c r="AGE45"/>
      <c r="AGF45"/>
      <c r="AGG45"/>
      <c r="AGH45"/>
      <c r="AGI45"/>
      <c r="AGJ45"/>
      <c r="AGK45"/>
      <c r="AGL45"/>
      <c r="AGM45"/>
      <c r="AGN45"/>
      <c r="AGO45"/>
      <c r="AGP45"/>
      <c r="AGQ45"/>
      <c r="AGR45"/>
      <c r="AGS45"/>
      <c r="AGT45"/>
      <c r="AGU45"/>
      <c r="AGV45"/>
      <c r="AGW45"/>
      <c r="AGX45"/>
      <c r="AGY45"/>
      <c r="AGZ45"/>
      <c r="AHA45"/>
      <c r="AHB45"/>
      <c r="AHC45"/>
      <c r="AHD45"/>
      <c r="AHE45"/>
      <c r="AHF45"/>
      <c r="AHG45"/>
      <c r="AHH45"/>
      <c r="AHI45"/>
      <c r="AHJ45"/>
      <c r="AHK45"/>
      <c r="AHL45"/>
      <c r="AHM45"/>
      <c r="AHN45"/>
      <c r="AHO45"/>
      <c r="AHP45"/>
      <c r="AHQ45"/>
      <c r="AHR45"/>
      <c r="AHS45"/>
      <c r="AHT45"/>
      <c r="AHU45"/>
      <c r="AHV45"/>
      <c r="AHW45"/>
      <c r="AHX45"/>
      <c r="AHY45"/>
      <c r="AHZ45"/>
      <c r="AIA45"/>
      <c r="AIB45"/>
      <c r="AIC45"/>
      <c r="AID45"/>
      <c r="AIE45"/>
      <c r="AIF45"/>
      <c r="AIG45"/>
      <c r="AIH45"/>
      <c r="AII45"/>
      <c r="AIJ45"/>
      <c r="AIK45"/>
      <c r="AIL45"/>
      <c r="AIM45"/>
      <c r="AIN45"/>
      <c r="AIO45"/>
      <c r="AIP45"/>
      <c r="AIQ45"/>
      <c r="AIR45"/>
      <c r="AIS45"/>
      <c r="AIT45"/>
      <c r="AIU45"/>
      <c r="AIV45"/>
      <c r="AIW45"/>
      <c r="AIX45"/>
      <c r="AIY45"/>
      <c r="AIZ45"/>
      <c r="AJA45"/>
      <c r="AJB45"/>
      <c r="AJC45"/>
      <c r="AJD45"/>
      <c r="AJE45"/>
      <c r="AJF45"/>
      <c r="AJG45"/>
      <c r="AJH45"/>
      <c r="AJI45"/>
      <c r="AJJ45"/>
      <c r="AJK45"/>
      <c r="AJL45"/>
      <c r="AJM45"/>
      <c r="AJN45"/>
      <c r="AJO45"/>
      <c r="AJP45"/>
      <c r="AJQ45"/>
      <c r="AJR45"/>
      <c r="AJS45"/>
      <c r="AJT45"/>
      <c r="AJU45"/>
      <c r="AJV45"/>
      <c r="AJW45"/>
      <c r="AJX45"/>
      <c r="AJY45"/>
      <c r="AJZ45"/>
      <c r="AKA45"/>
      <c r="AKB45"/>
      <c r="AKC45"/>
      <c r="AKD45"/>
      <c r="AKE45"/>
      <c r="AKF45"/>
      <c r="AKG45"/>
      <c r="AKH45"/>
      <c r="AKI45"/>
      <c r="AKJ45"/>
      <c r="AKK45"/>
      <c r="AKL45"/>
      <c r="AKM45"/>
      <c r="AKN45"/>
      <c r="AKO45"/>
      <c r="AKP45"/>
      <c r="AKQ45"/>
      <c r="AKR45"/>
      <c r="AKS45"/>
      <c r="AKT45"/>
      <c r="AKU45"/>
      <c r="AKV45"/>
      <c r="AKW45"/>
      <c r="AKX45"/>
      <c r="AKY45"/>
      <c r="AKZ45"/>
      <c r="ALA45"/>
      <c r="ALB45"/>
      <c r="ALC45"/>
      <c r="ALD45"/>
      <c r="ALE45"/>
      <c r="ALF45"/>
      <c r="ALG45"/>
      <c r="ALH45"/>
      <c r="ALI45"/>
      <c r="ALJ45"/>
      <c r="ALK45"/>
      <c r="ALL45"/>
      <c r="ALM45"/>
      <c r="ALN45"/>
      <c r="ALO45"/>
      <c r="ALP45"/>
      <c r="ALQ45"/>
      <c r="ALR45"/>
      <c r="ALS45"/>
      <c r="ALT45"/>
      <c r="ALU45"/>
      <c r="ALV45"/>
      <c r="ALW45"/>
      <c r="ALX45"/>
      <c r="ALY45"/>
      <c r="ALZ45"/>
      <c r="AMA45"/>
      <c r="AMB45"/>
      <c r="AMC45"/>
      <c r="AMD45"/>
      <c r="AME45"/>
      <c r="AMF45"/>
      <c r="AMG45"/>
    </row>
    <row r="46" spans="1:1021" x14ac:dyDescent="0.25">
      <c r="A46" s="40" t="s">
        <v>77</v>
      </c>
      <c r="B46" s="40">
        <v>41149</v>
      </c>
      <c r="C46" s="41">
        <v>2.6849315068493098</v>
      </c>
      <c r="D46" s="29" t="s">
        <v>72</v>
      </c>
      <c r="E46" s="41" t="s">
        <v>51</v>
      </c>
      <c r="F46" s="41"/>
      <c r="G46" s="41"/>
      <c r="H46" s="42"/>
      <c r="I46" s="42"/>
      <c r="J46" s="42"/>
      <c r="K46" s="42">
        <v>0.26810056929895498</v>
      </c>
      <c r="L46" s="42">
        <v>5.1407222764599803E-2</v>
      </c>
      <c r="M46" s="42">
        <v>0.965141669560864</v>
      </c>
      <c r="N46" s="42">
        <v>9.3552795325469798E-2</v>
      </c>
      <c r="O46" s="42">
        <v>0</v>
      </c>
      <c r="P46" s="42">
        <v>0.62189438670336705</v>
      </c>
      <c r="Q46" s="42">
        <v>0</v>
      </c>
      <c r="R46" s="42">
        <v>0.57898886783624004</v>
      </c>
      <c r="S46" s="42">
        <v>0.41137989355250498</v>
      </c>
      <c r="T46" s="42">
        <v>0.32369807263904099</v>
      </c>
      <c r="U46" s="42">
        <v>6.3461655893219003E-3</v>
      </c>
      <c r="V46" s="42">
        <v>1.2E-2</v>
      </c>
      <c r="W46" s="42">
        <v>0.136460509751339</v>
      </c>
      <c r="X46" s="42">
        <v>0.60928145440586001</v>
      </c>
      <c r="Y46" s="42">
        <v>1.1597648951147101E-2</v>
      </c>
      <c r="Z46" s="42">
        <v>0.45372797201877302</v>
      </c>
      <c r="AA46" s="42">
        <v>0</v>
      </c>
      <c r="AB46" s="42">
        <f t="shared" si="24"/>
        <v>4.5435772283974822</v>
      </c>
      <c r="AC46" s="32">
        <f t="shared" si="25"/>
        <v>1.3782022569498886</v>
      </c>
      <c r="AD46" s="32">
        <f t="shared" si="26"/>
        <v>2.0907678960718141</v>
      </c>
      <c r="AE46" s="33">
        <f t="shared" si="22"/>
        <v>7.1983166551500095E-4</v>
      </c>
      <c r="AF46" s="41"/>
      <c r="AG46" s="31">
        <f t="shared" si="27"/>
        <v>0.83910494816860637</v>
      </c>
      <c r="AH46" s="31">
        <f t="shared" si="28"/>
        <v>0.30655921903895395</v>
      </c>
      <c r="AI46" s="31">
        <f t="shared" si="29"/>
        <v>0.77434432659607855</v>
      </c>
      <c r="AJ46" s="31">
        <f t="shared" si="30"/>
        <v>0.50512231148320108</v>
      </c>
      <c r="AK46" s="31">
        <f t="shared" si="31"/>
        <v>0.39729435427669602</v>
      </c>
      <c r="AL46" s="34">
        <f t="shared" si="36"/>
        <v>0.96497294361697861</v>
      </c>
      <c r="AM46" s="34">
        <f t="shared" si="35"/>
        <v>0.30556879677894372</v>
      </c>
      <c r="AN46" s="35">
        <f t="shared" si="32"/>
        <v>0.21739489684267099</v>
      </c>
      <c r="AO46" s="31">
        <f t="shared" si="33"/>
        <v>0.51460548492616442</v>
      </c>
      <c r="AP46" s="31">
        <f t="shared" si="34"/>
        <v>0.3918590155835916</v>
      </c>
      <c r="AQ46" s="36">
        <f t="shared" si="37"/>
        <v>1.867939972281274E-2</v>
      </c>
      <c r="AR46" s="37">
        <f t="shared" si="23"/>
        <v>1.2199193654327463E-2</v>
      </c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/>
      <c r="FM46"/>
      <c r="FN46"/>
      <c r="FO46"/>
      <c r="FP46"/>
      <c r="FQ46"/>
      <c r="FR46"/>
      <c r="FS46"/>
      <c r="FT46"/>
      <c r="FU46"/>
      <c r="FV46"/>
      <c r="FW46"/>
      <c r="FX46"/>
      <c r="FY46"/>
      <c r="FZ46"/>
      <c r="GA46"/>
      <c r="GB46"/>
      <c r="GC46"/>
      <c r="GD46"/>
      <c r="GE46"/>
      <c r="GF46"/>
      <c r="GG46"/>
      <c r="GH46"/>
      <c r="GI46"/>
      <c r="GJ46"/>
      <c r="GK46"/>
      <c r="GL46"/>
      <c r="GM46"/>
      <c r="GN46"/>
      <c r="GO46"/>
      <c r="GP46"/>
      <c r="GQ46"/>
      <c r="GR46"/>
      <c r="GS46"/>
      <c r="GT46"/>
      <c r="GU46"/>
      <c r="GV46"/>
      <c r="GW46"/>
      <c r="GX46"/>
      <c r="GY46"/>
      <c r="GZ46"/>
      <c r="HA46"/>
      <c r="HB46"/>
      <c r="HC46"/>
      <c r="HD46"/>
      <c r="HE46"/>
      <c r="HF46"/>
      <c r="HG46"/>
      <c r="HH46"/>
      <c r="HI46"/>
      <c r="HJ46"/>
      <c r="HK46"/>
      <c r="HL46"/>
      <c r="HM46"/>
      <c r="HN46"/>
      <c r="HO46"/>
      <c r="HP46"/>
      <c r="HQ46"/>
      <c r="HR46"/>
      <c r="HS46"/>
      <c r="HT46"/>
      <c r="HU46"/>
      <c r="HV46"/>
      <c r="HW46"/>
      <c r="HX46"/>
      <c r="HY46"/>
      <c r="HZ46"/>
      <c r="IA46"/>
      <c r="IB46"/>
      <c r="IC46"/>
      <c r="ID46"/>
      <c r="IE46"/>
      <c r="IF46"/>
      <c r="IG46"/>
      <c r="IH46"/>
      <c r="II46"/>
      <c r="IJ46"/>
      <c r="IK46"/>
      <c r="IL46"/>
      <c r="IM46"/>
      <c r="IN46"/>
      <c r="IO46"/>
      <c r="IP46"/>
      <c r="IQ46"/>
      <c r="IR46"/>
      <c r="IS46"/>
      <c r="IT46"/>
      <c r="IU46"/>
      <c r="IV46"/>
      <c r="IW46"/>
      <c r="IX46"/>
      <c r="IY46"/>
      <c r="IZ46"/>
      <c r="JA46"/>
      <c r="JB46"/>
      <c r="JC46"/>
      <c r="JD46"/>
      <c r="JE46"/>
      <c r="JF46"/>
      <c r="JG46"/>
      <c r="JH46"/>
      <c r="JI46"/>
      <c r="JJ46"/>
      <c r="JK46"/>
      <c r="JL46"/>
      <c r="JM46"/>
      <c r="JN46"/>
      <c r="JO46"/>
      <c r="JP46"/>
      <c r="JQ46"/>
      <c r="JR46"/>
      <c r="JS46"/>
      <c r="JT46"/>
      <c r="JU46"/>
      <c r="JV46"/>
      <c r="JW46"/>
      <c r="JX46"/>
      <c r="JY46"/>
      <c r="JZ46"/>
      <c r="KA46"/>
      <c r="KB46"/>
      <c r="KC46"/>
      <c r="KD46"/>
      <c r="KE46"/>
      <c r="KF46"/>
      <c r="KG46"/>
      <c r="KH46"/>
      <c r="KI46"/>
      <c r="KJ46"/>
      <c r="KK46"/>
      <c r="KL46"/>
      <c r="KM46"/>
      <c r="KN46"/>
      <c r="KO46"/>
      <c r="KP46"/>
      <c r="KQ46"/>
      <c r="KR46"/>
      <c r="KS46"/>
      <c r="KT46"/>
      <c r="KU46"/>
      <c r="KV46"/>
      <c r="KW46"/>
      <c r="KX46"/>
      <c r="KY46"/>
      <c r="KZ46"/>
      <c r="LA46"/>
      <c r="LB46"/>
      <c r="LC46"/>
      <c r="LD46"/>
      <c r="LE46"/>
      <c r="LF46"/>
      <c r="LG46"/>
      <c r="LH46"/>
      <c r="LI46"/>
      <c r="LJ46"/>
      <c r="LK46"/>
      <c r="LL46"/>
      <c r="LM46"/>
      <c r="LN46"/>
      <c r="LO46"/>
      <c r="LP46"/>
      <c r="LQ46"/>
      <c r="LR46"/>
      <c r="LS46"/>
      <c r="LT46"/>
      <c r="LU46"/>
      <c r="LV46"/>
      <c r="LW46"/>
      <c r="LX46"/>
      <c r="LY46"/>
      <c r="LZ46"/>
      <c r="MA46"/>
      <c r="MB46"/>
      <c r="MC46"/>
      <c r="MD46"/>
      <c r="ME46"/>
      <c r="MF46"/>
      <c r="MG46"/>
      <c r="MH46"/>
      <c r="MI46"/>
      <c r="MJ46"/>
      <c r="MK46"/>
      <c r="ML46"/>
      <c r="MM46"/>
      <c r="MN46"/>
      <c r="MO46"/>
      <c r="MP46"/>
      <c r="MQ46"/>
      <c r="MR46"/>
      <c r="MS46"/>
      <c r="MT46"/>
      <c r="MU46"/>
      <c r="MV46"/>
      <c r="MW46"/>
      <c r="MX46"/>
      <c r="MY46"/>
      <c r="MZ46"/>
      <c r="NA46"/>
      <c r="NB46"/>
      <c r="NC46"/>
      <c r="ND46"/>
      <c r="NE46"/>
      <c r="NF46"/>
      <c r="NG46"/>
      <c r="NH46"/>
      <c r="NI46"/>
      <c r="NJ46"/>
      <c r="NK46"/>
      <c r="NL46"/>
      <c r="NM46"/>
      <c r="NN46"/>
      <c r="NO46"/>
      <c r="NP46"/>
      <c r="NQ46"/>
      <c r="NR46"/>
      <c r="NS46"/>
      <c r="NT46"/>
      <c r="NU46"/>
      <c r="NV46"/>
      <c r="NW46"/>
      <c r="NX46"/>
      <c r="NY46"/>
      <c r="NZ46"/>
      <c r="OA46"/>
      <c r="OB46"/>
      <c r="OC46"/>
      <c r="OD46"/>
      <c r="OE46"/>
      <c r="OF46"/>
      <c r="OG46"/>
      <c r="OH46"/>
      <c r="OI46"/>
      <c r="OJ46"/>
      <c r="OK46"/>
      <c r="OL46"/>
      <c r="OM46"/>
      <c r="ON46"/>
      <c r="OO46"/>
      <c r="OP46"/>
      <c r="OQ46"/>
      <c r="OR46"/>
      <c r="OS46"/>
      <c r="OT46"/>
      <c r="OU46"/>
      <c r="OV46"/>
      <c r="OW46"/>
      <c r="OX46"/>
      <c r="OY46"/>
      <c r="OZ46"/>
      <c r="PA46"/>
      <c r="PB46"/>
      <c r="PC46"/>
      <c r="PD46"/>
      <c r="PE46"/>
      <c r="PF46"/>
      <c r="PG46"/>
      <c r="PH46"/>
      <c r="PI46"/>
      <c r="PJ46"/>
      <c r="PK46"/>
      <c r="PL46"/>
      <c r="PM46"/>
      <c r="PN46"/>
      <c r="PO46"/>
      <c r="PP46"/>
      <c r="PQ46"/>
      <c r="PR46"/>
      <c r="PS46"/>
      <c r="PT46"/>
      <c r="PU46"/>
      <c r="PV46"/>
      <c r="PW46"/>
      <c r="PX46"/>
      <c r="PY46"/>
      <c r="PZ46"/>
      <c r="QA46"/>
      <c r="QB46"/>
      <c r="QC46"/>
      <c r="QD46"/>
      <c r="QE46"/>
      <c r="QF46"/>
      <c r="QG46"/>
      <c r="QH46"/>
      <c r="QI46"/>
      <c r="QJ46"/>
      <c r="QK46"/>
      <c r="QL46"/>
      <c r="QM46"/>
      <c r="QN46"/>
      <c r="QO46"/>
      <c r="QP46"/>
      <c r="QQ46"/>
      <c r="QR46"/>
      <c r="QS46"/>
      <c r="QT46"/>
      <c r="QU46"/>
      <c r="QV46"/>
      <c r="QW46"/>
      <c r="QX46"/>
      <c r="QY46"/>
      <c r="QZ46"/>
      <c r="RA46"/>
      <c r="RB46"/>
      <c r="RC46"/>
      <c r="RD46"/>
      <c r="RE46"/>
      <c r="RF46"/>
      <c r="RG46"/>
      <c r="RH46"/>
      <c r="RI46"/>
      <c r="RJ46"/>
      <c r="RK46"/>
      <c r="RL46"/>
      <c r="RM46"/>
      <c r="RN46"/>
      <c r="RO46"/>
      <c r="RP46"/>
      <c r="RQ46"/>
      <c r="RR46"/>
      <c r="RS46"/>
      <c r="RT46"/>
      <c r="RU46"/>
      <c r="RV46"/>
      <c r="RW46"/>
      <c r="RX46"/>
      <c r="RY46"/>
      <c r="RZ46"/>
      <c r="SA46"/>
      <c r="SB46"/>
      <c r="SC46"/>
      <c r="SD46"/>
      <c r="SE46"/>
      <c r="SF46"/>
      <c r="SG46"/>
      <c r="SH46"/>
      <c r="SI46"/>
      <c r="SJ46"/>
      <c r="SK46"/>
      <c r="SL46"/>
      <c r="SM46"/>
      <c r="SN46"/>
      <c r="SO46"/>
      <c r="SP46"/>
      <c r="SQ46"/>
      <c r="SR46"/>
      <c r="SS46"/>
      <c r="ST46"/>
      <c r="SU46"/>
      <c r="SV46"/>
      <c r="SW46"/>
      <c r="SX46"/>
      <c r="SY46"/>
      <c r="SZ46"/>
      <c r="TA46"/>
      <c r="TB46"/>
      <c r="TC46"/>
      <c r="TD46"/>
      <c r="TE46"/>
      <c r="TF46"/>
      <c r="TG46"/>
      <c r="TH46"/>
      <c r="TI46"/>
      <c r="TJ46"/>
      <c r="TK46"/>
      <c r="TL46"/>
      <c r="TM46"/>
      <c r="TN46"/>
      <c r="TO46"/>
      <c r="TP46"/>
      <c r="TQ46"/>
      <c r="TR46"/>
      <c r="TS46"/>
      <c r="TT46"/>
      <c r="TU46"/>
      <c r="TV46"/>
      <c r="TW46"/>
      <c r="TX46"/>
      <c r="TY46"/>
      <c r="TZ46"/>
      <c r="UA46"/>
      <c r="UB46"/>
      <c r="UC46"/>
      <c r="UD46"/>
      <c r="UE46"/>
      <c r="UF46"/>
      <c r="UG46"/>
      <c r="UH46"/>
      <c r="UI46"/>
      <c r="UJ46"/>
      <c r="UK46"/>
      <c r="UL46"/>
      <c r="UM46"/>
      <c r="UN46"/>
      <c r="UO46"/>
      <c r="UP46"/>
      <c r="UQ46"/>
      <c r="UR46"/>
      <c r="US46"/>
      <c r="UT46"/>
      <c r="UU46"/>
      <c r="UV46"/>
      <c r="UW46"/>
      <c r="UX46"/>
      <c r="UY46"/>
      <c r="UZ46"/>
      <c r="VA46"/>
      <c r="VB46"/>
      <c r="VC46"/>
      <c r="VD46"/>
      <c r="VE46"/>
      <c r="VF46"/>
      <c r="VG46"/>
      <c r="VH46"/>
      <c r="VI46"/>
      <c r="VJ46"/>
      <c r="VK46"/>
      <c r="VL46"/>
      <c r="VM46"/>
      <c r="VN46"/>
      <c r="VO46"/>
      <c r="VP46"/>
      <c r="VQ46"/>
      <c r="VR46"/>
      <c r="VS46"/>
      <c r="VT46"/>
      <c r="VU46"/>
      <c r="VV46"/>
      <c r="VW46"/>
      <c r="VX46"/>
      <c r="VY46"/>
      <c r="VZ46"/>
      <c r="WA46"/>
      <c r="WB46"/>
      <c r="WC46"/>
      <c r="WD46"/>
      <c r="WE46"/>
      <c r="WF46"/>
      <c r="WG46"/>
      <c r="WH46"/>
      <c r="WI46"/>
      <c r="WJ46"/>
      <c r="WK46"/>
      <c r="WL46"/>
      <c r="WM46"/>
      <c r="WN46"/>
      <c r="WO46"/>
      <c r="WP46"/>
      <c r="WQ46"/>
      <c r="WR46"/>
      <c r="WS46"/>
      <c r="WT46"/>
      <c r="WU46"/>
      <c r="WV46"/>
      <c r="WW46"/>
      <c r="WX46"/>
      <c r="WY46"/>
      <c r="WZ46"/>
      <c r="XA46"/>
      <c r="XB46"/>
      <c r="XC46"/>
      <c r="XD46"/>
      <c r="XE46"/>
      <c r="XF46"/>
      <c r="XG46"/>
      <c r="XH46"/>
      <c r="XI46"/>
      <c r="XJ46"/>
      <c r="XK46"/>
      <c r="XL46"/>
      <c r="XM46"/>
      <c r="XN46"/>
      <c r="XO46"/>
      <c r="XP46"/>
      <c r="XQ46"/>
      <c r="XR46"/>
      <c r="XS46"/>
      <c r="XT46"/>
      <c r="XU46"/>
      <c r="XV46"/>
      <c r="XW46"/>
      <c r="XX46"/>
      <c r="XY46"/>
      <c r="XZ46"/>
      <c r="YA46"/>
      <c r="YB46"/>
      <c r="YC46"/>
      <c r="YD46"/>
      <c r="YE46"/>
      <c r="YF46"/>
      <c r="YG46"/>
      <c r="YH46"/>
      <c r="YI46"/>
      <c r="YJ46"/>
      <c r="YK46"/>
      <c r="YL46"/>
      <c r="YM46"/>
      <c r="YN46"/>
      <c r="YO46"/>
      <c r="YP46"/>
      <c r="YQ46"/>
      <c r="YR46"/>
      <c r="YS46"/>
      <c r="YT46"/>
      <c r="YU46"/>
      <c r="YV46"/>
      <c r="YW46"/>
      <c r="YX46"/>
      <c r="YY46"/>
      <c r="YZ46"/>
      <c r="ZA46"/>
      <c r="ZB46"/>
      <c r="ZC46"/>
      <c r="ZD46"/>
      <c r="ZE46"/>
      <c r="ZF46"/>
      <c r="ZG46"/>
      <c r="ZH46"/>
      <c r="ZI46"/>
      <c r="ZJ46"/>
      <c r="ZK46"/>
      <c r="ZL46"/>
      <c r="ZM46"/>
      <c r="ZN46"/>
      <c r="ZO46"/>
      <c r="ZP46"/>
      <c r="ZQ46"/>
      <c r="ZR46"/>
      <c r="ZS46"/>
      <c r="ZT46"/>
      <c r="ZU46"/>
      <c r="ZV46"/>
      <c r="ZW46"/>
      <c r="ZX46"/>
      <c r="ZY46"/>
      <c r="ZZ46"/>
      <c r="AAA46"/>
      <c r="AAB46"/>
      <c r="AAC46"/>
      <c r="AAD46"/>
      <c r="AAE46"/>
      <c r="AAF46"/>
      <c r="AAG46"/>
      <c r="AAH46"/>
      <c r="AAI46"/>
      <c r="AAJ46"/>
      <c r="AAK46"/>
      <c r="AAL46"/>
      <c r="AAM46"/>
      <c r="AAN46"/>
      <c r="AAO46"/>
      <c r="AAP46"/>
      <c r="AAQ46"/>
      <c r="AAR46"/>
      <c r="AAS46"/>
      <c r="AAT46"/>
      <c r="AAU46"/>
      <c r="AAV46"/>
      <c r="AAW46"/>
      <c r="AAX46"/>
      <c r="AAY46"/>
      <c r="AAZ46"/>
      <c r="ABA46"/>
      <c r="ABB46"/>
      <c r="ABC46"/>
      <c r="ABD46"/>
      <c r="ABE46"/>
      <c r="ABF46"/>
      <c r="ABG46"/>
      <c r="ABH46"/>
      <c r="ABI46"/>
      <c r="ABJ46"/>
      <c r="ABK46"/>
      <c r="ABL46"/>
      <c r="ABM46"/>
      <c r="ABN46"/>
      <c r="ABO46"/>
      <c r="ABP46"/>
      <c r="ABQ46"/>
      <c r="ABR46"/>
      <c r="ABS46"/>
      <c r="ABT46"/>
      <c r="ABU46"/>
      <c r="ABV46"/>
      <c r="ABW46"/>
      <c r="ABX46"/>
      <c r="ABY46"/>
      <c r="ABZ46"/>
      <c r="ACA46"/>
      <c r="ACB46"/>
      <c r="ACC46"/>
      <c r="ACD46"/>
      <c r="ACE46"/>
      <c r="ACF46"/>
      <c r="ACG46"/>
      <c r="ACH46"/>
      <c r="ACI46"/>
      <c r="ACJ46"/>
      <c r="ACK46"/>
      <c r="ACL46"/>
      <c r="ACM46"/>
      <c r="ACN46"/>
      <c r="ACO46"/>
      <c r="ACP46"/>
      <c r="ACQ46"/>
      <c r="ACR46"/>
      <c r="ACS46"/>
      <c r="ACT46"/>
      <c r="ACU46"/>
      <c r="ACV46"/>
      <c r="ACW46"/>
      <c r="ACX46"/>
      <c r="ACY46"/>
      <c r="ACZ46"/>
      <c r="ADA46"/>
      <c r="ADB46"/>
      <c r="ADC46"/>
      <c r="ADD46"/>
      <c r="ADE46"/>
      <c r="ADF46"/>
      <c r="ADG46"/>
      <c r="ADH46"/>
      <c r="ADI46"/>
      <c r="ADJ46"/>
      <c r="ADK46"/>
      <c r="ADL46"/>
      <c r="ADM46"/>
      <c r="ADN46"/>
      <c r="ADO46"/>
      <c r="ADP46"/>
      <c r="ADQ46"/>
      <c r="ADR46"/>
      <c r="ADS46"/>
      <c r="ADT46"/>
      <c r="ADU46"/>
      <c r="ADV46"/>
      <c r="ADW46"/>
      <c r="ADX46"/>
      <c r="ADY46"/>
      <c r="ADZ46"/>
      <c r="AEA46"/>
      <c r="AEB46"/>
      <c r="AEC46"/>
      <c r="AED46"/>
      <c r="AEE46"/>
      <c r="AEF46"/>
      <c r="AEG46"/>
      <c r="AEH46"/>
      <c r="AEI46"/>
      <c r="AEJ46"/>
      <c r="AEK46"/>
      <c r="AEL46"/>
      <c r="AEM46"/>
      <c r="AEN46"/>
      <c r="AEO46"/>
      <c r="AEP46"/>
      <c r="AEQ46"/>
      <c r="AER46"/>
      <c r="AES46"/>
      <c r="AET46"/>
      <c r="AEU46"/>
      <c r="AEV46"/>
      <c r="AEW46"/>
      <c r="AEX46"/>
      <c r="AEY46"/>
      <c r="AEZ46"/>
      <c r="AFA46"/>
      <c r="AFB46"/>
      <c r="AFC46"/>
      <c r="AFD46"/>
      <c r="AFE46"/>
      <c r="AFF46"/>
      <c r="AFG46"/>
      <c r="AFH46"/>
      <c r="AFI46"/>
      <c r="AFJ46"/>
      <c r="AFK46"/>
      <c r="AFL46"/>
      <c r="AFM46"/>
      <c r="AFN46"/>
      <c r="AFO46"/>
      <c r="AFP46"/>
      <c r="AFQ46"/>
      <c r="AFR46"/>
      <c r="AFS46"/>
      <c r="AFT46"/>
      <c r="AFU46"/>
      <c r="AFV46"/>
      <c r="AFW46"/>
      <c r="AFX46"/>
      <c r="AFY46"/>
      <c r="AFZ46"/>
      <c r="AGA46"/>
      <c r="AGB46"/>
      <c r="AGC46"/>
      <c r="AGD46"/>
      <c r="AGE46"/>
      <c r="AGF46"/>
      <c r="AGG46"/>
      <c r="AGH46"/>
      <c r="AGI46"/>
      <c r="AGJ46"/>
      <c r="AGK46"/>
      <c r="AGL46"/>
      <c r="AGM46"/>
      <c r="AGN46"/>
      <c r="AGO46"/>
      <c r="AGP46"/>
      <c r="AGQ46"/>
      <c r="AGR46"/>
      <c r="AGS46"/>
      <c r="AGT46"/>
      <c r="AGU46"/>
      <c r="AGV46"/>
      <c r="AGW46"/>
      <c r="AGX46"/>
      <c r="AGY46"/>
      <c r="AGZ46"/>
      <c r="AHA46"/>
      <c r="AHB46"/>
      <c r="AHC46"/>
      <c r="AHD46"/>
      <c r="AHE46"/>
      <c r="AHF46"/>
      <c r="AHG46"/>
      <c r="AHH46"/>
      <c r="AHI46"/>
      <c r="AHJ46"/>
      <c r="AHK46"/>
      <c r="AHL46"/>
      <c r="AHM46"/>
      <c r="AHN46"/>
      <c r="AHO46"/>
      <c r="AHP46"/>
      <c r="AHQ46"/>
      <c r="AHR46"/>
      <c r="AHS46"/>
      <c r="AHT46"/>
      <c r="AHU46"/>
      <c r="AHV46"/>
      <c r="AHW46"/>
      <c r="AHX46"/>
      <c r="AHY46"/>
      <c r="AHZ46"/>
      <c r="AIA46"/>
      <c r="AIB46"/>
      <c r="AIC46"/>
      <c r="AID46"/>
      <c r="AIE46"/>
      <c r="AIF46"/>
      <c r="AIG46"/>
      <c r="AIH46"/>
      <c r="AII46"/>
      <c r="AIJ46"/>
      <c r="AIK46"/>
      <c r="AIL46"/>
      <c r="AIM46"/>
      <c r="AIN46"/>
      <c r="AIO46"/>
      <c r="AIP46"/>
      <c r="AIQ46"/>
      <c r="AIR46"/>
      <c r="AIS46"/>
      <c r="AIT46"/>
      <c r="AIU46"/>
      <c r="AIV46"/>
      <c r="AIW46"/>
      <c r="AIX46"/>
      <c r="AIY46"/>
      <c r="AIZ46"/>
      <c r="AJA46"/>
      <c r="AJB46"/>
      <c r="AJC46"/>
      <c r="AJD46"/>
      <c r="AJE46"/>
      <c r="AJF46"/>
      <c r="AJG46"/>
      <c r="AJH46"/>
      <c r="AJI46"/>
      <c r="AJJ46"/>
      <c r="AJK46"/>
      <c r="AJL46"/>
      <c r="AJM46"/>
      <c r="AJN46"/>
      <c r="AJO46"/>
      <c r="AJP46"/>
      <c r="AJQ46"/>
      <c r="AJR46"/>
      <c r="AJS46"/>
      <c r="AJT46"/>
      <c r="AJU46"/>
      <c r="AJV46"/>
      <c r="AJW46"/>
      <c r="AJX46"/>
      <c r="AJY46"/>
      <c r="AJZ46"/>
      <c r="AKA46"/>
      <c r="AKB46"/>
      <c r="AKC46"/>
      <c r="AKD46"/>
      <c r="AKE46"/>
      <c r="AKF46"/>
      <c r="AKG46"/>
      <c r="AKH46"/>
      <c r="AKI46"/>
      <c r="AKJ46"/>
      <c r="AKK46"/>
      <c r="AKL46"/>
      <c r="AKM46"/>
      <c r="AKN46"/>
      <c r="AKO46"/>
      <c r="AKP46"/>
      <c r="AKQ46"/>
      <c r="AKR46"/>
      <c r="AKS46"/>
      <c r="AKT46"/>
      <c r="AKU46"/>
      <c r="AKV46"/>
      <c r="AKW46"/>
      <c r="AKX46"/>
      <c r="AKY46"/>
      <c r="AKZ46"/>
      <c r="ALA46"/>
      <c r="ALB46"/>
      <c r="ALC46"/>
      <c r="ALD46"/>
      <c r="ALE46"/>
      <c r="ALF46"/>
      <c r="ALG46"/>
      <c r="ALH46"/>
      <c r="ALI46"/>
      <c r="ALJ46"/>
      <c r="ALK46"/>
      <c r="ALL46"/>
      <c r="ALM46"/>
      <c r="ALN46"/>
      <c r="ALO46"/>
      <c r="ALP46"/>
      <c r="ALQ46"/>
      <c r="ALR46"/>
      <c r="ALS46"/>
      <c r="ALT46"/>
      <c r="ALU46"/>
      <c r="ALV46"/>
      <c r="ALW46"/>
      <c r="ALX46"/>
      <c r="ALY46"/>
      <c r="ALZ46"/>
      <c r="AMA46"/>
      <c r="AMB46"/>
      <c r="AMC46"/>
      <c r="AMD46"/>
      <c r="AME46"/>
      <c r="AMF46"/>
      <c r="AMG46"/>
    </row>
    <row r="47" spans="1:1021" x14ac:dyDescent="0.25">
      <c r="A47" s="40" t="s">
        <v>78</v>
      </c>
      <c r="B47" s="40">
        <v>41345</v>
      </c>
      <c r="C47" s="41">
        <v>1.7808219178082201</v>
      </c>
      <c r="D47" s="29" t="s">
        <v>72</v>
      </c>
      <c r="E47" s="41" t="s">
        <v>47</v>
      </c>
      <c r="F47" s="41"/>
      <c r="G47" s="41"/>
      <c r="H47" s="42"/>
      <c r="I47" s="42"/>
      <c r="J47" s="42"/>
      <c r="K47" s="42">
        <v>0.274838168122783</v>
      </c>
      <c r="L47" s="42">
        <v>0.27329199829145401</v>
      </c>
      <c r="M47" s="42">
        <v>1.60839363560358</v>
      </c>
      <c r="N47" s="42">
        <v>0.63365349058460696</v>
      </c>
      <c r="O47" s="42">
        <v>0</v>
      </c>
      <c r="P47" s="42">
        <v>1.5769629328017001</v>
      </c>
      <c r="Q47" s="42">
        <v>0</v>
      </c>
      <c r="R47" s="42">
        <v>2.1076679990306801</v>
      </c>
      <c r="S47" s="42">
        <v>1.2666682552547099</v>
      </c>
      <c r="T47" s="42">
        <v>1.03016760919948</v>
      </c>
      <c r="U47" s="42">
        <v>5.2644328184147599E-3</v>
      </c>
      <c r="V47" s="42">
        <v>8.0999999999999996E-3</v>
      </c>
      <c r="W47" s="42">
        <v>3.35104413165822E-2</v>
      </c>
      <c r="X47" s="42">
        <v>1.56392565422269</v>
      </c>
      <c r="Y47" s="42">
        <v>0.298877117232839</v>
      </c>
      <c r="Z47" s="42">
        <v>5.1965510238473804</v>
      </c>
      <c r="AA47" s="42">
        <v>0</v>
      </c>
      <c r="AB47" s="42">
        <f t="shared" si="24"/>
        <v>15.877872758326902</v>
      </c>
      <c r="AC47" s="32">
        <f t="shared" si="25"/>
        <v>2.790177292602424</v>
      </c>
      <c r="AD47" s="32">
        <f t="shared" si="26"/>
        <v>6.0283416704215664</v>
      </c>
      <c r="AE47" s="33">
        <f t="shared" si="22"/>
        <v>4.8943783364331249E-4</v>
      </c>
      <c r="AF47" s="41"/>
      <c r="AG47" s="31">
        <f t="shared" si="27"/>
        <v>0.50141040388402969</v>
      </c>
      <c r="AH47" s="31">
        <f t="shared" si="28"/>
        <v>0.3591843540040916</v>
      </c>
      <c r="AI47" s="31">
        <f t="shared" si="29"/>
        <v>0.79401072336504308</v>
      </c>
      <c r="AJ47" s="31">
        <f t="shared" si="30"/>
        <v>0.50207541245379883</v>
      </c>
      <c r="AK47" s="31">
        <f t="shared" si="31"/>
        <v>0.31639976103715656</v>
      </c>
      <c r="AL47" s="34">
        <f t="shared" si="36"/>
        <v>0.64713748865780396</v>
      </c>
      <c r="AM47" s="34">
        <f t="shared" si="35"/>
        <v>0.14946898823156501</v>
      </c>
      <c r="AN47" s="35">
        <f t="shared" si="32"/>
        <v>0.14593963822135914</v>
      </c>
      <c r="AO47" s="31">
        <f t="shared" si="33"/>
        <v>0.29425024206182993</v>
      </c>
      <c r="AP47" s="31">
        <f t="shared" si="34"/>
        <v>0.49506637606702614</v>
      </c>
      <c r="AQ47" s="36">
        <f t="shared" si="37"/>
        <v>0.16044485321401303</v>
      </c>
      <c r="AR47" s="37">
        <f t="shared" si="23"/>
        <v>2.8275663816198605E-2</v>
      </c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  <c r="FQ47"/>
      <c r="FR47"/>
      <c r="FS47"/>
      <c r="FT47"/>
      <c r="FU47"/>
      <c r="FV47"/>
      <c r="FW47"/>
      <c r="FX47"/>
      <c r="FY47"/>
      <c r="FZ47"/>
      <c r="GA47"/>
      <c r="GB47"/>
      <c r="GC47"/>
      <c r="GD47"/>
      <c r="GE47"/>
      <c r="GF47"/>
      <c r="GG47"/>
      <c r="GH47"/>
      <c r="GI47"/>
      <c r="GJ47"/>
      <c r="GK47"/>
      <c r="GL47"/>
      <c r="GM47"/>
      <c r="GN47"/>
      <c r="GO47"/>
      <c r="GP47"/>
      <c r="GQ47"/>
      <c r="GR47"/>
      <c r="GS47"/>
      <c r="GT47"/>
      <c r="GU47"/>
      <c r="GV47"/>
      <c r="GW47"/>
      <c r="GX47"/>
      <c r="GY47"/>
      <c r="GZ47"/>
      <c r="HA47"/>
      <c r="HB47"/>
      <c r="HC47"/>
      <c r="HD47"/>
      <c r="HE47"/>
      <c r="HF47"/>
      <c r="HG47"/>
      <c r="HH47"/>
      <c r="HI47"/>
      <c r="HJ47"/>
      <c r="HK47"/>
      <c r="HL47"/>
      <c r="HM47"/>
      <c r="HN47"/>
      <c r="HO47"/>
      <c r="HP47"/>
      <c r="HQ47"/>
      <c r="HR47"/>
      <c r="HS47"/>
      <c r="HT47"/>
      <c r="HU47"/>
      <c r="HV47"/>
      <c r="HW47"/>
      <c r="HX47"/>
      <c r="HY47"/>
      <c r="HZ47"/>
      <c r="IA47"/>
      <c r="IB47"/>
      <c r="IC47"/>
      <c r="ID47"/>
      <c r="IE47"/>
      <c r="IF47"/>
      <c r="IG47"/>
      <c r="IH47"/>
      <c r="II47"/>
      <c r="IJ47"/>
      <c r="IK47"/>
      <c r="IL47"/>
      <c r="IM47"/>
      <c r="IN47"/>
      <c r="IO47"/>
      <c r="IP47"/>
      <c r="IQ47"/>
      <c r="IR47"/>
      <c r="IS47"/>
      <c r="IT47"/>
      <c r="IU47"/>
      <c r="IV47"/>
      <c r="IW47"/>
      <c r="IX47"/>
      <c r="IY47"/>
      <c r="IZ47"/>
      <c r="JA47"/>
      <c r="JB47"/>
      <c r="JC47"/>
      <c r="JD47"/>
      <c r="JE47"/>
      <c r="JF47"/>
      <c r="JG47"/>
      <c r="JH47"/>
      <c r="JI47"/>
      <c r="JJ47"/>
      <c r="JK47"/>
      <c r="JL47"/>
      <c r="JM47"/>
      <c r="JN47"/>
      <c r="JO47"/>
      <c r="JP47"/>
      <c r="JQ47"/>
      <c r="JR47"/>
      <c r="JS47"/>
      <c r="JT47"/>
      <c r="JU47"/>
      <c r="JV47"/>
      <c r="JW47"/>
      <c r="JX47"/>
      <c r="JY47"/>
      <c r="JZ47"/>
      <c r="KA47"/>
      <c r="KB47"/>
      <c r="KC47"/>
      <c r="KD47"/>
      <c r="KE47"/>
      <c r="KF47"/>
      <c r="KG47"/>
      <c r="KH47"/>
      <c r="KI47"/>
      <c r="KJ47"/>
      <c r="KK47"/>
      <c r="KL47"/>
      <c r="KM47"/>
      <c r="KN47"/>
      <c r="KO47"/>
      <c r="KP47"/>
      <c r="KQ47"/>
      <c r="KR47"/>
      <c r="KS47"/>
      <c r="KT47"/>
      <c r="KU47"/>
      <c r="KV47"/>
      <c r="KW47"/>
      <c r="KX47"/>
      <c r="KY47"/>
      <c r="KZ47"/>
      <c r="LA47"/>
      <c r="LB47"/>
      <c r="LC47"/>
      <c r="LD47"/>
      <c r="LE47"/>
      <c r="LF47"/>
      <c r="LG47"/>
      <c r="LH47"/>
      <c r="LI47"/>
      <c r="LJ47"/>
      <c r="LK47"/>
      <c r="LL47"/>
      <c r="LM47"/>
      <c r="LN47"/>
      <c r="LO47"/>
      <c r="LP47"/>
      <c r="LQ47"/>
      <c r="LR47"/>
      <c r="LS47"/>
      <c r="LT47"/>
      <c r="LU47"/>
      <c r="LV47"/>
      <c r="LW47"/>
      <c r="LX47"/>
      <c r="LY47"/>
      <c r="LZ47"/>
      <c r="MA47"/>
      <c r="MB47"/>
      <c r="MC47"/>
      <c r="MD47"/>
      <c r="ME47"/>
      <c r="MF47"/>
      <c r="MG47"/>
      <c r="MH47"/>
      <c r="MI47"/>
      <c r="MJ47"/>
      <c r="MK47"/>
      <c r="ML47"/>
      <c r="MM47"/>
      <c r="MN47"/>
      <c r="MO47"/>
      <c r="MP47"/>
      <c r="MQ47"/>
      <c r="MR47"/>
      <c r="MS47"/>
      <c r="MT47"/>
      <c r="MU47"/>
      <c r="MV47"/>
      <c r="MW47"/>
      <c r="MX47"/>
      <c r="MY47"/>
      <c r="MZ47"/>
      <c r="NA47"/>
      <c r="NB47"/>
      <c r="NC47"/>
      <c r="ND47"/>
      <c r="NE47"/>
      <c r="NF47"/>
      <c r="NG47"/>
      <c r="NH47"/>
      <c r="NI47"/>
      <c r="NJ47"/>
      <c r="NK47"/>
      <c r="NL47"/>
      <c r="NM47"/>
      <c r="NN47"/>
      <c r="NO47"/>
      <c r="NP47"/>
      <c r="NQ47"/>
      <c r="NR47"/>
      <c r="NS47"/>
      <c r="NT47"/>
      <c r="NU47"/>
      <c r="NV47"/>
      <c r="NW47"/>
      <c r="NX47"/>
      <c r="NY47"/>
      <c r="NZ47"/>
      <c r="OA47"/>
      <c r="OB47"/>
      <c r="OC47"/>
      <c r="OD47"/>
      <c r="OE47"/>
      <c r="OF47"/>
      <c r="OG47"/>
      <c r="OH47"/>
      <c r="OI47"/>
      <c r="OJ47"/>
      <c r="OK47"/>
      <c r="OL47"/>
      <c r="OM47"/>
      <c r="ON47"/>
      <c r="OO47"/>
      <c r="OP47"/>
      <c r="OQ47"/>
      <c r="OR47"/>
      <c r="OS47"/>
      <c r="OT47"/>
      <c r="OU47"/>
      <c r="OV47"/>
      <c r="OW47"/>
      <c r="OX47"/>
      <c r="OY47"/>
      <c r="OZ47"/>
      <c r="PA47"/>
      <c r="PB47"/>
      <c r="PC47"/>
      <c r="PD47"/>
      <c r="PE47"/>
      <c r="PF47"/>
      <c r="PG47"/>
      <c r="PH47"/>
      <c r="PI47"/>
      <c r="PJ47"/>
      <c r="PK47"/>
      <c r="PL47"/>
      <c r="PM47"/>
      <c r="PN47"/>
      <c r="PO47"/>
      <c r="PP47"/>
      <c r="PQ47"/>
      <c r="PR47"/>
      <c r="PS47"/>
      <c r="PT47"/>
      <c r="PU47"/>
      <c r="PV47"/>
      <c r="PW47"/>
      <c r="PX47"/>
      <c r="PY47"/>
      <c r="PZ47"/>
      <c r="QA47"/>
      <c r="QB47"/>
      <c r="QC47"/>
      <c r="QD47"/>
      <c r="QE47"/>
      <c r="QF47"/>
      <c r="QG47"/>
      <c r="QH47"/>
      <c r="QI47"/>
      <c r="QJ47"/>
      <c r="QK47"/>
      <c r="QL47"/>
      <c r="QM47"/>
      <c r="QN47"/>
      <c r="QO47"/>
      <c r="QP47"/>
      <c r="QQ47"/>
      <c r="QR47"/>
      <c r="QS47"/>
      <c r="QT47"/>
      <c r="QU47"/>
      <c r="QV47"/>
      <c r="QW47"/>
      <c r="QX47"/>
      <c r="QY47"/>
      <c r="QZ47"/>
      <c r="RA47"/>
      <c r="RB47"/>
      <c r="RC47"/>
      <c r="RD47"/>
      <c r="RE47"/>
      <c r="RF47"/>
      <c r="RG47"/>
      <c r="RH47"/>
      <c r="RI47"/>
      <c r="RJ47"/>
      <c r="RK47"/>
      <c r="RL47"/>
      <c r="RM47"/>
      <c r="RN47"/>
      <c r="RO47"/>
      <c r="RP47"/>
      <c r="RQ47"/>
      <c r="RR47"/>
      <c r="RS47"/>
      <c r="RT47"/>
      <c r="RU47"/>
      <c r="RV47"/>
      <c r="RW47"/>
      <c r="RX47"/>
      <c r="RY47"/>
      <c r="RZ47"/>
      <c r="SA47"/>
      <c r="SB47"/>
      <c r="SC47"/>
      <c r="SD47"/>
      <c r="SE47"/>
      <c r="SF47"/>
      <c r="SG47"/>
      <c r="SH47"/>
      <c r="SI47"/>
      <c r="SJ47"/>
      <c r="SK47"/>
      <c r="SL47"/>
      <c r="SM47"/>
      <c r="SN47"/>
      <c r="SO47"/>
      <c r="SP47"/>
      <c r="SQ47"/>
      <c r="SR47"/>
      <c r="SS47"/>
      <c r="ST47"/>
      <c r="SU47"/>
      <c r="SV47"/>
      <c r="SW47"/>
      <c r="SX47"/>
      <c r="SY47"/>
      <c r="SZ47"/>
      <c r="TA47"/>
      <c r="TB47"/>
      <c r="TC47"/>
      <c r="TD47"/>
      <c r="TE47"/>
      <c r="TF47"/>
      <c r="TG47"/>
      <c r="TH47"/>
      <c r="TI47"/>
      <c r="TJ47"/>
      <c r="TK47"/>
      <c r="TL47"/>
      <c r="TM47"/>
      <c r="TN47"/>
      <c r="TO47"/>
      <c r="TP47"/>
      <c r="TQ47"/>
      <c r="TR47"/>
      <c r="TS47"/>
      <c r="TT47"/>
      <c r="TU47"/>
      <c r="TV47"/>
      <c r="TW47"/>
      <c r="TX47"/>
      <c r="TY47"/>
      <c r="TZ47"/>
      <c r="UA47"/>
      <c r="UB47"/>
      <c r="UC47"/>
      <c r="UD47"/>
      <c r="UE47"/>
      <c r="UF47"/>
      <c r="UG47"/>
      <c r="UH47"/>
      <c r="UI47"/>
      <c r="UJ47"/>
      <c r="UK47"/>
      <c r="UL47"/>
      <c r="UM47"/>
      <c r="UN47"/>
      <c r="UO47"/>
      <c r="UP47"/>
      <c r="UQ47"/>
      <c r="UR47"/>
      <c r="US47"/>
      <c r="UT47"/>
      <c r="UU47"/>
      <c r="UV47"/>
      <c r="UW47"/>
      <c r="UX47"/>
      <c r="UY47"/>
      <c r="UZ47"/>
      <c r="VA47"/>
      <c r="VB47"/>
      <c r="VC47"/>
      <c r="VD47"/>
      <c r="VE47"/>
      <c r="VF47"/>
      <c r="VG47"/>
      <c r="VH47"/>
      <c r="VI47"/>
      <c r="VJ47"/>
      <c r="VK47"/>
      <c r="VL47"/>
      <c r="VM47"/>
      <c r="VN47"/>
      <c r="VO47"/>
      <c r="VP47"/>
      <c r="VQ47"/>
      <c r="VR47"/>
      <c r="VS47"/>
      <c r="VT47"/>
      <c r="VU47"/>
      <c r="VV47"/>
      <c r="VW47"/>
      <c r="VX47"/>
      <c r="VY47"/>
      <c r="VZ47"/>
      <c r="WA47"/>
      <c r="WB47"/>
      <c r="WC47"/>
      <c r="WD47"/>
      <c r="WE47"/>
      <c r="WF47"/>
      <c r="WG47"/>
      <c r="WH47"/>
      <c r="WI47"/>
      <c r="WJ47"/>
      <c r="WK47"/>
      <c r="WL47"/>
      <c r="WM47"/>
      <c r="WN47"/>
      <c r="WO47"/>
      <c r="WP47"/>
      <c r="WQ47"/>
      <c r="WR47"/>
      <c r="WS47"/>
      <c r="WT47"/>
      <c r="WU47"/>
      <c r="WV47"/>
      <c r="WW47"/>
      <c r="WX47"/>
      <c r="WY47"/>
      <c r="WZ47"/>
      <c r="XA47"/>
      <c r="XB47"/>
      <c r="XC47"/>
      <c r="XD47"/>
      <c r="XE47"/>
      <c r="XF47"/>
      <c r="XG47"/>
      <c r="XH47"/>
      <c r="XI47"/>
      <c r="XJ47"/>
      <c r="XK47"/>
      <c r="XL47"/>
      <c r="XM47"/>
      <c r="XN47"/>
      <c r="XO47"/>
      <c r="XP47"/>
      <c r="XQ47"/>
      <c r="XR47"/>
      <c r="XS47"/>
      <c r="XT47"/>
      <c r="XU47"/>
      <c r="XV47"/>
      <c r="XW47"/>
      <c r="XX47"/>
      <c r="XY47"/>
      <c r="XZ47"/>
      <c r="YA47"/>
      <c r="YB47"/>
      <c r="YC47"/>
      <c r="YD47"/>
      <c r="YE47"/>
      <c r="YF47"/>
      <c r="YG47"/>
      <c r="YH47"/>
      <c r="YI47"/>
      <c r="YJ47"/>
      <c r="YK47"/>
      <c r="YL47"/>
      <c r="YM47"/>
      <c r="YN47"/>
      <c r="YO47"/>
      <c r="YP47"/>
      <c r="YQ47"/>
      <c r="YR47"/>
      <c r="YS47"/>
      <c r="YT47"/>
      <c r="YU47"/>
      <c r="YV47"/>
      <c r="YW47"/>
      <c r="YX47"/>
      <c r="YY47"/>
      <c r="YZ47"/>
      <c r="ZA47"/>
      <c r="ZB47"/>
      <c r="ZC47"/>
      <c r="ZD47"/>
      <c r="ZE47"/>
      <c r="ZF47"/>
      <c r="ZG47"/>
      <c r="ZH47"/>
      <c r="ZI47"/>
      <c r="ZJ47"/>
      <c r="ZK47"/>
      <c r="ZL47"/>
      <c r="ZM47"/>
      <c r="ZN47"/>
      <c r="ZO47"/>
      <c r="ZP47"/>
      <c r="ZQ47"/>
      <c r="ZR47"/>
      <c r="ZS47"/>
      <c r="ZT47"/>
      <c r="ZU47"/>
      <c r="ZV47"/>
      <c r="ZW47"/>
      <c r="ZX47"/>
      <c r="ZY47"/>
      <c r="ZZ47"/>
      <c r="AAA47"/>
      <c r="AAB47"/>
      <c r="AAC47"/>
      <c r="AAD47"/>
      <c r="AAE47"/>
      <c r="AAF47"/>
      <c r="AAG47"/>
      <c r="AAH47"/>
      <c r="AAI47"/>
      <c r="AAJ47"/>
      <c r="AAK47"/>
      <c r="AAL47"/>
      <c r="AAM47"/>
      <c r="AAN47"/>
      <c r="AAO47"/>
      <c r="AAP47"/>
      <c r="AAQ47"/>
      <c r="AAR47"/>
      <c r="AAS47"/>
      <c r="AAT47"/>
      <c r="AAU47"/>
      <c r="AAV47"/>
      <c r="AAW47"/>
      <c r="AAX47"/>
      <c r="AAY47"/>
      <c r="AAZ47"/>
      <c r="ABA47"/>
      <c r="ABB47"/>
      <c r="ABC47"/>
      <c r="ABD47"/>
      <c r="ABE47"/>
      <c r="ABF47"/>
      <c r="ABG47"/>
      <c r="ABH47"/>
      <c r="ABI47"/>
      <c r="ABJ47"/>
      <c r="ABK47"/>
      <c r="ABL47"/>
      <c r="ABM47"/>
      <c r="ABN47"/>
      <c r="ABO47"/>
      <c r="ABP47"/>
      <c r="ABQ47"/>
      <c r="ABR47"/>
      <c r="ABS47"/>
      <c r="ABT47"/>
      <c r="ABU47"/>
      <c r="ABV47"/>
      <c r="ABW47"/>
      <c r="ABX47"/>
      <c r="ABY47"/>
      <c r="ABZ47"/>
      <c r="ACA47"/>
      <c r="ACB47"/>
      <c r="ACC47"/>
      <c r="ACD47"/>
      <c r="ACE47"/>
      <c r="ACF47"/>
      <c r="ACG47"/>
      <c r="ACH47"/>
      <c r="ACI47"/>
      <c r="ACJ47"/>
      <c r="ACK47"/>
      <c r="ACL47"/>
      <c r="ACM47"/>
      <c r="ACN47"/>
      <c r="ACO47"/>
      <c r="ACP47"/>
      <c r="ACQ47"/>
      <c r="ACR47"/>
      <c r="ACS47"/>
      <c r="ACT47"/>
      <c r="ACU47"/>
      <c r="ACV47"/>
      <c r="ACW47"/>
      <c r="ACX47"/>
      <c r="ACY47"/>
      <c r="ACZ47"/>
      <c r="ADA47"/>
      <c r="ADB47"/>
      <c r="ADC47"/>
      <c r="ADD47"/>
      <c r="ADE47"/>
      <c r="ADF47"/>
      <c r="ADG47"/>
      <c r="ADH47"/>
      <c r="ADI47"/>
      <c r="ADJ47"/>
      <c r="ADK47"/>
      <c r="ADL47"/>
      <c r="ADM47"/>
      <c r="ADN47"/>
      <c r="ADO47"/>
      <c r="ADP47"/>
      <c r="ADQ47"/>
      <c r="ADR47"/>
      <c r="ADS47"/>
      <c r="ADT47"/>
      <c r="ADU47"/>
      <c r="ADV47"/>
      <c r="ADW47"/>
      <c r="ADX47"/>
      <c r="ADY47"/>
      <c r="ADZ47"/>
      <c r="AEA47"/>
      <c r="AEB47"/>
      <c r="AEC47"/>
      <c r="AED47"/>
      <c r="AEE47"/>
      <c r="AEF47"/>
      <c r="AEG47"/>
      <c r="AEH47"/>
      <c r="AEI47"/>
      <c r="AEJ47"/>
      <c r="AEK47"/>
      <c r="AEL47"/>
      <c r="AEM47"/>
      <c r="AEN47"/>
      <c r="AEO47"/>
      <c r="AEP47"/>
      <c r="AEQ47"/>
      <c r="AER47"/>
      <c r="AES47"/>
      <c r="AET47"/>
      <c r="AEU47"/>
      <c r="AEV47"/>
      <c r="AEW47"/>
      <c r="AEX47"/>
      <c r="AEY47"/>
      <c r="AEZ47"/>
      <c r="AFA47"/>
      <c r="AFB47"/>
      <c r="AFC47"/>
      <c r="AFD47"/>
      <c r="AFE47"/>
      <c r="AFF47"/>
      <c r="AFG47"/>
      <c r="AFH47"/>
      <c r="AFI47"/>
      <c r="AFJ47"/>
      <c r="AFK47"/>
      <c r="AFL47"/>
      <c r="AFM47"/>
      <c r="AFN47"/>
      <c r="AFO47"/>
      <c r="AFP47"/>
      <c r="AFQ47"/>
      <c r="AFR47"/>
      <c r="AFS47"/>
      <c r="AFT47"/>
      <c r="AFU47"/>
      <c r="AFV47"/>
      <c r="AFW47"/>
      <c r="AFX47"/>
      <c r="AFY47"/>
      <c r="AFZ47"/>
      <c r="AGA47"/>
      <c r="AGB47"/>
      <c r="AGC47"/>
      <c r="AGD47"/>
      <c r="AGE47"/>
      <c r="AGF47"/>
      <c r="AGG47"/>
      <c r="AGH47"/>
      <c r="AGI47"/>
      <c r="AGJ47"/>
      <c r="AGK47"/>
      <c r="AGL47"/>
      <c r="AGM47"/>
      <c r="AGN47"/>
      <c r="AGO47"/>
      <c r="AGP47"/>
      <c r="AGQ47"/>
      <c r="AGR47"/>
      <c r="AGS47"/>
      <c r="AGT47"/>
      <c r="AGU47"/>
      <c r="AGV47"/>
      <c r="AGW47"/>
      <c r="AGX47"/>
      <c r="AGY47"/>
      <c r="AGZ47"/>
      <c r="AHA47"/>
      <c r="AHB47"/>
      <c r="AHC47"/>
      <c r="AHD47"/>
      <c r="AHE47"/>
      <c r="AHF47"/>
      <c r="AHG47"/>
      <c r="AHH47"/>
      <c r="AHI47"/>
      <c r="AHJ47"/>
      <c r="AHK47"/>
      <c r="AHL47"/>
      <c r="AHM47"/>
      <c r="AHN47"/>
      <c r="AHO47"/>
      <c r="AHP47"/>
      <c r="AHQ47"/>
      <c r="AHR47"/>
      <c r="AHS47"/>
      <c r="AHT47"/>
      <c r="AHU47"/>
      <c r="AHV47"/>
      <c r="AHW47"/>
      <c r="AHX47"/>
      <c r="AHY47"/>
      <c r="AHZ47"/>
      <c r="AIA47"/>
      <c r="AIB47"/>
      <c r="AIC47"/>
      <c r="AID47"/>
      <c r="AIE47"/>
      <c r="AIF47"/>
      <c r="AIG47"/>
      <c r="AIH47"/>
      <c r="AII47"/>
      <c r="AIJ47"/>
      <c r="AIK47"/>
      <c r="AIL47"/>
      <c r="AIM47"/>
      <c r="AIN47"/>
      <c r="AIO47"/>
      <c r="AIP47"/>
      <c r="AIQ47"/>
      <c r="AIR47"/>
      <c r="AIS47"/>
      <c r="AIT47"/>
      <c r="AIU47"/>
      <c r="AIV47"/>
      <c r="AIW47"/>
      <c r="AIX47"/>
      <c r="AIY47"/>
      <c r="AIZ47"/>
      <c r="AJA47"/>
      <c r="AJB47"/>
      <c r="AJC47"/>
      <c r="AJD47"/>
      <c r="AJE47"/>
      <c r="AJF47"/>
      <c r="AJG47"/>
      <c r="AJH47"/>
      <c r="AJI47"/>
      <c r="AJJ47"/>
      <c r="AJK47"/>
      <c r="AJL47"/>
      <c r="AJM47"/>
      <c r="AJN47"/>
      <c r="AJO47"/>
      <c r="AJP47"/>
      <c r="AJQ47"/>
      <c r="AJR47"/>
      <c r="AJS47"/>
      <c r="AJT47"/>
      <c r="AJU47"/>
      <c r="AJV47"/>
      <c r="AJW47"/>
      <c r="AJX47"/>
      <c r="AJY47"/>
      <c r="AJZ47"/>
      <c r="AKA47"/>
      <c r="AKB47"/>
      <c r="AKC47"/>
      <c r="AKD47"/>
      <c r="AKE47"/>
      <c r="AKF47"/>
      <c r="AKG47"/>
      <c r="AKH47"/>
      <c r="AKI47"/>
      <c r="AKJ47"/>
      <c r="AKK47"/>
      <c r="AKL47"/>
      <c r="AKM47"/>
      <c r="AKN47"/>
      <c r="AKO47"/>
      <c r="AKP47"/>
      <c r="AKQ47"/>
      <c r="AKR47"/>
      <c r="AKS47"/>
      <c r="AKT47"/>
      <c r="AKU47"/>
      <c r="AKV47"/>
      <c r="AKW47"/>
      <c r="AKX47"/>
      <c r="AKY47"/>
      <c r="AKZ47"/>
      <c r="ALA47"/>
      <c r="ALB47"/>
      <c r="ALC47"/>
      <c r="ALD47"/>
      <c r="ALE47"/>
      <c r="ALF47"/>
      <c r="ALG47"/>
      <c r="ALH47"/>
      <c r="ALI47"/>
      <c r="ALJ47"/>
      <c r="ALK47"/>
      <c r="ALL47"/>
      <c r="ALM47"/>
      <c r="ALN47"/>
      <c r="ALO47"/>
      <c r="ALP47"/>
      <c r="ALQ47"/>
      <c r="ALR47"/>
      <c r="ALS47"/>
      <c r="ALT47"/>
      <c r="ALU47"/>
      <c r="ALV47"/>
      <c r="ALW47"/>
      <c r="ALX47"/>
      <c r="ALY47"/>
      <c r="ALZ47"/>
      <c r="AMA47"/>
      <c r="AMB47"/>
      <c r="AMC47"/>
      <c r="AMD47"/>
      <c r="AME47"/>
      <c r="AMF47"/>
      <c r="AMG47"/>
    </row>
    <row r="48" spans="1:1021" x14ac:dyDescent="0.25">
      <c r="A48" s="26" t="s">
        <v>79</v>
      </c>
      <c r="B48" s="39">
        <v>41434</v>
      </c>
      <c r="C48" s="28">
        <v>1.7574612247766599</v>
      </c>
      <c r="D48" s="29" t="s">
        <v>72</v>
      </c>
      <c r="E48" s="30" t="s">
        <v>51</v>
      </c>
      <c r="F48" s="31">
        <v>4.3999999999999997E-2</v>
      </c>
      <c r="G48" s="31">
        <v>32.71</v>
      </c>
      <c r="H48" s="31">
        <v>0.13451543870376001</v>
      </c>
      <c r="I48" s="31">
        <v>76.003728692678607</v>
      </c>
      <c r="J48" s="31">
        <v>77.548563720232195</v>
      </c>
      <c r="K48" s="32">
        <v>3.3138437676736902E-2</v>
      </c>
      <c r="L48" s="42">
        <v>5.5711743629024799E-2</v>
      </c>
      <c r="M48" s="42">
        <v>1.26649591604774</v>
      </c>
      <c r="N48" s="42">
        <v>0.14876505643791901</v>
      </c>
      <c r="O48" s="32">
        <v>0</v>
      </c>
      <c r="P48" s="42">
        <v>3.27570539315303</v>
      </c>
      <c r="Q48" s="32">
        <v>0</v>
      </c>
      <c r="R48" s="42">
        <v>3.51012369998337</v>
      </c>
      <c r="S48" s="32">
        <v>0.96232826530163595</v>
      </c>
      <c r="T48" s="42">
        <v>1.52589869403342</v>
      </c>
      <c r="U48" s="32">
        <v>0.34839999999999999</v>
      </c>
      <c r="V48" s="32">
        <v>0.40210000000000001</v>
      </c>
      <c r="W48" s="32">
        <v>0</v>
      </c>
      <c r="X48" s="42">
        <v>1.5232364999750501</v>
      </c>
      <c r="Y48" s="32">
        <v>4.0170900073820702E-2</v>
      </c>
      <c r="Z48" s="32">
        <v>0.4</v>
      </c>
      <c r="AA48" s="32">
        <v>0</v>
      </c>
      <c r="AB48" s="32">
        <f t="shared" si="24"/>
        <v>13.49207460631175</v>
      </c>
      <c r="AC48" s="32">
        <f t="shared" si="25"/>
        <v>1.5041111537914207</v>
      </c>
      <c r="AD48" s="32">
        <f t="shared" si="26"/>
        <v>10.024556052471457</v>
      </c>
      <c r="AE48" s="33">
        <f t="shared" si="22"/>
        <v>5.8239519266543049E-5</v>
      </c>
      <c r="AF48" s="32"/>
      <c r="AG48" s="31">
        <f t="shared" si="27"/>
        <v>0.37296983742438311</v>
      </c>
      <c r="AH48" s="31">
        <f t="shared" si="28"/>
        <v>0.50315876278032268</v>
      </c>
      <c r="AI48" s="31">
        <f t="shared" si="29"/>
        <v>0.86809284172217493</v>
      </c>
      <c r="AJ48" s="31">
        <f t="shared" si="30"/>
        <v>0.68258909278391711</v>
      </c>
      <c r="AK48" s="31">
        <f t="shared" si="31"/>
        <v>0.13046704591961172</v>
      </c>
      <c r="AL48" s="34">
        <f t="shared" si="36"/>
        <v>0.68864855538113823</v>
      </c>
      <c r="AM48" s="34">
        <f t="shared" si="35"/>
        <v>2.1292065860900593E-2</v>
      </c>
      <c r="AN48" s="35">
        <f t="shared" si="32"/>
        <v>2.5498277713088418E-2</v>
      </c>
      <c r="AO48" s="31">
        <f t="shared" si="33"/>
        <v>5.6831112161157944E-2</v>
      </c>
      <c r="AP48" s="31">
        <f t="shared" si="34"/>
        <v>0.72117133745650996</v>
      </c>
      <c r="AQ48" s="36">
        <f t="shared" si="37"/>
        <v>2.5694454351799151E-2</v>
      </c>
      <c r="AR48" s="37">
        <f t="shared" si="23"/>
        <v>2.3711797962386719E-2</v>
      </c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  <c r="IW48"/>
      <c r="IX48"/>
      <c r="IY48"/>
      <c r="IZ48"/>
      <c r="JA48"/>
      <c r="JB48"/>
      <c r="JC48"/>
      <c r="JD48"/>
      <c r="JE48"/>
      <c r="JF48"/>
      <c r="JG48"/>
      <c r="JH48"/>
      <c r="JI48"/>
      <c r="JJ48"/>
      <c r="JK48"/>
      <c r="JL48"/>
      <c r="JM48"/>
      <c r="JN48"/>
      <c r="JO48"/>
      <c r="JP48"/>
      <c r="JQ48"/>
      <c r="JR48"/>
      <c r="JS48"/>
      <c r="JT48"/>
      <c r="JU48"/>
      <c r="JV48"/>
      <c r="JW48"/>
      <c r="JX48"/>
      <c r="JY48"/>
      <c r="JZ48"/>
      <c r="KA48"/>
      <c r="KB48"/>
      <c r="KC48"/>
      <c r="KD48"/>
      <c r="KE48"/>
      <c r="KF48"/>
      <c r="KG48"/>
      <c r="KH48"/>
      <c r="KI48"/>
      <c r="KJ48"/>
      <c r="KK48"/>
      <c r="KL48"/>
      <c r="KM48"/>
      <c r="KN48"/>
      <c r="KO48"/>
      <c r="KP48"/>
      <c r="KQ48"/>
      <c r="KR48"/>
      <c r="KS48"/>
      <c r="KT48"/>
      <c r="KU48"/>
      <c r="KV48"/>
      <c r="KW48"/>
      <c r="KX48"/>
      <c r="KY48"/>
      <c r="KZ48"/>
      <c r="LA48"/>
      <c r="LB48"/>
      <c r="LC48"/>
      <c r="LD48"/>
      <c r="LE48"/>
      <c r="LF48"/>
      <c r="LG48"/>
      <c r="LH48"/>
      <c r="LI48"/>
      <c r="LJ48"/>
      <c r="LK48"/>
      <c r="LL48"/>
      <c r="LM48"/>
      <c r="LN48"/>
      <c r="LO48"/>
      <c r="LP48"/>
      <c r="LQ48"/>
      <c r="LR48"/>
      <c r="LS48"/>
      <c r="LT48"/>
      <c r="LU48"/>
      <c r="LV48"/>
      <c r="LW48"/>
      <c r="LX48"/>
      <c r="LY48"/>
      <c r="LZ48"/>
      <c r="MA48"/>
      <c r="MB48"/>
      <c r="MC48"/>
      <c r="MD48"/>
      <c r="ME48"/>
      <c r="MF48"/>
      <c r="MG48"/>
      <c r="MH48"/>
      <c r="MI48"/>
      <c r="MJ48"/>
      <c r="MK48"/>
      <c r="ML48"/>
      <c r="MM48"/>
      <c r="MN48"/>
      <c r="MO48"/>
      <c r="MP48"/>
      <c r="MQ48"/>
      <c r="MR48"/>
      <c r="MS48"/>
      <c r="MT48"/>
      <c r="MU48"/>
      <c r="MV48"/>
      <c r="MW48"/>
      <c r="MX48"/>
      <c r="MY48"/>
      <c r="MZ48"/>
      <c r="NA48"/>
      <c r="NB48"/>
      <c r="NC48"/>
      <c r="ND48"/>
      <c r="NE48"/>
      <c r="NF48"/>
      <c r="NG48"/>
      <c r="NH48"/>
      <c r="NI48"/>
      <c r="NJ48"/>
      <c r="NK48"/>
      <c r="NL48"/>
      <c r="NM48"/>
      <c r="NN48"/>
      <c r="NO48"/>
      <c r="NP48"/>
      <c r="NQ48"/>
      <c r="NR48"/>
      <c r="NS48"/>
      <c r="NT48"/>
      <c r="NU48"/>
      <c r="NV48"/>
      <c r="NW48"/>
      <c r="NX48"/>
      <c r="NY48"/>
      <c r="NZ48"/>
      <c r="OA48"/>
      <c r="OB48"/>
      <c r="OC48"/>
      <c r="OD48"/>
      <c r="OE48"/>
      <c r="OF48"/>
      <c r="OG48"/>
      <c r="OH48"/>
      <c r="OI48"/>
      <c r="OJ48"/>
      <c r="OK48"/>
      <c r="OL48"/>
      <c r="OM48"/>
      <c r="ON48"/>
      <c r="OO48"/>
      <c r="OP48"/>
      <c r="OQ48"/>
      <c r="OR48"/>
      <c r="OS48"/>
      <c r="OT48"/>
      <c r="OU48"/>
      <c r="OV48"/>
      <c r="OW48"/>
      <c r="OX48"/>
      <c r="OY48"/>
      <c r="OZ48"/>
      <c r="PA48"/>
      <c r="PB48"/>
      <c r="PC48"/>
      <c r="PD48"/>
      <c r="PE48"/>
      <c r="PF48"/>
      <c r="PG48"/>
      <c r="PH48"/>
      <c r="PI48"/>
      <c r="PJ48"/>
      <c r="PK48"/>
      <c r="PL48"/>
      <c r="PM48"/>
      <c r="PN48"/>
      <c r="PO48"/>
      <c r="PP48"/>
      <c r="PQ48"/>
      <c r="PR48"/>
      <c r="PS48"/>
      <c r="PT48"/>
      <c r="PU48"/>
      <c r="PV48"/>
      <c r="PW48"/>
      <c r="PX48"/>
      <c r="PY48"/>
      <c r="PZ48"/>
      <c r="QA48"/>
      <c r="QB48"/>
      <c r="QC48"/>
      <c r="QD48"/>
      <c r="QE48"/>
      <c r="QF48"/>
      <c r="QG48"/>
      <c r="QH48"/>
      <c r="QI48"/>
      <c r="QJ48"/>
      <c r="QK48"/>
      <c r="QL48"/>
      <c r="QM48"/>
      <c r="QN48"/>
      <c r="QO48"/>
      <c r="QP48"/>
      <c r="QQ48"/>
      <c r="QR48"/>
      <c r="QS48"/>
      <c r="QT48"/>
      <c r="QU48"/>
      <c r="QV48"/>
      <c r="QW48"/>
      <c r="QX48"/>
      <c r="QY48"/>
      <c r="QZ48"/>
      <c r="RA48"/>
      <c r="RB48"/>
      <c r="RC48"/>
      <c r="RD48"/>
      <c r="RE48"/>
      <c r="RF48"/>
      <c r="RG48"/>
      <c r="RH48"/>
      <c r="RI48"/>
      <c r="RJ48"/>
      <c r="RK48"/>
      <c r="RL48"/>
      <c r="RM48"/>
      <c r="RN48"/>
      <c r="RO48"/>
      <c r="RP48"/>
      <c r="RQ48"/>
      <c r="RR48"/>
      <c r="RS48"/>
      <c r="RT48"/>
      <c r="RU48"/>
      <c r="RV48"/>
      <c r="RW48"/>
      <c r="RX48"/>
      <c r="RY48"/>
      <c r="RZ48"/>
      <c r="SA48"/>
      <c r="SB48"/>
      <c r="SC48"/>
      <c r="SD48"/>
      <c r="SE48"/>
      <c r="SF48"/>
      <c r="SG48"/>
      <c r="SH48"/>
      <c r="SI48"/>
      <c r="SJ48"/>
      <c r="SK48"/>
      <c r="SL48"/>
      <c r="SM48"/>
      <c r="SN48"/>
      <c r="SO48"/>
      <c r="SP48"/>
      <c r="SQ48"/>
      <c r="SR48"/>
      <c r="SS48"/>
      <c r="ST48"/>
      <c r="SU48"/>
      <c r="SV48"/>
      <c r="SW48"/>
      <c r="SX48"/>
      <c r="SY48"/>
      <c r="SZ48"/>
      <c r="TA48"/>
      <c r="TB48"/>
      <c r="TC48"/>
      <c r="TD48"/>
      <c r="TE48"/>
      <c r="TF48"/>
      <c r="TG48"/>
      <c r="TH48"/>
      <c r="TI48"/>
      <c r="TJ48"/>
      <c r="TK48"/>
      <c r="TL48"/>
      <c r="TM48"/>
      <c r="TN48"/>
      <c r="TO48"/>
      <c r="TP48"/>
      <c r="TQ48"/>
      <c r="TR48"/>
      <c r="TS48"/>
      <c r="TT48"/>
      <c r="TU48"/>
      <c r="TV48"/>
      <c r="TW48"/>
      <c r="TX48"/>
      <c r="TY48"/>
      <c r="TZ48"/>
      <c r="UA48"/>
      <c r="UB48"/>
      <c r="UC48"/>
      <c r="UD48"/>
      <c r="UE48"/>
      <c r="UF48"/>
      <c r="UG48"/>
      <c r="UH48"/>
      <c r="UI48"/>
      <c r="UJ48"/>
      <c r="UK48"/>
      <c r="UL48"/>
      <c r="UM48"/>
      <c r="UN48"/>
      <c r="UO48"/>
      <c r="UP48"/>
      <c r="UQ48"/>
      <c r="UR48"/>
      <c r="US48"/>
      <c r="UT48"/>
      <c r="UU48"/>
      <c r="UV48"/>
      <c r="UW48"/>
      <c r="UX48"/>
      <c r="UY48"/>
      <c r="UZ48"/>
      <c r="VA48"/>
      <c r="VB48"/>
      <c r="VC48"/>
      <c r="VD48"/>
      <c r="VE48"/>
      <c r="VF48"/>
      <c r="VG48"/>
      <c r="VH48"/>
      <c r="VI48"/>
      <c r="VJ48"/>
      <c r="VK48"/>
      <c r="VL48"/>
      <c r="VM48"/>
      <c r="VN48"/>
      <c r="VO48"/>
      <c r="VP48"/>
      <c r="VQ48"/>
      <c r="VR48"/>
      <c r="VS48"/>
      <c r="VT48"/>
      <c r="VU48"/>
      <c r="VV48"/>
      <c r="VW48"/>
      <c r="VX48"/>
      <c r="VY48"/>
      <c r="VZ48"/>
      <c r="WA48"/>
      <c r="WB48"/>
      <c r="WC48"/>
      <c r="WD48"/>
      <c r="WE48"/>
      <c r="WF48"/>
      <c r="WG48"/>
      <c r="WH48"/>
      <c r="WI48"/>
      <c r="WJ48"/>
      <c r="WK48"/>
      <c r="WL48"/>
      <c r="WM48"/>
      <c r="WN48"/>
      <c r="WO48"/>
      <c r="WP48"/>
      <c r="WQ48"/>
      <c r="WR48"/>
      <c r="WS48"/>
      <c r="WT48"/>
      <c r="WU48"/>
      <c r="WV48"/>
      <c r="WW48"/>
      <c r="WX48"/>
      <c r="WY48"/>
      <c r="WZ48"/>
      <c r="XA48"/>
      <c r="XB48"/>
      <c r="XC48"/>
      <c r="XD48"/>
      <c r="XE48"/>
      <c r="XF48"/>
      <c r="XG48"/>
      <c r="XH48"/>
      <c r="XI48"/>
      <c r="XJ48"/>
      <c r="XK48"/>
      <c r="XL48"/>
      <c r="XM48"/>
      <c r="XN48"/>
      <c r="XO48"/>
      <c r="XP48"/>
      <c r="XQ48"/>
      <c r="XR48"/>
      <c r="XS48"/>
      <c r="XT48"/>
      <c r="XU48"/>
      <c r="XV48"/>
      <c r="XW48"/>
      <c r="XX48"/>
      <c r="XY48"/>
      <c r="XZ48"/>
      <c r="YA48"/>
      <c r="YB48"/>
      <c r="YC48"/>
      <c r="YD48"/>
      <c r="YE48"/>
      <c r="YF48"/>
      <c r="YG48"/>
      <c r="YH48"/>
      <c r="YI48"/>
      <c r="YJ48"/>
      <c r="YK48"/>
      <c r="YL48"/>
      <c r="YM48"/>
      <c r="YN48"/>
      <c r="YO48"/>
      <c r="YP48"/>
      <c r="YQ48"/>
      <c r="YR48"/>
      <c r="YS48"/>
      <c r="YT48"/>
      <c r="YU48"/>
      <c r="YV48"/>
      <c r="YW48"/>
      <c r="YX48"/>
      <c r="YY48"/>
      <c r="YZ48"/>
      <c r="ZA48"/>
      <c r="ZB48"/>
      <c r="ZC48"/>
      <c r="ZD48"/>
      <c r="ZE48"/>
      <c r="ZF48"/>
      <c r="ZG48"/>
      <c r="ZH48"/>
      <c r="ZI48"/>
      <c r="ZJ48"/>
      <c r="ZK48"/>
      <c r="ZL48"/>
      <c r="ZM48"/>
      <c r="ZN48"/>
      <c r="ZO48"/>
      <c r="ZP48"/>
      <c r="ZQ48"/>
      <c r="ZR48"/>
      <c r="ZS48"/>
      <c r="ZT48"/>
      <c r="ZU48"/>
      <c r="ZV48"/>
      <c r="ZW48"/>
      <c r="ZX48"/>
      <c r="ZY48"/>
      <c r="ZZ48"/>
      <c r="AAA48"/>
      <c r="AAB48"/>
      <c r="AAC48"/>
      <c r="AAD48"/>
      <c r="AAE48"/>
      <c r="AAF48"/>
      <c r="AAG48"/>
      <c r="AAH48"/>
      <c r="AAI48"/>
      <c r="AAJ48"/>
      <c r="AAK48"/>
      <c r="AAL48"/>
      <c r="AAM48"/>
      <c r="AAN48"/>
      <c r="AAO48"/>
      <c r="AAP48"/>
      <c r="AAQ48"/>
      <c r="AAR48"/>
      <c r="AAS48"/>
      <c r="AAT48"/>
      <c r="AAU48"/>
      <c r="AAV48"/>
      <c r="AAW48"/>
      <c r="AAX48"/>
      <c r="AAY48"/>
      <c r="AAZ48"/>
      <c r="ABA48"/>
      <c r="ABB48"/>
      <c r="ABC48"/>
      <c r="ABD48"/>
      <c r="ABE48"/>
      <c r="ABF48"/>
      <c r="ABG48"/>
      <c r="ABH48"/>
      <c r="ABI48"/>
      <c r="ABJ48"/>
      <c r="ABK48"/>
      <c r="ABL48"/>
      <c r="ABM48"/>
      <c r="ABN48"/>
      <c r="ABO48"/>
      <c r="ABP48"/>
      <c r="ABQ48"/>
      <c r="ABR48"/>
      <c r="ABS48"/>
      <c r="ABT48"/>
      <c r="ABU48"/>
      <c r="ABV48"/>
      <c r="ABW48"/>
      <c r="ABX48"/>
      <c r="ABY48"/>
      <c r="ABZ48"/>
      <c r="ACA48"/>
      <c r="ACB48"/>
      <c r="ACC48"/>
      <c r="ACD48"/>
      <c r="ACE48"/>
      <c r="ACF48"/>
      <c r="ACG48"/>
      <c r="ACH48"/>
      <c r="ACI48"/>
      <c r="ACJ48"/>
      <c r="ACK48"/>
      <c r="ACL48"/>
      <c r="ACM48"/>
      <c r="ACN48"/>
      <c r="ACO48"/>
      <c r="ACP48"/>
      <c r="ACQ48"/>
      <c r="ACR48"/>
      <c r="ACS48"/>
      <c r="ACT48"/>
      <c r="ACU48"/>
      <c r="ACV48"/>
      <c r="ACW48"/>
      <c r="ACX48"/>
      <c r="ACY48"/>
      <c r="ACZ48"/>
      <c r="ADA48"/>
      <c r="ADB48"/>
      <c r="ADC48"/>
      <c r="ADD48"/>
      <c r="ADE48"/>
      <c r="ADF48"/>
      <c r="ADG48"/>
      <c r="ADH48"/>
      <c r="ADI48"/>
      <c r="ADJ48"/>
      <c r="ADK48"/>
      <c r="ADL48"/>
      <c r="ADM48"/>
      <c r="ADN48"/>
      <c r="ADO48"/>
      <c r="ADP48"/>
      <c r="ADQ48"/>
      <c r="ADR48"/>
      <c r="ADS48"/>
      <c r="ADT48"/>
      <c r="ADU48"/>
      <c r="ADV48"/>
      <c r="ADW48"/>
      <c r="ADX48"/>
      <c r="ADY48"/>
      <c r="ADZ48"/>
      <c r="AEA48"/>
      <c r="AEB48"/>
      <c r="AEC48"/>
      <c r="AED48"/>
      <c r="AEE48"/>
      <c r="AEF48"/>
      <c r="AEG48"/>
      <c r="AEH48"/>
      <c r="AEI48"/>
      <c r="AEJ48"/>
      <c r="AEK48"/>
      <c r="AEL48"/>
      <c r="AEM48"/>
      <c r="AEN48"/>
      <c r="AEO48"/>
      <c r="AEP48"/>
      <c r="AEQ48"/>
      <c r="AER48"/>
      <c r="AES48"/>
      <c r="AET48"/>
      <c r="AEU48"/>
      <c r="AEV48"/>
      <c r="AEW48"/>
      <c r="AEX48"/>
      <c r="AEY48"/>
      <c r="AEZ48"/>
      <c r="AFA48"/>
      <c r="AFB48"/>
      <c r="AFC48"/>
      <c r="AFD48"/>
      <c r="AFE48"/>
      <c r="AFF48"/>
      <c r="AFG48"/>
      <c r="AFH48"/>
      <c r="AFI48"/>
      <c r="AFJ48"/>
      <c r="AFK48"/>
      <c r="AFL48"/>
      <c r="AFM48"/>
      <c r="AFN48"/>
      <c r="AFO48"/>
      <c r="AFP48"/>
      <c r="AFQ48"/>
      <c r="AFR48"/>
      <c r="AFS48"/>
      <c r="AFT48"/>
      <c r="AFU48"/>
      <c r="AFV48"/>
      <c r="AFW48"/>
      <c r="AFX48"/>
      <c r="AFY48"/>
      <c r="AFZ48"/>
      <c r="AGA48"/>
      <c r="AGB48"/>
      <c r="AGC48"/>
      <c r="AGD48"/>
      <c r="AGE48"/>
      <c r="AGF48"/>
      <c r="AGG48"/>
      <c r="AGH48"/>
      <c r="AGI48"/>
      <c r="AGJ48"/>
      <c r="AGK48"/>
      <c r="AGL48"/>
      <c r="AGM48"/>
      <c r="AGN48"/>
      <c r="AGO48"/>
      <c r="AGP48"/>
      <c r="AGQ48"/>
      <c r="AGR48"/>
      <c r="AGS48"/>
      <c r="AGT48"/>
      <c r="AGU48"/>
      <c r="AGV48"/>
      <c r="AGW48"/>
      <c r="AGX48"/>
      <c r="AGY48"/>
      <c r="AGZ48"/>
      <c r="AHA48"/>
      <c r="AHB48"/>
      <c r="AHC48"/>
      <c r="AHD48"/>
      <c r="AHE48"/>
      <c r="AHF48"/>
      <c r="AHG48"/>
      <c r="AHH48"/>
      <c r="AHI48"/>
      <c r="AHJ48"/>
      <c r="AHK48"/>
      <c r="AHL48"/>
      <c r="AHM48"/>
      <c r="AHN48"/>
      <c r="AHO48"/>
      <c r="AHP48"/>
      <c r="AHQ48"/>
      <c r="AHR48"/>
      <c r="AHS48"/>
      <c r="AHT48"/>
      <c r="AHU48"/>
      <c r="AHV48"/>
      <c r="AHW48"/>
      <c r="AHX48"/>
      <c r="AHY48"/>
      <c r="AHZ48"/>
      <c r="AIA48"/>
      <c r="AIB48"/>
      <c r="AIC48"/>
      <c r="AID48"/>
      <c r="AIE48"/>
      <c r="AIF48"/>
      <c r="AIG48"/>
      <c r="AIH48"/>
      <c r="AII48"/>
      <c r="AIJ48"/>
      <c r="AIK48"/>
      <c r="AIL48"/>
      <c r="AIM48"/>
      <c r="AIN48"/>
      <c r="AIO48"/>
      <c r="AIP48"/>
      <c r="AIQ48"/>
      <c r="AIR48"/>
      <c r="AIS48"/>
      <c r="AIT48"/>
      <c r="AIU48"/>
      <c r="AIV48"/>
      <c r="AIW48"/>
      <c r="AIX48"/>
      <c r="AIY48"/>
      <c r="AIZ48"/>
      <c r="AJA48"/>
      <c r="AJB48"/>
      <c r="AJC48"/>
      <c r="AJD48"/>
      <c r="AJE48"/>
      <c r="AJF48"/>
      <c r="AJG48"/>
      <c r="AJH48"/>
      <c r="AJI48"/>
      <c r="AJJ48"/>
      <c r="AJK48"/>
      <c r="AJL48"/>
      <c r="AJM48"/>
      <c r="AJN48"/>
      <c r="AJO48"/>
      <c r="AJP48"/>
      <c r="AJQ48"/>
      <c r="AJR48"/>
      <c r="AJS48"/>
      <c r="AJT48"/>
      <c r="AJU48"/>
      <c r="AJV48"/>
      <c r="AJW48"/>
      <c r="AJX48"/>
      <c r="AJY48"/>
      <c r="AJZ48"/>
      <c r="AKA48"/>
      <c r="AKB48"/>
      <c r="AKC48"/>
      <c r="AKD48"/>
      <c r="AKE48"/>
      <c r="AKF48"/>
      <c r="AKG48"/>
      <c r="AKH48"/>
      <c r="AKI48"/>
      <c r="AKJ48"/>
      <c r="AKK48"/>
      <c r="AKL48"/>
      <c r="AKM48"/>
      <c r="AKN48"/>
      <c r="AKO48"/>
      <c r="AKP48"/>
      <c r="AKQ48"/>
      <c r="AKR48"/>
      <c r="AKS48"/>
      <c r="AKT48"/>
      <c r="AKU48"/>
      <c r="AKV48"/>
      <c r="AKW48"/>
      <c r="AKX48"/>
      <c r="AKY48"/>
      <c r="AKZ48"/>
      <c r="ALA48"/>
      <c r="ALB48"/>
      <c r="ALC48"/>
      <c r="ALD48"/>
      <c r="ALE48"/>
      <c r="ALF48"/>
      <c r="ALG48"/>
      <c r="ALH48"/>
      <c r="ALI48"/>
      <c r="ALJ48"/>
      <c r="ALK48"/>
      <c r="ALL48"/>
      <c r="ALM48"/>
      <c r="ALN48"/>
      <c r="ALO48"/>
      <c r="ALP48"/>
      <c r="ALQ48"/>
      <c r="ALR48"/>
      <c r="ALS48"/>
      <c r="ALT48"/>
      <c r="ALU48"/>
      <c r="ALV48"/>
      <c r="ALW48"/>
      <c r="ALX48"/>
      <c r="ALY48"/>
      <c r="ALZ48"/>
      <c r="AMA48"/>
      <c r="AMB48"/>
      <c r="AMC48"/>
      <c r="AMD48"/>
      <c r="AME48"/>
      <c r="AMF48"/>
      <c r="AMG48"/>
    </row>
    <row r="49" spans="1:44" s="41" customFormat="1" ht="12.75" x14ac:dyDescent="0.2">
      <c r="A49" s="40" t="s">
        <v>80</v>
      </c>
      <c r="B49" s="40">
        <v>41557</v>
      </c>
      <c r="C49" s="41">
        <v>2.5753424657534199</v>
      </c>
      <c r="D49" s="29" t="s">
        <v>72</v>
      </c>
      <c r="E49" s="41" t="s">
        <v>47</v>
      </c>
      <c r="H49" s="42"/>
      <c r="I49" s="42"/>
      <c r="J49" s="42"/>
      <c r="K49" s="42">
        <v>0.126445268943807</v>
      </c>
      <c r="L49" s="42">
        <v>2.43516368324482E-2</v>
      </c>
      <c r="M49" s="42">
        <v>0.59649808939640703</v>
      </c>
      <c r="N49" s="42">
        <v>0</v>
      </c>
      <c r="O49" s="42">
        <v>0</v>
      </c>
      <c r="P49" s="42">
        <v>0.87345450497911803</v>
      </c>
      <c r="Q49" s="42">
        <v>0</v>
      </c>
      <c r="R49" s="42">
        <v>0.674688517277936</v>
      </c>
      <c r="S49" s="42">
        <v>0.37166908382345598</v>
      </c>
      <c r="T49" s="42">
        <v>0.546278171935066</v>
      </c>
      <c r="U49" s="42">
        <v>4.2067385535277798E-3</v>
      </c>
      <c r="V49" s="42">
        <v>8.0999999999999996E-3</v>
      </c>
      <c r="W49" s="42">
        <v>0.20383337385806799</v>
      </c>
      <c r="X49" s="42">
        <v>1.0692091287485199</v>
      </c>
      <c r="Y49" s="42">
        <v>6.8326312980630799E-3</v>
      </c>
      <c r="Z49" s="42">
        <v>0.48804787872001698</v>
      </c>
      <c r="AA49" s="42">
        <v>0</v>
      </c>
      <c r="AB49" s="42">
        <f t="shared" si="24"/>
        <v>4.9936150243664335</v>
      </c>
      <c r="AC49" s="32">
        <f t="shared" si="25"/>
        <v>0.74729499517266218</v>
      </c>
      <c r="AD49" s="32">
        <f t="shared" si="26"/>
        <v>2.682230390427172</v>
      </c>
      <c r="AE49" s="33">
        <f t="shared" si="22"/>
        <v>3.2563987070459828E-4</v>
      </c>
      <c r="AG49" s="31">
        <f t="shared" si="27"/>
        <v>0.83851368363897383</v>
      </c>
      <c r="AH49" s="31">
        <f t="shared" si="28"/>
        <v>0.58860814829337149</v>
      </c>
      <c r="AI49" s="31">
        <f t="shared" si="29"/>
        <v>0.71498697412467982</v>
      </c>
      <c r="AJ49" s="31">
        <f t="shared" si="30"/>
        <v>0.44961695365816307</v>
      </c>
      <c r="AK49" s="31">
        <f t="shared" si="31"/>
        <v>0.21790041220002751</v>
      </c>
      <c r="AL49" s="34">
        <f t="shared" si="36"/>
        <v>0.95665386433989419</v>
      </c>
      <c r="AM49" s="34">
        <f t="shared" si="35"/>
        <v>0.10575402824415879</v>
      </c>
      <c r="AN49" s="35">
        <f t="shared" si="32"/>
        <v>0.17490342429330735</v>
      </c>
      <c r="AO49" s="31">
        <f t="shared" si="33"/>
        <v>0.14014038430044484</v>
      </c>
      <c r="AP49" s="31">
        <f t="shared" si="34"/>
        <v>0.59420590046319477</v>
      </c>
      <c r="AQ49" s="36">
        <f t="shared" si="37"/>
        <v>6.3497826494831279E-3</v>
      </c>
      <c r="AR49" s="37">
        <f t="shared" si="23"/>
        <v>1.2860268829875175E-2</v>
      </c>
    </row>
    <row r="50" spans="1:44" x14ac:dyDescent="0.25">
      <c r="A50" s="26" t="s">
        <v>81</v>
      </c>
      <c r="B50" s="39">
        <v>41601</v>
      </c>
      <c r="C50" s="28">
        <v>16.828407062764601</v>
      </c>
      <c r="D50" s="29" t="s">
        <v>72</v>
      </c>
      <c r="E50" s="30" t="s">
        <v>47</v>
      </c>
      <c r="F50" s="31">
        <v>4.2791402435602401E-2</v>
      </c>
      <c r="G50" s="31">
        <v>27.35</v>
      </c>
      <c r="H50" s="31">
        <v>0.156458509819387</v>
      </c>
      <c r="I50" s="31">
        <v>47.462562200491902</v>
      </c>
      <c r="J50" s="31">
        <v>51.796062460137001</v>
      </c>
      <c r="K50" s="42">
        <v>0.53532203272086099</v>
      </c>
      <c r="L50" s="42">
        <v>0.48552396228665701</v>
      </c>
      <c r="M50" s="42">
        <v>0.91602536255841105</v>
      </c>
      <c r="N50" s="32">
        <v>0.84540000000000004</v>
      </c>
      <c r="O50" s="32">
        <v>0</v>
      </c>
      <c r="P50" s="32">
        <v>14.0808927901068</v>
      </c>
      <c r="Q50" s="32">
        <v>0</v>
      </c>
      <c r="R50" s="32">
        <v>9.6688429037865102</v>
      </c>
      <c r="S50" s="32">
        <v>3.53481771202109</v>
      </c>
      <c r="T50" s="32">
        <v>7.6504486558665601</v>
      </c>
      <c r="U50" s="32">
        <v>8.3684051924444003E-2</v>
      </c>
      <c r="V50" s="32">
        <v>7.6999999999999999E-2</v>
      </c>
      <c r="W50" s="32">
        <v>0</v>
      </c>
      <c r="X50" s="32">
        <v>12.0264513708902</v>
      </c>
      <c r="Y50" s="32">
        <v>0.57608652263865601</v>
      </c>
      <c r="Z50" s="32">
        <v>1.8610873099625</v>
      </c>
      <c r="AA50" s="32">
        <v>4.5426442084436998</v>
      </c>
      <c r="AB50" s="32">
        <f t="shared" si="24"/>
        <v>56.884226883206381</v>
      </c>
      <c r="AC50" s="32">
        <f t="shared" si="25"/>
        <v>2.782271357565929</v>
      </c>
      <c r="AD50" s="32">
        <f t="shared" si="26"/>
        <v>35.095686113705405</v>
      </c>
      <c r="AE50" s="33">
        <f t="shared" si="22"/>
        <v>9.0086170762932391E-3</v>
      </c>
      <c r="AF50" s="32"/>
      <c r="AG50" s="31">
        <f t="shared" si="27"/>
        <v>0.52439058911811531</v>
      </c>
      <c r="AH50" s="31">
        <f t="shared" si="28"/>
        <v>0.8121194238974051</v>
      </c>
      <c r="AI50" s="31">
        <f t="shared" si="29"/>
        <v>0.74478128512693864</v>
      </c>
      <c r="AJ50" s="31">
        <f t="shared" si="30"/>
        <v>0.5393460439052592</v>
      </c>
      <c r="AK50" s="31">
        <f t="shared" si="31"/>
        <v>7.3453574144702813E-2</v>
      </c>
      <c r="AL50" s="34">
        <f t="shared" si="36"/>
        <v>0.63925431020229417</v>
      </c>
      <c r="AM50" s="34">
        <f t="shared" si="35"/>
        <v>4.2615163920006312E-2</v>
      </c>
      <c r="AN50" s="35">
        <f t="shared" si="32"/>
        <v>0.36884486406361233</v>
      </c>
      <c r="AO50" s="31">
        <f t="shared" si="33"/>
        <v>8.1003207737363858E-2</v>
      </c>
      <c r="AP50" s="31">
        <f t="shared" si="34"/>
        <v>0.93891909302741527</v>
      </c>
      <c r="AQ50" s="36">
        <f t="shared" si="37"/>
        <v>4.5711945284803671E-2</v>
      </c>
      <c r="AR50" s="37">
        <f t="shared" si="23"/>
        <v>0.95727092544125425</v>
      </c>
    </row>
    <row r="51" spans="1:44" x14ac:dyDescent="0.25">
      <c r="A51" s="26">
        <v>355</v>
      </c>
      <c r="B51" s="39">
        <v>41745</v>
      </c>
      <c r="C51" s="28">
        <v>3.1232876712328799</v>
      </c>
      <c r="D51" s="29" t="s">
        <v>72</v>
      </c>
      <c r="E51" s="30" t="s">
        <v>51</v>
      </c>
      <c r="F51" s="31">
        <v>1.28700128700129E-2</v>
      </c>
      <c r="G51" s="31">
        <v>45.5</v>
      </c>
      <c r="H51" s="31">
        <v>2.8285742571456898E-2</v>
      </c>
      <c r="I51" s="31">
        <v>105.491099015248</v>
      </c>
      <c r="J51" s="31">
        <v>57.983512687487703</v>
      </c>
      <c r="K51" s="42">
        <v>0.41599040934063197</v>
      </c>
      <c r="L51" s="42">
        <v>0.122196996088848</v>
      </c>
      <c r="M51" s="42">
        <v>1.5499369057589401</v>
      </c>
      <c r="N51" s="32">
        <v>8.8181767139080894E-2</v>
      </c>
      <c r="O51" s="32">
        <v>1.69029121100484E-2</v>
      </c>
      <c r="P51" s="32">
        <v>6.5336873467280396</v>
      </c>
      <c r="Q51" s="32">
        <v>1.9036957444687998E-2</v>
      </c>
      <c r="R51" s="42">
        <v>10.9076272320914</v>
      </c>
      <c r="S51" s="42">
        <v>0.95611863084640003</v>
      </c>
      <c r="T51" s="42">
        <v>3.9845614821997501</v>
      </c>
      <c r="U51" s="32">
        <v>5.3296266148116802E-4</v>
      </c>
      <c r="V51" s="32">
        <v>0</v>
      </c>
      <c r="W51" s="32">
        <v>5.7614988555477503E-2</v>
      </c>
      <c r="X51" s="42">
        <v>3.61793576248273</v>
      </c>
      <c r="Y51" s="42">
        <v>7.8956917765792098E-2</v>
      </c>
      <c r="Z51" s="42">
        <v>2.3703980236545399</v>
      </c>
      <c r="AA51" s="32">
        <v>0.29591008571176503</v>
      </c>
      <c r="AB51" s="32">
        <f t="shared" si="24"/>
        <v>31.015589380579616</v>
      </c>
      <c r="AC51" s="32">
        <f t="shared" si="25"/>
        <v>2.1932089904375491</v>
      </c>
      <c r="AD51" s="32">
        <f t="shared" si="26"/>
        <v>22.459179600527239</v>
      </c>
      <c r="AE51" s="33">
        <f t="shared" si="22"/>
        <v>1.2992577168447147E-3</v>
      </c>
      <c r="AF51" s="32"/>
      <c r="AG51" s="31">
        <f t="shared" si="27"/>
        <v>0.77294712797797016</v>
      </c>
      <c r="AH51" s="31">
        <f t="shared" si="28"/>
        <v>0.62258572386526867</v>
      </c>
      <c r="AI51" s="31">
        <f t="shared" si="29"/>
        <v>0.86126012359424065</v>
      </c>
      <c r="AJ51" s="31">
        <f t="shared" si="30"/>
        <v>0.64361011795245782</v>
      </c>
      <c r="AK51" s="31">
        <f t="shared" si="31"/>
        <v>8.8965374788931004E-2</v>
      </c>
      <c r="AL51" s="34">
        <f t="shared" si="36"/>
        <v>0.87206085384210996</v>
      </c>
      <c r="AM51" s="34">
        <f t="shared" si="35"/>
        <v>0.10312296051580971</v>
      </c>
      <c r="AN51" s="35">
        <f t="shared" si="32"/>
        <v>0.21160009637465285</v>
      </c>
      <c r="AO51" s="31">
        <f t="shared" si="33"/>
        <v>0.1455783145409838</v>
      </c>
      <c r="AP51" s="31">
        <f t="shared" si="34"/>
        <v>0.80826212879920889</v>
      </c>
      <c r="AQ51" s="36">
        <f t="shared" si="37"/>
        <v>2.1357643998603782E-2</v>
      </c>
      <c r="AR51" s="37">
        <f t="shared" si="23"/>
        <v>9.6870607928385755E-2</v>
      </c>
    </row>
    <row r="52" spans="1:44" x14ac:dyDescent="0.25">
      <c r="A52" s="26" t="s">
        <v>82</v>
      </c>
      <c r="B52" s="39">
        <v>41955</v>
      </c>
      <c r="C52" s="28">
        <v>5.8204095656097596</v>
      </c>
      <c r="D52" s="29" t="s">
        <v>72</v>
      </c>
      <c r="E52" s="30" t="s">
        <v>47</v>
      </c>
      <c r="F52" s="31">
        <v>8.8499999999999995E-2</v>
      </c>
      <c r="G52" s="31">
        <v>66.400000000000006</v>
      </c>
      <c r="H52" s="31">
        <v>0.133283132530121</v>
      </c>
      <c r="I52" s="31">
        <v>72.281073342896306</v>
      </c>
      <c r="J52" s="31">
        <v>83.255237089573797</v>
      </c>
      <c r="K52" s="32">
        <v>0.32860834302004999</v>
      </c>
      <c r="L52" s="32">
        <v>0.34100000000000003</v>
      </c>
      <c r="M52" s="32">
        <v>0.39804827897924999</v>
      </c>
      <c r="N52" s="32">
        <v>0.151</v>
      </c>
      <c r="O52" s="32">
        <v>8.2304529499959093E-3</v>
      </c>
      <c r="P52" s="32">
        <v>22.746284496363099</v>
      </c>
      <c r="Q52" s="32">
        <v>0</v>
      </c>
      <c r="R52" s="32">
        <v>3.2026738201052298</v>
      </c>
      <c r="S52" s="32">
        <v>1.2036736054199599</v>
      </c>
      <c r="T52" s="32">
        <v>5.2050739777522699</v>
      </c>
      <c r="U52" s="32">
        <v>0</v>
      </c>
      <c r="V52" s="32">
        <v>0</v>
      </c>
      <c r="W52" s="32">
        <v>0</v>
      </c>
      <c r="X52" s="32">
        <v>70.989090727111005</v>
      </c>
      <c r="Y52" s="32">
        <v>0.182</v>
      </c>
      <c r="Z52" s="32">
        <v>7.0912344470639797</v>
      </c>
      <c r="AA52" s="32">
        <v>9.4072851940179697E-2</v>
      </c>
      <c r="AB52" s="32">
        <f t="shared" si="24"/>
        <v>111.94099100070503</v>
      </c>
      <c r="AC52" s="32">
        <f t="shared" si="25"/>
        <v>1.2268870749492959</v>
      </c>
      <c r="AD52" s="32">
        <f t="shared" si="26"/>
        <v>32.357705899640557</v>
      </c>
      <c r="AE52" s="33">
        <f t="shared" si="22"/>
        <v>1.9126351430530722E-3</v>
      </c>
      <c r="AF52" s="32"/>
      <c r="AG52" s="31">
        <f t="shared" si="27"/>
        <v>0.49074708588302418</v>
      </c>
      <c r="AH52" s="31">
        <f t="shared" si="28"/>
        <v>0.98301086390726278</v>
      </c>
      <c r="AI52" s="31">
        <f t="shared" si="29"/>
        <v>0.31309829579434384</v>
      </c>
      <c r="AJ52" s="31">
        <f t="shared" si="30"/>
        <v>0.24266488977223144</v>
      </c>
      <c r="AK52" s="31">
        <f t="shared" si="31"/>
        <v>3.653124740495025E-2</v>
      </c>
      <c r="AL52" s="34"/>
      <c r="AM52" s="34">
        <f t="shared" si="35"/>
        <v>4.6076688859088026E-3</v>
      </c>
      <c r="AN52" s="35">
        <f t="shared" si="32"/>
        <v>0.45221956708510741</v>
      </c>
      <c r="AO52" s="31">
        <f t="shared" si="33"/>
        <v>9.4084316564362839E-3</v>
      </c>
      <c r="AP52" s="31"/>
      <c r="AQ52" s="36"/>
      <c r="AR52" s="37">
        <f t="shared" si="23"/>
        <v>0.6515424148043395</v>
      </c>
    </row>
    <row r="53" spans="1:44" x14ac:dyDescent="0.25">
      <c r="A53" s="26" t="s">
        <v>83</v>
      </c>
      <c r="B53" s="39">
        <v>42020</v>
      </c>
      <c r="C53" s="28">
        <v>4.5033652323666598</v>
      </c>
      <c r="D53" s="29" t="s">
        <v>72</v>
      </c>
      <c r="E53" s="30" t="s">
        <v>47</v>
      </c>
      <c r="F53" s="31">
        <v>3.4000000000000002E-2</v>
      </c>
      <c r="G53" s="31">
        <v>38.94</v>
      </c>
      <c r="H53" s="31">
        <v>8.7313816127375501E-2</v>
      </c>
      <c r="I53" s="31">
        <v>106.974050392344</v>
      </c>
      <c r="J53" s="31">
        <v>95.647460909649098</v>
      </c>
      <c r="K53" s="32">
        <v>0.23110426412405999</v>
      </c>
      <c r="L53" s="32">
        <v>0.51988500504302004</v>
      </c>
      <c r="M53" s="32">
        <v>1.3778570519302999</v>
      </c>
      <c r="N53" s="32">
        <v>0.34477089762524898</v>
      </c>
      <c r="O53" s="32">
        <v>0</v>
      </c>
      <c r="P53" s="32">
        <v>8.2474534274675797</v>
      </c>
      <c r="Q53" s="32">
        <v>0</v>
      </c>
      <c r="R53" s="32">
        <v>12.984165924203699</v>
      </c>
      <c r="S53" s="32">
        <v>3.7073959117875099</v>
      </c>
      <c r="T53" s="32">
        <v>6.2490660259596904</v>
      </c>
      <c r="U53" s="32">
        <v>0</v>
      </c>
      <c r="V53" s="32">
        <v>0</v>
      </c>
      <c r="W53" s="32">
        <v>2.0562763595438498E-2</v>
      </c>
      <c r="X53" s="32">
        <v>15.092596783666</v>
      </c>
      <c r="Y53" s="32">
        <v>0.44143263481890399</v>
      </c>
      <c r="Z53" s="32">
        <v>1.4463045621451001</v>
      </c>
      <c r="AA53" s="32">
        <v>7.1577210719740696E-3</v>
      </c>
      <c r="AB53" s="32">
        <f t="shared" si="24"/>
        <v>50.669752973438527</v>
      </c>
      <c r="AC53" s="32">
        <f t="shared" si="25"/>
        <v>2.4736172187226289</v>
      </c>
      <c r="AD53" s="32">
        <f t="shared" si="26"/>
        <v>31.208644053013916</v>
      </c>
      <c r="AE53" s="33">
        <f t="shared" si="22"/>
        <v>1.0407469081079733E-3</v>
      </c>
      <c r="AF53" s="32"/>
      <c r="AG53" s="31">
        <f t="shared" si="27"/>
        <v>0.30773311099421835</v>
      </c>
      <c r="AH53" s="31">
        <f t="shared" si="28"/>
        <v>0.85918324697705084</v>
      </c>
      <c r="AI53" s="31">
        <f t="shared" si="29"/>
        <v>0.67403472323986569</v>
      </c>
      <c r="AJ53" s="31">
        <f t="shared" si="30"/>
        <v>0.35336056918735381</v>
      </c>
      <c r="AK53" s="31">
        <f t="shared" si="31"/>
        <v>7.3439761029295572E-2</v>
      </c>
      <c r="AL53" s="34">
        <f>(K53+L53)/(K53+L53+Y53)</f>
        <v>0.62980163871252348</v>
      </c>
      <c r="AM53" s="34">
        <f t="shared" si="35"/>
        <v>1.5081491305743606E-2</v>
      </c>
      <c r="AN53" s="35">
        <f t="shared" si="32"/>
        <v>0.14363568708463093</v>
      </c>
      <c r="AO53" s="31">
        <f t="shared" si="33"/>
        <v>4.8344782215580938E-2</v>
      </c>
      <c r="AP53" s="31">
        <f>P53/(M53+P53)</f>
        <v>0.85685063823349061</v>
      </c>
      <c r="AQ53" s="36">
        <f>Y53/(Y53+X53)</f>
        <v>2.8417136528247844E-2</v>
      </c>
      <c r="AR53" s="37">
        <f t="shared" si="23"/>
        <v>0.22818440387319022</v>
      </c>
    </row>
    <row r="54" spans="1:44" x14ac:dyDescent="0.25">
      <c r="A54" s="26" t="s">
        <v>84</v>
      </c>
      <c r="B54" s="39">
        <v>42073</v>
      </c>
      <c r="C54" s="28">
        <v>4.4979445891155398</v>
      </c>
      <c r="D54" s="29" t="s">
        <v>72</v>
      </c>
      <c r="E54" s="30" t="s">
        <v>47</v>
      </c>
      <c r="F54" s="31">
        <v>5.0862112812166196E-3</v>
      </c>
      <c r="G54" s="31">
        <v>39.700000000000003</v>
      </c>
      <c r="H54" s="31">
        <v>1.2811615317926E-2</v>
      </c>
      <c r="I54" s="31">
        <v>96.081894463262003</v>
      </c>
      <c r="J54" s="31">
        <v>91.581073275269503</v>
      </c>
      <c r="K54" s="32">
        <v>0.205105039964668</v>
      </c>
      <c r="L54" s="32">
        <v>0.24160000000000001</v>
      </c>
      <c r="M54" s="32">
        <v>0.102584080643474</v>
      </c>
      <c r="N54" s="32">
        <v>0</v>
      </c>
      <c r="O54" s="32">
        <v>1.9253571667112401E-2</v>
      </c>
      <c r="P54" s="32">
        <v>1.37109911518615</v>
      </c>
      <c r="Q54" s="32">
        <v>5.0342438334558502E-2</v>
      </c>
      <c r="R54" s="32">
        <v>1.99312537783501</v>
      </c>
      <c r="S54" s="32">
        <v>0.13102495790584701</v>
      </c>
      <c r="T54" s="32">
        <v>1.5912524878651</v>
      </c>
      <c r="U54" s="32">
        <v>5.94357639435547E-3</v>
      </c>
      <c r="V54" s="32">
        <v>6.2500000000000003E-3</v>
      </c>
      <c r="W54" s="32">
        <v>6.0964577363118298E-2</v>
      </c>
      <c r="X54" s="32">
        <v>2.6091777488801799</v>
      </c>
      <c r="Y54" s="32">
        <v>0.11</v>
      </c>
      <c r="Z54" s="32">
        <v>1.50669978706067</v>
      </c>
      <c r="AA54" s="32">
        <v>0</v>
      </c>
      <c r="AB54" s="32">
        <f t="shared" si="24"/>
        <v>10.004422759100242</v>
      </c>
      <c r="AC54" s="32">
        <f t="shared" si="25"/>
        <v>0.56854269227525445</v>
      </c>
      <c r="AD54" s="32">
        <f t="shared" si="26"/>
        <v>5.2100025308841396</v>
      </c>
      <c r="AE54" s="33">
        <f t="shared" si="22"/>
        <v>9.2255110470940507E-4</v>
      </c>
      <c r="AF54" s="32"/>
      <c r="AG54" s="31">
        <f t="shared" si="27"/>
        <v>0.45915094215388907</v>
      </c>
      <c r="AH54" s="31">
        <f t="shared" si="28"/>
        <v>0.821084735802458</v>
      </c>
      <c r="AI54" s="31">
        <f t="shared" si="29"/>
        <v>0.66631057789617509</v>
      </c>
      <c r="AJ54" s="31">
        <f t="shared" si="30"/>
        <v>0.34447330223792721</v>
      </c>
      <c r="AK54" s="31">
        <f t="shared" si="31"/>
        <v>9.8388551152396489E-2</v>
      </c>
      <c r="AL54" s="34"/>
      <c r="AM54" s="34">
        <f t="shared" si="35"/>
        <v>7.288003919778635E-2</v>
      </c>
      <c r="AN54" s="35">
        <f t="shared" si="32"/>
        <v>0.66659828452589276</v>
      </c>
      <c r="AO54" s="31">
        <f t="shared" si="33"/>
        <v>0.16427945548930425</v>
      </c>
      <c r="AP54" s="31">
        <f>P54/(M54+P54)</f>
        <v>0.93038932591904655</v>
      </c>
      <c r="AQ54" s="36"/>
      <c r="AR54" s="37">
        <f t="shared" si="23"/>
        <v>4.4999339216519295E-2</v>
      </c>
    </row>
    <row r="55" spans="1:44" x14ac:dyDescent="0.25">
      <c r="A55" s="40" t="s">
        <v>85</v>
      </c>
      <c r="B55" s="40">
        <v>42123</v>
      </c>
      <c r="C55" s="41">
        <v>2.02739726027397</v>
      </c>
      <c r="D55" s="29" t="s">
        <v>72</v>
      </c>
      <c r="E55" s="41" t="s">
        <v>51</v>
      </c>
      <c r="F55"/>
      <c r="G55"/>
      <c r="H55" s="42"/>
      <c r="I55" s="42"/>
      <c r="J55" s="42"/>
      <c r="K55" s="42">
        <v>0.16499556886933101</v>
      </c>
      <c r="L55" s="42">
        <v>4.3966212361177801E-2</v>
      </c>
      <c r="M55" s="42">
        <v>0.598877601764643</v>
      </c>
      <c r="N55" s="42">
        <v>0</v>
      </c>
      <c r="O55" s="42">
        <v>0</v>
      </c>
      <c r="P55" s="42">
        <v>2.8509020674008299</v>
      </c>
      <c r="Q55" s="42">
        <v>0</v>
      </c>
      <c r="R55" s="42">
        <v>2.26192289830849</v>
      </c>
      <c r="S55" s="42">
        <v>0.50829651105179297</v>
      </c>
      <c r="T55" s="42">
        <v>1.8591029165750199</v>
      </c>
      <c r="U55" s="42">
        <v>1.33875247727468E-2</v>
      </c>
      <c r="V55" s="42">
        <v>1.23E-2</v>
      </c>
      <c r="W55" s="42">
        <v>0</v>
      </c>
      <c r="X55" s="42">
        <v>3.5578758207223</v>
      </c>
      <c r="Y55" s="42">
        <v>5.5098338787580602E-2</v>
      </c>
      <c r="Z55" s="42">
        <v>1.5905161145339399</v>
      </c>
      <c r="AA55" s="42">
        <v>0</v>
      </c>
      <c r="AB55" s="42">
        <f t="shared" si="24"/>
        <v>13.517241575147851</v>
      </c>
      <c r="AC55" s="32">
        <f t="shared" si="25"/>
        <v>0.80783938299515179</v>
      </c>
      <c r="AD55" s="32">
        <f t="shared" si="26"/>
        <v>7.5059119181088798</v>
      </c>
      <c r="AE55" s="33">
        <f t="shared" si="22"/>
        <v>3.3451156428302678E-4</v>
      </c>
      <c r="AF55"/>
      <c r="AG55" s="31">
        <f t="shared" si="27"/>
        <v>0.7895968722018214</v>
      </c>
      <c r="AH55" s="31">
        <f t="shared" si="28"/>
        <v>0.81495829542264508</v>
      </c>
      <c r="AI55" s="31">
        <f t="shared" si="29"/>
        <v>0.67842154018961975</v>
      </c>
      <c r="AJ55" s="31">
        <f t="shared" si="30"/>
        <v>0.44484332538410737</v>
      </c>
      <c r="AK55" s="31">
        <f t="shared" si="31"/>
        <v>9.7169058074647249E-2</v>
      </c>
      <c r="AL55" s="34">
        <f>(K55+L55)/(K55+L55+Y55)</f>
        <v>0.79134168846168029</v>
      </c>
      <c r="AM55" s="34">
        <f t="shared" si="35"/>
        <v>4.4319438305235062E-2</v>
      </c>
      <c r="AN55" s="35">
        <f t="shared" si="32"/>
        <v>0.21599864377013461</v>
      </c>
      <c r="AO55" s="31">
        <f t="shared" si="33"/>
        <v>5.7836500347086782E-2</v>
      </c>
      <c r="AP55" s="31">
        <f>P55/(M55+P55)</f>
        <v>0.82640120262824901</v>
      </c>
      <c r="AQ55" s="36">
        <f>Y55/(Y55+X55)</f>
        <v>1.5250133644757366E-2</v>
      </c>
      <c r="AR55" s="37">
        <f t="shared" si="23"/>
        <v>2.7404818535916156E-2</v>
      </c>
    </row>
    <row r="56" spans="1:44" x14ac:dyDescent="0.25">
      <c r="A56" s="26" t="s">
        <v>86</v>
      </c>
      <c r="B56" s="39">
        <v>42134</v>
      </c>
      <c r="C56" s="28">
        <v>3.5756810547979101</v>
      </c>
      <c r="D56" s="29" t="s">
        <v>72</v>
      </c>
      <c r="E56" s="30" t="s">
        <v>51</v>
      </c>
      <c r="F56" s="31">
        <v>0.69405664140406897</v>
      </c>
      <c r="G56" s="31">
        <v>70.2</v>
      </c>
      <c r="H56" s="31">
        <v>0.98868467436477003</v>
      </c>
      <c r="I56" s="31">
        <v>105.730918324841</v>
      </c>
      <c r="J56" s="31">
        <v>98.133440800504303</v>
      </c>
      <c r="K56" s="32">
        <v>0.1288315905977</v>
      </c>
      <c r="L56" s="32">
        <v>0.24217148926772999</v>
      </c>
      <c r="M56" s="32">
        <v>0.30549999999999999</v>
      </c>
      <c r="N56" s="32">
        <v>0.1114</v>
      </c>
      <c r="O56" s="32">
        <v>1.4617089313721901E-2</v>
      </c>
      <c r="P56" s="32">
        <v>10.399400816735801</v>
      </c>
      <c r="Q56" s="32">
        <v>0</v>
      </c>
      <c r="R56" s="32">
        <v>2.21679504162024</v>
      </c>
      <c r="S56" s="32">
        <v>12.6935860796205</v>
      </c>
      <c r="T56" s="32">
        <v>4.4308911904873201</v>
      </c>
      <c r="U56" s="32">
        <v>0</v>
      </c>
      <c r="V56" s="32">
        <v>0</v>
      </c>
      <c r="W56" s="32">
        <v>0.45353359776220298</v>
      </c>
      <c r="X56" s="32">
        <v>35.531152209554797</v>
      </c>
      <c r="Y56" s="32">
        <v>0.36957992991507799</v>
      </c>
      <c r="Z56" s="32">
        <v>6.5930438780173999</v>
      </c>
      <c r="AA56" s="32">
        <v>1.2658512021094801</v>
      </c>
      <c r="AB56" s="32">
        <f t="shared" si="24"/>
        <v>74.756354115001955</v>
      </c>
      <c r="AC56" s="32">
        <f t="shared" si="25"/>
        <v>0.80252016917915192</v>
      </c>
      <c r="AD56" s="32">
        <f t="shared" si="26"/>
        <v>30.19420672622606</v>
      </c>
      <c r="AE56" s="33">
        <f t="shared" si="22"/>
        <v>4.6066067775967645E-4</v>
      </c>
      <c r="AF56" s="32"/>
      <c r="AG56" s="31">
        <f t="shared" si="27"/>
        <v>0.34725207845829664</v>
      </c>
      <c r="AH56" s="31">
        <f t="shared" si="28"/>
        <v>0.9779124950317748</v>
      </c>
      <c r="AI56" s="31">
        <f t="shared" si="29"/>
        <v>0.4593996474896137</v>
      </c>
      <c r="AJ56" s="31">
        <f t="shared" si="30"/>
        <v>0.22641575447139065</v>
      </c>
      <c r="AK56" s="31">
        <f t="shared" si="31"/>
        <v>2.5890481013919997E-2</v>
      </c>
      <c r="AL56" s="34">
        <f>(K56+L56)/(K56+L56+Y56)</f>
        <v>0.50096083081272269</v>
      </c>
      <c r="AM56" s="34">
        <f t="shared" si="35"/>
        <v>3.6127775974241767E-3</v>
      </c>
      <c r="AN56" s="35">
        <f t="shared" si="32"/>
        <v>0.29662035501587625</v>
      </c>
      <c r="AO56" s="31">
        <f t="shared" si="33"/>
        <v>1.0334136875652822E-2</v>
      </c>
      <c r="AP56" s="31"/>
      <c r="AQ56" s="36">
        <f>Y56/(Y56+X56)</f>
        <v>1.0294495624192454E-2</v>
      </c>
      <c r="AR56" s="37">
        <f t="shared" si="23"/>
        <v>0.2673048791347763</v>
      </c>
    </row>
    <row r="57" spans="1:44" x14ac:dyDescent="0.25">
      <c r="A57" s="40" t="s">
        <v>87</v>
      </c>
      <c r="B57" s="40">
        <v>42178</v>
      </c>
      <c r="C57" s="41">
        <v>7.0136986301369904</v>
      </c>
      <c r="D57" s="29" t="s">
        <v>72</v>
      </c>
      <c r="E57" s="41" t="s">
        <v>51</v>
      </c>
      <c r="F57"/>
      <c r="G57"/>
      <c r="H57" s="42"/>
      <c r="I57" s="42"/>
      <c r="J57" s="42"/>
      <c r="K57" s="42">
        <v>0.38202559691864202</v>
      </c>
      <c r="L57" s="42">
        <v>0.29721449438902098</v>
      </c>
      <c r="M57" s="42">
        <v>0.98685839451074298</v>
      </c>
      <c r="N57" s="42">
        <v>0.39978788577661001</v>
      </c>
      <c r="O57" s="42">
        <v>0</v>
      </c>
      <c r="P57" s="42">
        <v>1.1271420930353899</v>
      </c>
      <c r="Q57" s="42">
        <v>0</v>
      </c>
      <c r="R57" s="42">
        <v>1.5812548311163299</v>
      </c>
      <c r="S57" s="42">
        <v>0.56228026918419105</v>
      </c>
      <c r="T57" s="42">
        <v>0.73155469220934399</v>
      </c>
      <c r="U57" s="42">
        <v>0</v>
      </c>
      <c r="V57" s="42">
        <v>0</v>
      </c>
      <c r="W57" s="42">
        <v>0.32393685285906398</v>
      </c>
      <c r="X57" s="42">
        <v>1.55852403349048</v>
      </c>
      <c r="Y57" s="42">
        <v>0.14675430175819501</v>
      </c>
      <c r="Z57" s="42">
        <v>0.70091101965129998</v>
      </c>
      <c r="AA57" s="42">
        <v>0</v>
      </c>
      <c r="AB57" s="42">
        <f t="shared" si="24"/>
        <v>8.7982444648993106</v>
      </c>
      <c r="AC57" s="32">
        <f t="shared" si="25"/>
        <v>2.065886371595016</v>
      </c>
      <c r="AD57" s="32">
        <f t="shared" si="26"/>
        <v>4.326168738404319</v>
      </c>
      <c r="AE57" s="33">
        <f t="shared" si="22"/>
        <v>2.6794124057855457E-3</v>
      </c>
      <c r="AF57"/>
      <c r="AG57" s="31">
        <f t="shared" si="27"/>
        <v>0.56243087209880671</v>
      </c>
      <c r="AH57" s="31">
        <f t="shared" si="28"/>
        <v>0.43000760380327735</v>
      </c>
      <c r="AI57" s="31">
        <f t="shared" si="29"/>
        <v>0.73515626152414171</v>
      </c>
      <c r="AJ57" s="31">
        <f t="shared" si="30"/>
        <v>0.41968809224005849</v>
      </c>
      <c r="AK57" s="31">
        <f t="shared" si="31"/>
        <v>0.32319595748842517</v>
      </c>
      <c r="AL57" s="34"/>
      <c r="AM57" s="34">
        <f t="shared" si="35"/>
        <v>0.1968646361485227</v>
      </c>
      <c r="AN57" s="35">
        <f t="shared" si="32"/>
        <v>0.27907813906109885</v>
      </c>
      <c r="AO57" s="31">
        <f t="shared" si="33"/>
        <v>0.39831626149675547</v>
      </c>
      <c r="AP57" s="31">
        <f>P57/(M57+P57)</f>
        <v>0.53317967506419162</v>
      </c>
      <c r="AQ57" s="36">
        <f>Y57/(Y57+X57)</f>
        <v>8.6058855451766669E-2</v>
      </c>
      <c r="AR57" s="37">
        <f t="shared" si="23"/>
        <v>6.1708235151074653E-2</v>
      </c>
    </row>
    <row r="58" spans="1:44" x14ac:dyDescent="0.25">
      <c r="A58" s="40" t="s">
        <v>88</v>
      </c>
      <c r="B58" s="40">
        <v>42210</v>
      </c>
      <c r="C58" s="41">
        <v>1.5342465753424701</v>
      </c>
      <c r="D58" s="29" t="s">
        <v>72</v>
      </c>
      <c r="E58" s="41" t="s">
        <v>51</v>
      </c>
      <c r="F58"/>
      <c r="G58"/>
      <c r="H58" s="42"/>
      <c r="I58" s="42"/>
      <c r="J58" s="42"/>
      <c r="K58" s="42">
        <v>9.8372889834573304E-2</v>
      </c>
      <c r="L58" s="42">
        <v>2.18855423396816E-2</v>
      </c>
      <c r="M58" s="42">
        <v>0.42215065611392</v>
      </c>
      <c r="N58" s="42">
        <v>1.8374852725415499E-2</v>
      </c>
      <c r="O58" s="42">
        <v>6.3530593988487599E-3</v>
      </c>
      <c r="P58" s="42">
        <v>0.90150222650815404</v>
      </c>
      <c r="Q58" s="42">
        <v>0</v>
      </c>
      <c r="R58" s="42">
        <v>1.1551726196151699</v>
      </c>
      <c r="S58" s="42">
        <v>0.259176833541792</v>
      </c>
      <c r="T58" s="42">
        <v>0.33523086245983802</v>
      </c>
      <c r="U58" s="42">
        <v>1.85622256420211E-3</v>
      </c>
      <c r="V58" s="42">
        <v>2.3E-3</v>
      </c>
      <c r="W58" s="42">
        <v>0.27134424166459897</v>
      </c>
      <c r="X58" s="42">
        <v>0.42002614105029301</v>
      </c>
      <c r="Y58" s="42">
        <v>4.6999346609706297E-2</v>
      </c>
      <c r="Z58" s="42">
        <v>0.183159699115616</v>
      </c>
      <c r="AA58" s="42">
        <v>0</v>
      </c>
      <c r="AB58" s="42">
        <f t="shared" si="24"/>
        <v>4.1439051935418103</v>
      </c>
      <c r="AC58" s="32">
        <f t="shared" si="25"/>
        <v>0.5671370004124392</v>
      </c>
      <c r="AD58" s="32">
        <f t="shared" si="26"/>
        <v>2.9265830063537552</v>
      </c>
      <c r="AE58" s="33">
        <f t="shared" si="22"/>
        <v>1.5092826933523618E-4</v>
      </c>
      <c r="AF58"/>
      <c r="AG58" s="31">
        <f t="shared" si="27"/>
        <v>0.81801240924237761</v>
      </c>
      <c r="AH58" s="31">
        <f t="shared" si="28"/>
        <v>0.42548807122996701</v>
      </c>
      <c r="AI58" s="31">
        <f t="shared" si="29"/>
        <v>0.87449202385163338</v>
      </c>
      <c r="AJ58" s="31">
        <f t="shared" si="30"/>
        <v>0.68216638298404397</v>
      </c>
      <c r="AK58" s="31">
        <f t="shared" si="31"/>
        <v>0.16233040979645766</v>
      </c>
      <c r="AL58" s="34">
        <f>(K58+L58)/(K58+L58+Y58)</f>
        <v>0.71900053347944382</v>
      </c>
      <c r="AM58" s="34">
        <f t="shared" si="35"/>
        <v>0.18976287372038203</v>
      </c>
      <c r="AN58" s="35">
        <f t="shared" si="32"/>
        <v>0.18898835720355189</v>
      </c>
      <c r="AO58" s="31">
        <f t="shared" si="33"/>
        <v>0.25749864911399573</v>
      </c>
      <c r="AP58" s="31">
        <f>P58/(M58+P58)</f>
        <v>0.6810714790439123</v>
      </c>
      <c r="AQ58" s="36">
        <f>Y58/(Y58+X58)</f>
        <v>0.10063550673688808</v>
      </c>
      <c r="AR58" s="37">
        <f t="shared" si="23"/>
        <v>6.357772351735398E-3</v>
      </c>
    </row>
    <row r="59" spans="1:44" x14ac:dyDescent="0.25">
      <c r="A59" s="40" t="s">
        <v>89</v>
      </c>
      <c r="B59" s="40">
        <v>42316</v>
      </c>
      <c r="C59" s="41">
        <v>3.04109589041096</v>
      </c>
      <c r="D59" s="29" t="s">
        <v>72</v>
      </c>
      <c r="E59" s="41" t="s">
        <v>47</v>
      </c>
      <c r="F59"/>
      <c r="G59"/>
      <c r="H59" s="42"/>
      <c r="I59" s="42"/>
      <c r="J59" s="42"/>
      <c r="K59" s="42">
        <v>0.13591557579359601</v>
      </c>
      <c r="L59" s="42">
        <v>7.0570242422384896E-2</v>
      </c>
      <c r="M59" s="42">
        <v>0.98372405963768605</v>
      </c>
      <c r="N59" s="42">
        <v>0</v>
      </c>
      <c r="O59" s="42">
        <v>0</v>
      </c>
      <c r="P59" s="42">
        <v>2.3641232009934101</v>
      </c>
      <c r="Q59" s="42">
        <v>0</v>
      </c>
      <c r="R59" s="42">
        <v>4.0031737997515799</v>
      </c>
      <c r="S59" s="42">
        <v>0.62477185485957398</v>
      </c>
      <c r="T59" s="42">
        <v>1.6904069650753399</v>
      </c>
      <c r="U59" s="42">
        <v>1.5204490260075299E-2</v>
      </c>
      <c r="V59" s="42">
        <v>3.0499999999999999E-2</v>
      </c>
      <c r="W59" s="42">
        <v>0</v>
      </c>
      <c r="X59" s="42">
        <v>2.8230300922135898</v>
      </c>
      <c r="Y59" s="42">
        <v>0.1081</v>
      </c>
      <c r="Z59" s="42">
        <v>1.26748049772732</v>
      </c>
      <c r="AA59" s="42">
        <v>0</v>
      </c>
      <c r="AB59" s="42">
        <f t="shared" si="24"/>
        <v>14.117000778734557</v>
      </c>
      <c r="AC59" s="32">
        <f t="shared" si="25"/>
        <v>1.1902098778536669</v>
      </c>
      <c r="AD59" s="32">
        <f t="shared" si="26"/>
        <v>8.7281803109399796</v>
      </c>
      <c r="AE59" s="33">
        <f t="shared" si="22"/>
        <v>4.1333229898874417E-4</v>
      </c>
      <c r="AF59"/>
      <c r="AG59" s="31">
        <f t="shared" si="27"/>
        <v>0.65823201306459933</v>
      </c>
      <c r="AH59" s="31">
        <f t="shared" si="28"/>
        <v>0.70342917773897262</v>
      </c>
      <c r="AI59" s="31">
        <f t="shared" si="29"/>
        <v>0.75560742176050399</v>
      </c>
      <c r="AJ59" s="31">
        <f t="shared" si="30"/>
        <v>0.45576505404022316</v>
      </c>
      <c r="AK59" s="31">
        <f t="shared" si="31"/>
        <v>0.12000030803370015</v>
      </c>
      <c r="AL59" s="34"/>
      <c r="AM59" s="34">
        <f t="shared" si="35"/>
        <v>4.5933785558534265E-2</v>
      </c>
      <c r="AN59" s="35">
        <f t="shared" si="32"/>
        <v>0.12139225112483777</v>
      </c>
      <c r="AO59" s="31">
        <f t="shared" si="33"/>
        <v>7.0445804764688147E-2</v>
      </c>
      <c r="AP59" s="31">
        <f>P59/(M59+P59)</f>
        <v>0.70616220423023535</v>
      </c>
      <c r="AQ59" s="36"/>
      <c r="AR59" s="37">
        <f t="shared" si="23"/>
        <v>4.293115305313798E-2</v>
      </c>
    </row>
    <row r="60" spans="1:44" x14ac:dyDescent="0.25">
      <c r="C60" s="16">
        <f>AVERAGE(C3:C13)</f>
        <v>54.283935242839355</v>
      </c>
      <c r="D60" s="16" t="e">
        <f t="shared" ref="D60:AD60" si="38">AVERAGE(D3:D26)</f>
        <v>#DIV/0!</v>
      </c>
      <c r="E60" s="16" t="e">
        <f t="shared" si="38"/>
        <v>#DIV/0!</v>
      </c>
      <c r="F60" s="16">
        <f t="shared" si="38"/>
        <v>1.7096590476190474</v>
      </c>
      <c r="G60" s="16">
        <f t="shared" si="38"/>
        <v>35.404000000000003</v>
      </c>
      <c r="H60" s="16">
        <f t="shared" si="38"/>
        <v>6.0317395427265161</v>
      </c>
      <c r="I60" s="16">
        <f t="shared" si="38"/>
        <v>98.63719267817099</v>
      </c>
      <c r="J60" s="16">
        <f t="shared" si="38"/>
        <v>98.782758998195874</v>
      </c>
      <c r="K60" s="16">
        <f t="shared" si="38"/>
        <v>3623.0735294564852</v>
      </c>
      <c r="L60" s="16">
        <f t="shared" si="38"/>
        <v>383.55992272879922</v>
      </c>
      <c r="M60" s="16">
        <f t="shared" si="38"/>
        <v>483.1509077739567</v>
      </c>
      <c r="N60" s="16">
        <f t="shared" si="38"/>
        <v>280.28237945541952</v>
      </c>
      <c r="O60" s="16">
        <f t="shared" si="38"/>
        <v>1.5502909456273184</v>
      </c>
      <c r="P60" s="16">
        <f t="shared" si="38"/>
        <v>226.37995886661272</v>
      </c>
      <c r="Q60" s="16">
        <f t="shared" si="38"/>
        <v>16.59383720833333</v>
      </c>
      <c r="R60" s="16">
        <f t="shared" si="38"/>
        <v>36.827091139631058</v>
      </c>
      <c r="S60" s="16">
        <f t="shared" si="38"/>
        <v>79.433646074944903</v>
      </c>
      <c r="T60" s="16">
        <f t="shared" si="38"/>
        <v>30.138179704627376</v>
      </c>
      <c r="U60" s="16">
        <f t="shared" si="38"/>
        <v>0.34335187500000003</v>
      </c>
      <c r="V60" s="16">
        <f t="shared" si="38"/>
        <v>0.12616333333333332</v>
      </c>
      <c r="W60" s="16">
        <f t="shared" si="38"/>
        <v>0.54340843750000001</v>
      </c>
      <c r="X60" s="16">
        <f t="shared" si="38"/>
        <v>784.86354874170536</v>
      </c>
      <c r="Y60" s="16">
        <f t="shared" si="38"/>
        <v>149.32026557671517</v>
      </c>
      <c r="Z60" s="16">
        <f t="shared" si="38"/>
        <v>174.43796992903762</v>
      </c>
      <c r="AA60" s="16">
        <f t="shared" si="38"/>
        <v>0</v>
      </c>
      <c r="AB60" s="16">
        <f t="shared" si="38"/>
        <v>6239.5160625859135</v>
      </c>
      <c r="AC60" s="16">
        <f t="shared" si="38"/>
        <v>4910.8457621150837</v>
      </c>
      <c r="AD60" s="16">
        <f t="shared" si="38"/>
        <v>390.38563663998269</v>
      </c>
      <c r="AE60" s="16">
        <f>AVERAGE(AE3:AE13)</f>
        <v>107.12597863112893</v>
      </c>
      <c r="AF60" s="16">
        <f t="shared" ref="AF60:AR60" si="39">AVERAGE(AF3:AF26)</f>
        <v>3.6230735294564855</v>
      </c>
      <c r="AG60" s="16">
        <f t="shared" si="39"/>
        <v>0.84962307641107226</v>
      </c>
      <c r="AH60" s="16">
        <f t="shared" si="39"/>
        <v>0.13932546076549007</v>
      </c>
      <c r="AI60" s="16">
        <f t="shared" si="39"/>
        <v>0.38964740289125493</v>
      </c>
      <c r="AJ60" s="16">
        <f t="shared" si="39"/>
        <v>0.25818227852927927</v>
      </c>
      <c r="AK60" s="16">
        <f t="shared" si="39"/>
        <v>0.90102045525117358</v>
      </c>
      <c r="AL60" s="16">
        <f t="shared" si="39"/>
        <v>0.96563469131572766</v>
      </c>
      <c r="AM60" s="16">
        <f t="shared" si="39"/>
        <v>0.80401415001998877</v>
      </c>
      <c r="AN60" s="16">
        <f t="shared" si="39"/>
        <v>0.85884753877004683</v>
      </c>
      <c r="AO60" s="16">
        <f t="shared" si="39"/>
        <v>4.6795164908354101</v>
      </c>
      <c r="AP60" s="16">
        <f t="shared" si="39"/>
        <v>0.3618861426043285</v>
      </c>
      <c r="AQ60" s="16">
        <f t="shared" si="39"/>
        <v>0.14376478590265282</v>
      </c>
      <c r="AR60" s="16">
        <f t="shared" si="39"/>
        <v>765.61488522715263</v>
      </c>
    </row>
    <row r="61" spans="1:44" x14ac:dyDescent="0.25">
      <c r="C61" s="16">
        <f t="shared" ref="C61:AR61" si="40">STDEV(C3:C26)</f>
        <v>68.224443003452208</v>
      </c>
      <c r="D61" s="16" t="e">
        <f t="shared" si="40"/>
        <v>#DIV/0!</v>
      </c>
      <c r="E61" s="16" t="e">
        <f t="shared" si="40"/>
        <v>#DIV/0!</v>
      </c>
      <c r="F61" s="16">
        <f t="shared" si="40"/>
        <v>0.7432794158921987</v>
      </c>
      <c r="G61" s="16">
        <f t="shared" si="40"/>
        <v>19.254397056257044</v>
      </c>
      <c r="H61" s="16">
        <f t="shared" si="40"/>
        <v>2.4777821841538197</v>
      </c>
      <c r="I61" s="16">
        <f t="shared" si="40"/>
        <v>12.981993158911985</v>
      </c>
      <c r="J61" s="16">
        <f t="shared" si="40"/>
        <v>11.384818650052763</v>
      </c>
      <c r="K61" s="16">
        <f t="shared" si="40"/>
        <v>4764.8788933921978</v>
      </c>
      <c r="L61" s="16">
        <f t="shared" si="40"/>
        <v>794.47332838013153</v>
      </c>
      <c r="M61" s="16">
        <f t="shared" si="40"/>
        <v>554.89935336620772</v>
      </c>
      <c r="N61" s="16">
        <f t="shared" si="40"/>
        <v>301.36369288233618</v>
      </c>
      <c r="O61" s="16">
        <f t="shared" si="40"/>
        <v>4.7043412518399785</v>
      </c>
      <c r="P61" s="16">
        <f t="shared" si="40"/>
        <v>219.69513849845279</v>
      </c>
      <c r="Q61" s="16">
        <f t="shared" si="40"/>
        <v>41.227045878896959</v>
      </c>
      <c r="R61" s="16">
        <f t="shared" si="40"/>
        <v>34.553484276937155</v>
      </c>
      <c r="S61" s="16">
        <f t="shared" si="40"/>
        <v>104.22316562261153</v>
      </c>
      <c r="T61" s="16">
        <f t="shared" si="40"/>
        <v>29.791647331043954</v>
      </c>
      <c r="U61" s="16">
        <f t="shared" si="40"/>
        <v>0.47660989591984221</v>
      </c>
      <c r="V61" s="16">
        <f t="shared" si="40"/>
        <v>0.26980143182439331</v>
      </c>
      <c r="W61" s="16">
        <f t="shared" si="40"/>
        <v>1.74774056917484</v>
      </c>
      <c r="X61" s="16">
        <f t="shared" si="40"/>
        <v>933.33151493755201</v>
      </c>
      <c r="Y61" s="16">
        <f t="shared" si="40"/>
        <v>207.07087982880245</v>
      </c>
      <c r="Z61" s="16">
        <f t="shared" si="40"/>
        <v>216.52820496196227</v>
      </c>
      <c r="AA61" s="16">
        <f t="shared" si="40"/>
        <v>0</v>
      </c>
      <c r="AB61" s="16">
        <f t="shared" si="40"/>
        <v>7091.7713981174393</v>
      </c>
      <c r="AC61" s="16">
        <f t="shared" si="40"/>
        <v>5682.4062040699009</v>
      </c>
      <c r="AD61" s="16">
        <f t="shared" si="40"/>
        <v>361.24614567583916</v>
      </c>
      <c r="AE61" s="16">
        <f t="shared" si="40"/>
        <v>801.61507029314771</v>
      </c>
      <c r="AF61" s="16">
        <f t="shared" si="40"/>
        <v>4.7648788933921962</v>
      </c>
      <c r="AG61" s="16">
        <f t="shared" si="40"/>
        <v>0.14743485056733097</v>
      </c>
      <c r="AH61" s="16">
        <f t="shared" si="40"/>
        <v>3.5677508248676722E-2</v>
      </c>
      <c r="AI61" s="16">
        <f t="shared" si="40"/>
        <v>0.10810352914738502</v>
      </c>
      <c r="AJ61" s="16">
        <f t="shared" si="40"/>
        <v>6.9673119986382731E-2</v>
      </c>
      <c r="AK61" s="16">
        <f t="shared" si="40"/>
        <v>4.4734089059381449E-2</v>
      </c>
      <c r="AL61" s="16">
        <f t="shared" si="40"/>
        <v>1.3622835116223741E-2</v>
      </c>
      <c r="AM61" s="16">
        <f t="shared" si="40"/>
        <v>4.7079770642202215E-2</v>
      </c>
      <c r="AN61" s="16">
        <f t="shared" si="40"/>
        <v>6.3589518567441716E-2</v>
      </c>
      <c r="AO61" s="16">
        <f t="shared" si="40"/>
        <v>1.5015467575698662</v>
      </c>
      <c r="AP61" s="16">
        <f t="shared" si="40"/>
        <v>0.15233190374872094</v>
      </c>
      <c r="AQ61" s="16">
        <f t="shared" si="40"/>
        <v>4.25779133512275E-2</v>
      </c>
      <c r="AR61" s="16">
        <f t="shared" si="40"/>
        <v>1257.8737713569569</v>
      </c>
    </row>
    <row r="62" spans="1:44" x14ac:dyDescent="0.25">
      <c r="C62" s="43">
        <f t="shared" ref="C62:AR62" si="41">AVERAGE(C27:C59)</f>
        <v>4.4628867867865374</v>
      </c>
      <c r="D62" s="43" t="e">
        <f t="shared" si="41"/>
        <v>#DIV/0!</v>
      </c>
      <c r="E62" s="43" t="e">
        <f t="shared" si="41"/>
        <v>#DIV/0!</v>
      </c>
      <c r="F62" s="43">
        <f t="shared" si="41"/>
        <v>0.21854522881255006</v>
      </c>
      <c r="G62" s="43">
        <f t="shared" si="41"/>
        <v>42.768839999999997</v>
      </c>
      <c r="H62" s="43">
        <f t="shared" si="41"/>
        <v>0.46326757453047562</v>
      </c>
      <c r="I62" s="43">
        <f t="shared" si="41"/>
        <v>90.658546186625912</v>
      </c>
      <c r="J62" s="43">
        <f t="shared" si="41"/>
        <v>91.436317832239169</v>
      </c>
      <c r="K62" s="43">
        <f t="shared" si="41"/>
        <v>0.35551262416438878</v>
      </c>
      <c r="L62" s="43">
        <f t="shared" si="41"/>
        <v>0.41764749990798611</v>
      </c>
      <c r="M62" s="43">
        <f t="shared" si="41"/>
        <v>0.71917019974685159</v>
      </c>
      <c r="N62" s="43">
        <f t="shared" si="41"/>
        <v>0.47059262316255618</v>
      </c>
      <c r="O62" s="43">
        <f t="shared" si="41"/>
        <v>1.9805177405977994E-3</v>
      </c>
      <c r="P62" s="43">
        <f t="shared" si="41"/>
        <v>8.2406770175644208</v>
      </c>
      <c r="Q62" s="43">
        <f t="shared" si="41"/>
        <v>0.21219918573642566</v>
      </c>
      <c r="R62" s="43">
        <f t="shared" si="41"/>
        <v>4.3467536565197289</v>
      </c>
      <c r="S62" s="43">
        <f t="shared" si="41"/>
        <v>3.6045254902831374</v>
      </c>
      <c r="T62" s="43">
        <f t="shared" si="41"/>
        <v>4.0941054001264057</v>
      </c>
      <c r="U62" s="43">
        <f t="shared" si="41"/>
        <v>0.21650909996616222</v>
      </c>
      <c r="V62" s="43">
        <f t="shared" si="41"/>
        <v>7.8037636363636378E-2</v>
      </c>
      <c r="W62" s="43">
        <f t="shared" si="41"/>
        <v>6.892013272282331E-2</v>
      </c>
      <c r="X62" s="43">
        <f t="shared" si="41"/>
        <v>13.632660202901283</v>
      </c>
      <c r="Y62" s="43">
        <f t="shared" si="41"/>
        <v>0.33678694183707747</v>
      </c>
      <c r="Z62" s="43">
        <f t="shared" si="41"/>
        <v>2.4390793706120459</v>
      </c>
      <c r="AA62" s="43">
        <f t="shared" si="41"/>
        <v>0.29264582071766004</v>
      </c>
      <c r="AB62" s="43">
        <f t="shared" si="41"/>
        <v>39.517674601891365</v>
      </c>
      <c r="AC62" s="43">
        <f t="shared" si="41"/>
        <v>2.1039892451093598</v>
      </c>
      <c r="AD62" s="43">
        <f t="shared" si="41"/>
        <v>22.556041949422134</v>
      </c>
      <c r="AE62" s="44">
        <f t="shared" si="41"/>
        <v>2.1629829886904233E-3</v>
      </c>
      <c r="AF62" s="43" t="e">
        <f t="shared" si="41"/>
        <v>#DIV/0!</v>
      </c>
      <c r="AG62" s="43">
        <f t="shared" si="41"/>
        <v>0.50216466272009908</v>
      </c>
      <c r="AH62" s="43">
        <f t="shared" si="41"/>
        <v>0.76577245202551003</v>
      </c>
      <c r="AI62" s="43">
        <f t="shared" si="41"/>
        <v>0.70276871699467192</v>
      </c>
      <c r="AJ62" s="43">
        <f t="shared" si="41"/>
        <v>0.44390426011368372</v>
      </c>
      <c r="AK62" s="43">
        <f t="shared" si="41"/>
        <v>0.1130482419553587</v>
      </c>
      <c r="AL62" s="43">
        <f t="shared" si="41"/>
        <v>0.62168727030133952</v>
      </c>
      <c r="AM62" s="43">
        <f t="shared" si="41"/>
        <v>6.2805038872439253E-2</v>
      </c>
      <c r="AN62" s="43">
        <f t="shared" si="41"/>
        <v>0.33852492265888268</v>
      </c>
      <c r="AO62" s="43">
        <f t="shared" si="41"/>
        <v>0.12001025628167064</v>
      </c>
      <c r="AP62" s="43">
        <f t="shared" si="41"/>
        <v>0.8384151418813649</v>
      </c>
      <c r="AQ62" s="43">
        <f t="shared" si="41"/>
        <v>5.4625694124808923E-2</v>
      </c>
      <c r="AR62" s="43">
        <f t="shared" si="41"/>
        <v>0.23440799293964623</v>
      </c>
    </row>
    <row r="63" spans="1:44" x14ac:dyDescent="0.25">
      <c r="C63" s="43">
        <f t="shared" ref="C63:AR63" si="42">STDEV(C27:C59)</f>
        <v>3.216314063239178</v>
      </c>
      <c r="D63" s="43" t="e">
        <f t="shared" si="42"/>
        <v>#DIV/0!</v>
      </c>
      <c r="E63" s="43" t="e">
        <f t="shared" si="42"/>
        <v>#DIV/0!</v>
      </c>
      <c r="F63" s="43">
        <f t="shared" si="42"/>
        <v>0.35488747018934197</v>
      </c>
      <c r="G63" s="43">
        <f t="shared" si="42"/>
        <v>14.416730771572309</v>
      </c>
      <c r="H63" s="43">
        <f t="shared" si="42"/>
        <v>0.6401006424648098</v>
      </c>
      <c r="I63" s="43">
        <f t="shared" si="42"/>
        <v>22.511958784729437</v>
      </c>
      <c r="J63" s="43">
        <f t="shared" si="42"/>
        <v>28.474429135778031</v>
      </c>
      <c r="K63" s="43">
        <f t="shared" si="42"/>
        <v>0.38694303152668152</v>
      </c>
      <c r="L63" s="43">
        <f t="shared" si="42"/>
        <v>0.50014228363182223</v>
      </c>
      <c r="M63" s="43">
        <f t="shared" si="42"/>
        <v>0.55024725048501322</v>
      </c>
      <c r="N63" s="43">
        <f t="shared" si="42"/>
        <v>1.3448797664642973</v>
      </c>
      <c r="O63" s="43">
        <f t="shared" si="42"/>
        <v>5.1500261287147492E-3</v>
      </c>
      <c r="P63" s="43">
        <f t="shared" si="42"/>
        <v>10.048924237559465</v>
      </c>
      <c r="Q63" s="43">
        <f t="shared" si="42"/>
        <v>0.5312224117023846</v>
      </c>
      <c r="R63" s="43">
        <f t="shared" si="42"/>
        <v>3.8529934462784459</v>
      </c>
      <c r="S63" s="43">
        <f t="shared" si="42"/>
        <v>4.913717355116332</v>
      </c>
      <c r="T63" s="43">
        <f t="shared" si="42"/>
        <v>4.1781941531581772</v>
      </c>
      <c r="U63" s="43">
        <f t="shared" si="42"/>
        <v>0.68474724488514771</v>
      </c>
      <c r="V63" s="43">
        <f t="shared" si="42"/>
        <v>0.2347827900447052</v>
      </c>
      <c r="W63" s="43">
        <f t="shared" si="42"/>
        <v>0.13263442398749342</v>
      </c>
      <c r="X63" s="43">
        <f t="shared" si="42"/>
        <v>21.660805044707129</v>
      </c>
      <c r="Y63" s="43">
        <f t="shared" si="42"/>
        <v>0.53616164072026162</v>
      </c>
      <c r="Z63" s="43">
        <f t="shared" si="42"/>
        <v>4.6831093240849464</v>
      </c>
      <c r="AA63" s="43">
        <f t="shared" si="42"/>
        <v>0.96669405942131958</v>
      </c>
      <c r="AB63" s="43">
        <f t="shared" si="42"/>
        <v>44.845672346381811</v>
      </c>
      <c r="AC63" s="43">
        <f t="shared" si="42"/>
        <v>2.4665127564374454</v>
      </c>
      <c r="AD63" s="43">
        <f t="shared" si="42"/>
        <v>22.821436781708947</v>
      </c>
      <c r="AE63" s="44">
        <f t="shared" si="42"/>
        <v>3.2259636858207466E-3</v>
      </c>
      <c r="AF63" s="43" t="e">
        <f t="shared" si="42"/>
        <v>#DIV/0!</v>
      </c>
      <c r="AG63" s="43">
        <f t="shared" si="42"/>
        <v>0.16766963859636574</v>
      </c>
      <c r="AH63" s="43">
        <f t="shared" si="42"/>
        <v>0.19090288167074929</v>
      </c>
      <c r="AI63" s="43">
        <f t="shared" si="42"/>
        <v>0.11443362397787465</v>
      </c>
      <c r="AJ63" s="43">
        <f t="shared" si="42"/>
        <v>0.11395765486353962</v>
      </c>
      <c r="AK63" s="43">
        <f t="shared" si="42"/>
        <v>0.1012092474301714</v>
      </c>
      <c r="AL63" s="43">
        <f t="shared" si="42"/>
        <v>0.20976861045618744</v>
      </c>
      <c r="AM63" s="43">
        <f t="shared" si="42"/>
        <v>6.8804737918387912E-2</v>
      </c>
      <c r="AN63" s="43">
        <f t="shared" si="42"/>
        <v>0.19354747036494646</v>
      </c>
      <c r="AO63" s="43">
        <f t="shared" si="42"/>
        <v>0.11715615703973491</v>
      </c>
      <c r="AP63" s="43">
        <f t="shared" si="42"/>
        <v>0.16824903926096385</v>
      </c>
      <c r="AQ63" s="43">
        <f t="shared" si="42"/>
        <v>4.3288190216214398E-2</v>
      </c>
      <c r="AR63" s="43">
        <f t="shared" si="42"/>
        <v>0.34730412170958724</v>
      </c>
    </row>
    <row r="64" spans="1:44" x14ac:dyDescent="0.25">
      <c r="C64"/>
      <c r="E64"/>
      <c r="F64"/>
      <c r="G64"/>
      <c r="H64"/>
      <c r="I64"/>
    </row>
    <row r="65" spans="3:9" x14ac:dyDescent="0.25">
      <c r="C65"/>
      <c r="E65" s="1" t="s">
        <v>90</v>
      </c>
      <c r="F65"/>
      <c r="G65"/>
      <c r="H65"/>
      <c r="I65"/>
    </row>
    <row r="66" spans="3:9" x14ac:dyDescent="0.25">
      <c r="C66" s="45">
        <f>((C60*365)/1000)/2.65</f>
        <v>7.4768439108061751</v>
      </c>
      <c r="E66" s="1">
        <f>(0.107*365)/1000</f>
        <v>3.9054999999999999E-2</v>
      </c>
      <c r="F66"/>
      <c r="G66" s="2">
        <f>355/1000000</f>
        <v>3.5500000000000001E-4</v>
      </c>
      <c r="H66" s="2">
        <f>0.107/1000</f>
        <v>1.07E-4</v>
      </c>
      <c r="I66"/>
    </row>
    <row r="67" spans="3:9" x14ac:dyDescent="0.25">
      <c r="C67" s="45">
        <f>+C60/1000</f>
        <v>5.4283935242839358E-2</v>
      </c>
      <c r="E67" s="1">
        <f>+E66*C66</f>
        <v>0.29200813893653516</v>
      </c>
      <c r="F67" s="2">
        <f>E66/G67</f>
        <v>5.5524428978089695</v>
      </c>
      <c r="G67" s="2">
        <f>+G66*(C66*2.65)</f>
        <v>7.0338409090909089E-3</v>
      </c>
      <c r="H67" s="2">
        <f>+C68*H66</f>
        <v>1.9711172287221841E-3</v>
      </c>
      <c r="I67" s="2">
        <f>(100*G66)/H67</f>
        <v>18.010090664680348</v>
      </c>
    </row>
    <row r="68" spans="3:9" x14ac:dyDescent="0.25">
      <c r="C68" s="46">
        <f>1/C67</f>
        <v>18.421656343197981</v>
      </c>
      <c r="E68" s="1">
        <f>(100*G67)/E66</f>
        <v>18.010090664680348</v>
      </c>
      <c r="H68" s="2">
        <f>+H67/G66</f>
        <v>5.5524428978089695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B1:I533"/>
  <sheetViews>
    <sheetView zoomScaleNormal="100" workbookViewId="0">
      <pane xSplit="1" ySplit="1" topLeftCell="B5" activePane="bottomRight" state="frozen"/>
      <selection pane="topRight" activeCell="B1" sqref="B1"/>
      <selection pane="bottomLeft" activeCell="A5" sqref="A5"/>
      <selection pane="bottomRight" activeCell="G4" activeCellId="1" sqref="H2:AA59 G4"/>
    </sheetView>
  </sheetViews>
  <sheetFormatPr baseColWidth="10" defaultColWidth="9.140625" defaultRowHeight="15" x14ac:dyDescent="0.25"/>
  <cols>
    <col min="1" max="1025" width="10.5703125"/>
  </cols>
  <sheetData>
    <row r="1" spans="2:9" x14ac:dyDescent="0.25">
      <c r="B1" t="s">
        <v>126</v>
      </c>
    </row>
    <row r="2" spans="2:9" x14ac:dyDescent="0.25">
      <c r="B2" t="s">
        <v>127</v>
      </c>
    </row>
    <row r="3" spans="2:9" x14ac:dyDescent="0.25">
      <c r="B3" t="s">
        <v>128</v>
      </c>
    </row>
    <row r="4" spans="2:9" x14ac:dyDescent="0.25">
      <c r="B4" t="s">
        <v>129</v>
      </c>
    </row>
    <row r="5" spans="2:9" x14ac:dyDescent="0.25">
      <c r="B5" t="s">
        <v>130</v>
      </c>
    </row>
    <row r="6" spans="2:9" x14ac:dyDescent="0.25">
      <c r="B6" t="s">
        <v>131</v>
      </c>
    </row>
    <row r="7" spans="2:9" ht="16.350000000000001" customHeight="1" x14ac:dyDescent="0.25"/>
    <row r="9" spans="2:9" x14ac:dyDescent="0.25">
      <c r="B9" t="s">
        <v>132</v>
      </c>
    </row>
    <row r="11" spans="2:9" x14ac:dyDescent="0.25">
      <c r="B11" s="111" t="s">
        <v>133</v>
      </c>
      <c r="C11" s="111" t="s">
        <v>134</v>
      </c>
      <c r="D11" s="111" t="s">
        <v>135</v>
      </c>
      <c r="E11" s="111" t="s">
        <v>136</v>
      </c>
      <c r="F11" s="111" t="s">
        <v>137</v>
      </c>
      <c r="G11" s="111" t="s">
        <v>138</v>
      </c>
      <c r="H11" s="111" t="s">
        <v>139</v>
      </c>
      <c r="I11" s="111" t="s">
        <v>140</v>
      </c>
    </row>
    <row r="12" spans="2:9" x14ac:dyDescent="0.25">
      <c r="B12" s="112" t="s">
        <v>141</v>
      </c>
      <c r="C12" s="113">
        <v>24</v>
      </c>
      <c r="D12" s="113">
        <v>0</v>
      </c>
      <c r="E12" s="113">
        <v>24</v>
      </c>
      <c r="F12" s="114">
        <v>64.350141119587207</v>
      </c>
      <c r="G12" s="114">
        <v>85.439962543671598</v>
      </c>
      <c r="H12" s="114">
        <v>74.5237123168382</v>
      </c>
      <c r="I12" s="114">
        <v>5.75928494339139</v>
      </c>
    </row>
    <row r="13" spans="2:9" x14ac:dyDescent="0.25">
      <c r="B13" s="115" t="s">
        <v>142</v>
      </c>
      <c r="C13" s="116">
        <v>33</v>
      </c>
      <c r="D13" s="116">
        <v>0</v>
      </c>
      <c r="E13" s="116">
        <v>33</v>
      </c>
      <c r="F13" s="117">
        <v>0.80493095015147498</v>
      </c>
      <c r="G13" s="117">
        <v>30.4133017597775</v>
      </c>
      <c r="H13" s="117">
        <v>7.5069710056728898</v>
      </c>
      <c r="I13" s="117">
        <v>7.0131733346166998</v>
      </c>
    </row>
    <row r="14" spans="2:9" x14ac:dyDescent="0.25">
      <c r="B14" s="115" t="s">
        <v>143</v>
      </c>
      <c r="C14" s="116">
        <v>24</v>
      </c>
      <c r="D14" s="116">
        <v>0</v>
      </c>
      <c r="E14" s="116">
        <v>24</v>
      </c>
      <c r="F14" s="117">
        <v>3.0467357601589198</v>
      </c>
      <c r="G14" s="117">
        <v>15.076121811300901</v>
      </c>
      <c r="H14" s="117">
        <v>8.1114313310307899</v>
      </c>
      <c r="I14" s="117">
        <v>3.4868005069964099</v>
      </c>
    </row>
    <row r="15" spans="2:9" x14ac:dyDescent="0.25">
      <c r="B15" s="115" t="s">
        <v>144</v>
      </c>
      <c r="C15" s="116">
        <v>33</v>
      </c>
      <c r="D15" s="116">
        <v>0</v>
      </c>
      <c r="E15" s="116">
        <v>33</v>
      </c>
      <c r="F15" s="117">
        <v>28.906038449701398</v>
      </c>
      <c r="G15" s="117">
        <v>88.200080359097996</v>
      </c>
      <c r="H15" s="117">
        <v>57.190564874307803</v>
      </c>
      <c r="I15" s="117">
        <v>13.287042622169601</v>
      </c>
    </row>
    <row r="16" spans="2:9" x14ac:dyDescent="0.25">
      <c r="B16" s="115" t="s">
        <v>145</v>
      </c>
      <c r="C16" s="116">
        <v>24</v>
      </c>
      <c r="D16" s="116">
        <v>0</v>
      </c>
      <c r="E16" s="116">
        <v>24</v>
      </c>
      <c r="F16" s="117">
        <v>7.6707054468954997E-3</v>
      </c>
      <c r="G16" s="117">
        <v>0.49757086008981</v>
      </c>
      <c r="H16" s="117">
        <v>0.15042733771383601</v>
      </c>
      <c r="I16" s="117">
        <v>0.14755845573260701</v>
      </c>
    </row>
    <row r="17" spans="2:9" x14ac:dyDescent="0.25">
      <c r="B17" s="115" t="s">
        <v>146</v>
      </c>
      <c r="C17" s="116">
        <v>33</v>
      </c>
      <c r="D17" s="116">
        <v>0</v>
      </c>
      <c r="E17" s="116">
        <v>33</v>
      </c>
      <c r="F17" s="117">
        <v>0.16089505183139399</v>
      </c>
      <c r="G17" s="117">
        <v>0.69226688900578204</v>
      </c>
      <c r="H17" s="117">
        <v>0.49783533727990098</v>
      </c>
      <c r="I17" s="117">
        <v>0.16766963859636599</v>
      </c>
    </row>
    <row r="18" spans="2:9" x14ac:dyDescent="0.25">
      <c r="B18" s="115" t="s">
        <v>147</v>
      </c>
      <c r="C18" s="116">
        <v>24</v>
      </c>
      <c r="D18" s="116">
        <v>0</v>
      </c>
      <c r="E18" s="116">
        <v>24</v>
      </c>
      <c r="F18" s="117">
        <v>5.8534215223787697E-2</v>
      </c>
      <c r="G18" s="117">
        <v>0.25641977611596101</v>
      </c>
      <c r="H18" s="117">
        <v>0.147590286872332</v>
      </c>
      <c r="I18" s="117">
        <v>4.1270949480104901E-2</v>
      </c>
    </row>
    <row r="19" spans="2:9" x14ac:dyDescent="0.25">
      <c r="B19" s="115" t="s">
        <v>148</v>
      </c>
      <c r="C19" s="116">
        <v>33</v>
      </c>
      <c r="D19" s="116">
        <v>0</v>
      </c>
      <c r="E19" s="116">
        <v>33</v>
      </c>
      <c r="F19" s="117">
        <v>0.306559219038954</v>
      </c>
      <c r="G19" s="117">
        <v>0.983010863907263</v>
      </c>
      <c r="H19" s="117">
        <v>0.76577245202551003</v>
      </c>
      <c r="I19" s="117">
        <v>0.19090288167074801</v>
      </c>
    </row>
    <row r="20" spans="2:9" x14ac:dyDescent="0.25">
      <c r="B20" s="115" t="s">
        <v>149</v>
      </c>
      <c r="C20" s="116">
        <v>24</v>
      </c>
      <c r="D20" s="116">
        <v>0</v>
      </c>
      <c r="E20" s="116">
        <v>24</v>
      </c>
      <c r="F20" s="117">
        <v>0.47442414907686697</v>
      </c>
      <c r="G20" s="117">
        <v>0.80341096352430097</v>
      </c>
      <c r="H20" s="117">
        <v>0.622924158610342</v>
      </c>
      <c r="I20" s="117">
        <v>0.106940090056106</v>
      </c>
    </row>
    <row r="21" spans="2:9" x14ac:dyDescent="0.25">
      <c r="B21" s="115" t="s">
        <v>150</v>
      </c>
      <c r="C21" s="116">
        <v>33</v>
      </c>
      <c r="D21" s="116">
        <v>0</v>
      </c>
      <c r="E21" s="116">
        <v>33</v>
      </c>
      <c r="F21" s="117">
        <v>9.5430805812535199E-2</v>
      </c>
      <c r="G21" s="117">
        <v>0.68690170420565599</v>
      </c>
      <c r="H21" s="117">
        <v>0.30877560559991302</v>
      </c>
      <c r="I21" s="117">
        <v>0.121535819389744</v>
      </c>
    </row>
    <row r="22" spans="2:9" x14ac:dyDescent="0.25">
      <c r="B22" s="115" t="s">
        <v>151</v>
      </c>
      <c r="C22" s="116">
        <v>24</v>
      </c>
      <c r="D22" s="116">
        <v>0</v>
      </c>
      <c r="E22" s="116">
        <v>24</v>
      </c>
      <c r="F22" s="117">
        <v>0.81164788032159496</v>
      </c>
      <c r="G22" s="117">
        <v>0.96432839015581395</v>
      </c>
      <c r="H22" s="117">
        <v>0.90119258265902602</v>
      </c>
      <c r="I22" s="117">
        <v>4.3390243537252501E-2</v>
      </c>
    </row>
    <row r="23" spans="2:9" x14ac:dyDescent="0.25">
      <c r="B23" s="115" t="s">
        <v>152</v>
      </c>
      <c r="C23" s="116">
        <v>33</v>
      </c>
      <c r="D23" s="116">
        <v>0</v>
      </c>
      <c r="E23" s="116">
        <v>33</v>
      </c>
      <c r="F23" s="117">
        <v>1.24847864782517E-2</v>
      </c>
      <c r="G23" s="117">
        <v>0.41505744750450402</v>
      </c>
      <c r="H23" s="117">
        <v>0.115615775098086</v>
      </c>
      <c r="I23" s="117">
        <v>0.104860561512478</v>
      </c>
    </row>
    <row r="24" spans="2:9" x14ac:dyDescent="0.25">
      <c r="B24" s="115" t="s">
        <v>153</v>
      </c>
      <c r="C24" s="116">
        <v>24</v>
      </c>
      <c r="D24" s="116">
        <v>0</v>
      </c>
      <c r="E24" s="116">
        <v>24</v>
      </c>
      <c r="F24" s="117">
        <v>0.93183203774797596</v>
      </c>
      <c r="G24" s="117">
        <v>1</v>
      </c>
      <c r="H24" s="117">
        <v>0.97422601848679602</v>
      </c>
      <c r="I24" s="117">
        <v>1.91893004682624E-2</v>
      </c>
    </row>
    <row r="25" spans="2:9" x14ac:dyDescent="0.25">
      <c r="B25" s="115" t="s">
        <v>154</v>
      </c>
      <c r="C25" s="116">
        <v>33</v>
      </c>
      <c r="D25" s="116">
        <v>0</v>
      </c>
      <c r="E25" s="116">
        <v>33</v>
      </c>
      <c r="F25" s="117">
        <v>0.137942903388972</v>
      </c>
      <c r="G25" s="117">
        <v>0.96497294361697905</v>
      </c>
      <c r="H25" s="117">
        <v>0.65615845876010004</v>
      </c>
      <c r="I25" s="117">
        <v>0.224345909061132</v>
      </c>
    </row>
    <row r="26" spans="2:9" x14ac:dyDescent="0.25">
      <c r="B26" s="115" t="s">
        <v>155</v>
      </c>
      <c r="C26" s="116">
        <v>24</v>
      </c>
      <c r="D26" s="116">
        <v>6</v>
      </c>
      <c r="E26" s="116">
        <v>18</v>
      </c>
      <c r="F26" s="117">
        <v>9.7788953201241799</v>
      </c>
      <c r="G26" s="117">
        <v>41.831988414551397</v>
      </c>
      <c r="H26" s="117">
        <v>27.307198817470098</v>
      </c>
      <c r="I26" s="117">
        <v>9.0171764710472608</v>
      </c>
    </row>
    <row r="27" spans="2:9" x14ac:dyDescent="0.25">
      <c r="B27" s="115" t="s">
        <v>156</v>
      </c>
      <c r="C27" s="116">
        <v>33</v>
      </c>
      <c r="D27" s="116">
        <v>2</v>
      </c>
      <c r="E27" s="116">
        <v>31</v>
      </c>
      <c r="F27" s="117">
        <v>5.3739047943165197E-2</v>
      </c>
      <c r="G27" s="117">
        <v>7.9215007495398098</v>
      </c>
      <c r="H27" s="117">
        <v>1.7504930221864501</v>
      </c>
      <c r="I27" s="117">
        <v>2.01746154071289</v>
      </c>
    </row>
    <row r="28" spans="2:9" x14ac:dyDescent="0.25">
      <c r="B28" s="115" t="s">
        <v>157</v>
      </c>
      <c r="C28" s="116">
        <v>24</v>
      </c>
      <c r="D28" s="116">
        <v>0</v>
      </c>
      <c r="E28" s="116">
        <v>24</v>
      </c>
      <c r="F28" s="117">
        <v>1.92307090984064</v>
      </c>
      <c r="G28" s="117">
        <v>8.3355961447074005</v>
      </c>
      <c r="H28" s="117">
        <v>4.51287192534621</v>
      </c>
      <c r="I28" s="117">
        <v>1.5776037832507499</v>
      </c>
    </row>
    <row r="29" spans="2:9" x14ac:dyDescent="0.25">
      <c r="B29" s="118" t="s">
        <v>158</v>
      </c>
      <c r="C29" s="119">
        <v>33</v>
      </c>
      <c r="D29" s="119">
        <v>0</v>
      </c>
      <c r="E29" s="119">
        <v>33</v>
      </c>
      <c r="F29" s="120">
        <v>9.4084316564362908E-3</v>
      </c>
      <c r="G29" s="120">
        <v>0.51460548492616398</v>
      </c>
      <c r="H29" s="120">
        <v>0.11690028744620801</v>
      </c>
      <c r="I29" s="120">
        <v>0.116618751018261</v>
      </c>
    </row>
    <row r="32" spans="2:9" x14ac:dyDescent="0.25">
      <c r="B32" t="s">
        <v>159</v>
      </c>
    </row>
    <row r="34" spans="2:3" x14ac:dyDescent="0.25">
      <c r="B34" t="s">
        <v>160</v>
      </c>
    </row>
    <row r="35" spans="2:3" x14ac:dyDescent="0.25">
      <c r="B35" s="121">
        <v>63.694906353550401</v>
      </c>
      <c r="C35" s="122">
        <v>70.338576268780301</v>
      </c>
    </row>
    <row r="37" spans="2:3" x14ac:dyDescent="0.25">
      <c r="B37" s="123" t="s">
        <v>161</v>
      </c>
      <c r="C37" s="124">
        <v>67.016741311165305</v>
      </c>
    </row>
    <row r="38" spans="2:3" x14ac:dyDescent="0.25">
      <c r="B38" s="115" t="s">
        <v>162</v>
      </c>
      <c r="C38" s="125">
        <v>39.541518771128302</v>
      </c>
    </row>
    <row r="39" spans="2:3" x14ac:dyDescent="0.25">
      <c r="B39" s="115" t="s">
        <v>163</v>
      </c>
      <c r="C39" s="125">
        <v>1.9599639845400501</v>
      </c>
    </row>
    <row r="40" spans="2:3" x14ac:dyDescent="0.25">
      <c r="B40" s="115" t="s">
        <v>164</v>
      </c>
      <c r="C40" s="125" t="s">
        <v>165</v>
      </c>
    </row>
    <row r="41" spans="2:3" x14ac:dyDescent="0.25">
      <c r="B41" s="118" t="s">
        <v>166</v>
      </c>
      <c r="C41" s="126">
        <v>0.05</v>
      </c>
    </row>
    <row r="43" spans="2:3" x14ac:dyDescent="0.25">
      <c r="B43" s="127" t="s">
        <v>167</v>
      </c>
    </row>
    <row r="44" spans="2:3" x14ac:dyDescent="0.25">
      <c r="B44" s="127" t="s">
        <v>168</v>
      </c>
    </row>
    <row r="45" spans="2:3" x14ac:dyDescent="0.25">
      <c r="B45" s="127" t="s">
        <v>169</v>
      </c>
    </row>
    <row r="46" spans="2:3" x14ac:dyDescent="0.25">
      <c r="B46" s="127" t="s">
        <v>170</v>
      </c>
    </row>
    <row r="47" spans="2:3" x14ac:dyDescent="0.25">
      <c r="B47" s="127" t="s">
        <v>171</v>
      </c>
    </row>
    <row r="50" spans="2:3" x14ac:dyDescent="0.25">
      <c r="B50" t="s">
        <v>172</v>
      </c>
    </row>
    <row r="52" spans="2:3" x14ac:dyDescent="0.25">
      <c r="B52" t="s">
        <v>160</v>
      </c>
    </row>
    <row r="53" spans="2:3" x14ac:dyDescent="0.25">
      <c r="B53" s="121">
        <v>63.512355411951802</v>
      </c>
      <c r="C53" s="122">
        <v>70.521127210378793</v>
      </c>
    </row>
    <row r="55" spans="2:3" x14ac:dyDescent="0.25">
      <c r="B55" s="123" t="s">
        <v>161</v>
      </c>
      <c r="C55" s="124">
        <v>67.016741311165305</v>
      </c>
    </row>
    <row r="56" spans="2:3" x14ac:dyDescent="0.25">
      <c r="B56" s="115" t="s">
        <v>173</v>
      </c>
      <c r="C56" s="125">
        <v>38.324703580087998</v>
      </c>
    </row>
    <row r="57" spans="2:3" x14ac:dyDescent="0.25">
      <c r="B57" s="115" t="s">
        <v>174</v>
      </c>
      <c r="C57" s="125">
        <v>2.0040447832879398</v>
      </c>
    </row>
    <row r="58" spans="2:3" x14ac:dyDescent="0.25">
      <c r="B58" s="115" t="s">
        <v>175</v>
      </c>
      <c r="C58" s="128">
        <v>55</v>
      </c>
    </row>
    <row r="59" spans="2:3" x14ac:dyDescent="0.25">
      <c r="B59" s="115" t="s">
        <v>164</v>
      </c>
      <c r="C59" s="125" t="s">
        <v>165</v>
      </c>
    </row>
    <row r="60" spans="2:3" x14ac:dyDescent="0.25">
      <c r="B60" s="118" t="s">
        <v>166</v>
      </c>
      <c r="C60" s="126">
        <v>0.05</v>
      </c>
    </row>
    <row r="62" spans="2:3" x14ac:dyDescent="0.25">
      <c r="B62" s="127" t="s">
        <v>167</v>
      </c>
    </row>
    <row r="63" spans="2:3" x14ac:dyDescent="0.25">
      <c r="B63" s="127" t="s">
        <v>168</v>
      </c>
    </row>
    <row r="64" spans="2:3" x14ac:dyDescent="0.25">
      <c r="B64" s="127" t="s">
        <v>169</v>
      </c>
    </row>
    <row r="65" spans="2:2" x14ac:dyDescent="0.25">
      <c r="B65" s="127" t="s">
        <v>170</v>
      </c>
    </row>
    <row r="66" spans="2:2" x14ac:dyDescent="0.25">
      <c r="B66" s="127" t="s">
        <v>171</v>
      </c>
    </row>
    <row r="69" spans="2:2" x14ac:dyDescent="0.25">
      <c r="B69" t="s">
        <v>176</v>
      </c>
    </row>
    <row r="90" spans="2:3" x14ac:dyDescent="0.25">
      <c r="B90" t="s">
        <v>177</v>
      </c>
    </row>
    <row r="92" spans="2:3" x14ac:dyDescent="0.25">
      <c r="B92" t="s">
        <v>160</v>
      </c>
    </row>
    <row r="93" spans="2:3" x14ac:dyDescent="0.25">
      <c r="B93" s="121">
        <v>-53.822261676856698</v>
      </c>
      <c r="C93" s="122">
        <v>-44.336005409697201</v>
      </c>
    </row>
    <row r="95" spans="2:3" x14ac:dyDescent="0.25">
      <c r="B95" s="123" t="s">
        <v>161</v>
      </c>
      <c r="C95" s="124">
        <v>-49.079133543277003</v>
      </c>
    </row>
    <row r="96" spans="2:3" x14ac:dyDescent="0.25">
      <c r="B96" s="115" t="s">
        <v>162</v>
      </c>
      <c r="C96" s="125">
        <v>-20.2805683144502</v>
      </c>
    </row>
    <row r="97" spans="2:3" x14ac:dyDescent="0.25">
      <c r="B97" s="115" t="s">
        <v>163</v>
      </c>
      <c r="C97" s="125">
        <v>1.9599639845400501</v>
      </c>
    </row>
    <row r="98" spans="2:3" x14ac:dyDescent="0.25">
      <c r="B98" s="115" t="s">
        <v>164</v>
      </c>
      <c r="C98" s="125" t="s">
        <v>165</v>
      </c>
    </row>
    <row r="99" spans="2:3" x14ac:dyDescent="0.25">
      <c r="B99" s="118" t="s">
        <v>166</v>
      </c>
      <c r="C99" s="126">
        <v>0.05</v>
      </c>
    </row>
    <row r="101" spans="2:3" x14ac:dyDescent="0.25">
      <c r="B101" s="127" t="s">
        <v>167</v>
      </c>
    </row>
    <row r="102" spans="2:3" x14ac:dyDescent="0.25">
      <c r="B102" s="127" t="s">
        <v>168</v>
      </c>
    </row>
    <row r="103" spans="2:3" x14ac:dyDescent="0.25">
      <c r="B103" s="127" t="s">
        <v>169</v>
      </c>
    </row>
    <row r="104" spans="2:3" x14ac:dyDescent="0.25">
      <c r="B104" s="127" t="s">
        <v>170</v>
      </c>
    </row>
    <row r="105" spans="2:3" x14ac:dyDescent="0.25">
      <c r="B105" s="127" t="s">
        <v>171</v>
      </c>
    </row>
    <row r="108" spans="2:3" x14ac:dyDescent="0.25">
      <c r="B108" t="s">
        <v>178</v>
      </c>
    </row>
    <row r="110" spans="2:3" x14ac:dyDescent="0.25">
      <c r="B110" t="s">
        <v>160</v>
      </c>
    </row>
    <row r="111" spans="2:3" x14ac:dyDescent="0.25">
      <c r="B111" s="121">
        <v>-54.661196761023902</v>
      </c>
      <c r="C111" s="122">
        <v>-43.497070325530103</v>
      </c>
    </row>
    <row r="113" spans="2:3" x14ac:dyDescent="0.25">
      <c r="B113" s="123" t="s">
        <v>161</v>
      </c>
      <c r="C113" s="124">
        <v>-49.079133543277003</v>
      </c>
    </row>
    <row r="114" spans="2:3" x14ac:dyDescent="0.25">
      <c r="B114" s="115" t="s">
        <v>173</v>
      </c>
      <c r="C114" s="125">
        <v>-17.6201482693698</v>
      </c>
    </row>
    <row r="115" spans="2:3" x14ac:dyDescent="0.25">
      <c r="B115" s="115" t="s">
        <v>174</v>
      </c>
      <c r="C115" s="125">
        <v>2.0040447832879398</v>
      </c>
    </row>
    <row r="116" spans="2:3" x14ac:dyDescent="0.25">
      <c r="B116" s="115" t="s">
        <v>175</v>
      </c>
      <c r="C116" s="128">
        <v>55</v>
      </c>
    </row>
    <row r="117" spans="2:3" x14ac:dyDescent="0.25">
      <c r="B117" s="115" t="s">
        <v>164</v>
      </c>
      <c r="C117" s="125" t="s">
        <v>165</v>
      </c>
    </row>
    <row r="118" spans="2:3" x14ac:dyDescent="0.25">
      <c r="B118" s="118" t="s">
        <v>166</v>
      </c>
      <c r="C118" s="126">
        <v>0.05</v>
      </c>
    </row>
    <row r="120" spans="2:3" x14ac:dyDescent="0.25">
      <c r="B120" s="127" t="s">
        <v>167</v>
      </c>
    </row>
    <row r="121" spans="2:3" x14ac:dyDescent="0.25">
      <c r="B121" s="127" t="s">
        <v>168</v>
      </c>
    </row>
    <row r="122" spans="2:3" x14ac:dyDescent="0.25">
      <c r="B122" s="127" t="s">
        <v>169</v>
      </c>
    </row>
    <row r="123" spans="2:3" x14ac:dyDescent="0.25">
      <c r="B123" s="127" t="s">
        <v>170</v>
      </c>
    </row>
    <row r="124" spans="2:3" x14ac:dyDescent="0.25">
      <c r="B124" s="127" t="s">
        <v>171</v>
      </c>
    </row>
    <row r="127" spans="2:3" x14ac:dyDescent="0.25">
      <c r="B127" t="s">
        <v>176</v>
      </c>
    </row>
    <row r="148" spans="2:3" x14ac:dyDescent="0.25">
      <c r="B148" t="s">
        <v>179</v>
      </c>
    </row>
    <row r="150" spans="2:3" x14ac:dyDescent="0.25">
      <c r="B150" t="s">
        <v>160</v>
      </c>
    </row>
    <row r="151" spans="2:3" x14ac:dyDescent="0.25">
      <c r="B151" s="121">
        <v>-0.42961304425012897</v>
      </c>
      <c r="C151" s="122">
        <v>-0.26520295488200002</v>
      </c>
    </row>
    <row r="153" spans="2:3" x14ac:dyDescent="0.25">
      <c r="B153" s="123" t="s">
        <v>161</v>
      </c>
      <c r="C153" s="124">
        <v>-0.347407999566064</v>
      </c>
    </row>
    <row r="154" spans="2:3" x14ac:dyDescent="0.25">
      <c r="B154" s="115" t="s">
        <v>162</v>
      </c>
      <c r="C154" s="125">
        <v>-8.2830338418705907</v>
      </c>
    </row>
    <row r="155" spans="2:3" x14ac:dyDescent="0.25">
      <c r="B155" s="115" t="s">
        <v>163</v>
      </c>
      <c r="C155" s="125">
        <v>1.9599639845400501</v>
      </c>
    </row>
    <row r="156" spans="2:3" x14ac:dyDescent="0.25">
      <c r="B156" s="115" t="s">
        <v>164</v>
      </c>
      <c r="C156" s="125" t="s">
        <v>165</v>
      </c>
    </row>
    <row r="157" spans="2:3" x14ac:dyDescent="0.25">
      <c r="B157" s="118" t="s">
        <v>166</v>
      </c>
      <c r="C157" s="126">
        <v>0.05</v>
      </c>
    </row>
    <row r="159" spans="2:3" x14ac:dyDescent="0.25">
      <c r="B159" s="127" t="s">
        <v>167</v>
      </c>
    </row>
    <row r="160" spans="2:3" x14ac:dyDescent="0.25">
      <c r="B160" s="127" t="s">
        <v>168</v>
      </c>
    </row>
    <row r="161" spans="2:3" x14ac:dyDescent="0.25">
      <c r="B161" s="127" t="s">
        <v>169</v>
      </c>
    </row>
    <row r="162" spans="2:3" x14ac:dyDescent="0.25">
      <c r="B162" s="127" t="s">
        <v>170</v>
      </c>
    </row>
    <row r="163" spans="2:3" x14ac:dyDescent="0.25">
      <c r="B163" s="127" t="s">
        <v>171</v>
      </c>
    </row>
    <row r="166" spans="2:3" x14ac:dyDescent="0.25">
      <c r="B166" t="s">
        <v>180</v>
      </c>
    </row>
    <row r="168" spans="2:3" x14ac:dyDescent="0.25">
      <c r="B168" t="s">
        <v>160</v>
      </c>
    </row>
    <row r="169" spans="2:3" x14ac:dyDescent="0.25">
      <c r="B169" s="121">
        <v>-0.43319638617278799</v>
      </c>
      <c r="C169" s="122">
        <v>-0.261619612959341</v>
      </c>
    </row>
    <row r="171" spans="2:3" x14ac:dyDescent="0.25">
      <c r="B171" s="123" t="s">
        <v>161</v>
      </c>
      <c r="C171" s="124">
        <v>-0.347407999566064</v>
      </c>
    </row>
    <row r="172" spans="2:3" x14ac:dyDescent="0.25">
      <c r="B172" s="115" t="s">
        <v>173</v>
      </c>
      <c r="C172" s="125">
        <v>-8.1155645506486902</v>
      </c>
    </row>
    <row r="173" spans="2:3" x14ac:dyDescent="0.25">
      <c r="B173" s="115" t="s">
        <v>174</v>
      </c>
      <c r="C173" s="125">
        <v>2.0040447832879398</v>
      </c>
    </row>
    <row r="174" spans="2:3" x14ac:dyDescent="0.25">
      <c r="B174" s="115" t="s">
        <v>175</v>
      </c>
      <c r="C174" s="128">
        <v>55</v>
      </c>
    </row>
    <row r="175" spans="2:3" x14ac:dyDescent="0.25">
      <c r="B175" s="115" t="s">
        <v>164</v>
      </c>
      <c r="C175" s="125" t="s">
        <v>165</v>
      </c>
    </row>
    <row r="176" spans="2:3" x14ac:dyDescent="0.25">
      <c r="B176" s="118" t="s">
        <v>166</v>
      </c>
      <c r="C176" s="126">
        <v>0.05</v>
      </c>
    </row>
    <row r="178" spans="2:2" x14ac:dyDescent="0.25">
      <c r="B178" s="127" t="s">
        <v>167</v>
      </c>
    </row>
    <row r="179" spans="2:2" x14ac:dyDescent="0.25">
      <c r="B179" s="127" t="s">
        <v>168</v>
      </c>
    </row>
    <row r="180" spans="2:2" x14ac:dyDescent="0.25">
      <c r="B180" s="127" t="s">
        <v>169</v>
      </c>
    </row>
    <row r="181" spans="2:2" x14ac:dyDescent="0.25">
      <c r="B181" s="127" t="s">
        <v>170</v>
      </c>
    </row>
    <row r="182" spans="2:2" x14ac:dyDescent="0.25">
      <c r="B182" s="127" t="s">
        <v>171</v>
      </c>
    </row>
    <row r="185" spans="2:2" x14ac:dyDescent="0.25">
      <c r="B185" t="s">
        <v>176</v>
      </c>
    </row>
    <row r="206" spans="2:2" x14ac:dyDescent="0.25">
      <c r="B206" t="s">
        <v>181</v>
      </c>
    </row>
    <row r="208" spans="2:2" x14ac:dyDescent="0.25">
      <c r="B208" t="s">
        <v>160</v>
      </c>
    </row>
    <row r="209" spans="2:3" x14ac:dyDescent="0.25">
      <c r="B209" s="121">
        <v>-0.68537581901127498</v>
      </c>
      <c r="C209" s="122">
        <v>-0.55098851129508197</v>
      </c>
    </row>
    <row r="211" spans="2:3" x14ac:dyDescent="0.25">
      <c r="B211" s="123" t="s">
        <v>161</v>
      </c>
      <c r="C211" s="124">
        <v>-0.61818216515317803</v>
      </c>
    </row>
    <row r="212" spans="2:3" x14ac:dyDescent="0.25">
      <c r="B212" s="115" t="s">
        <v>162</v>
      </c>
      <c r="C212" s="125">
        <v>-18.031684690699802</v>
      </c>
    </row>
    <row r="213" spans="2:3" x14ac:dyDescent="0.25">
      <c r="B213" s="115" t="s">
        <v>163</v>
      </c>
      <c r="C213" s="125">
        <v>1.9599639845400501</v>
      </c>
    </row>
    <row r="214" spans="2:3" x14ac:dyDescent="0.25">
      <c r="B214" s="115" t="s">
        <v>164</v>
      </c>
      <c r="C214" s="125" t="s">
        <v>165</v>
      </c>
    </row>
    <row r="215" spans="2:3" x14ac:dyDescent="0.25">
      <c r="B215" s="118" t="s">
        <v>166</v>
      </c>
      <c r="C215" s="126">
        <v>0.05</v>
      </c>
    </row>
    <row r="217" spans="2:3" x14ac:dyDescent="0.25">
      <c r="B217" s="127" t="s">
        <v>167</v>
      </c>
    </row>
    <row r="218" spans="2:3" x14ac:dyDescent="0.25">
      <c r="B218" s="127" t="s">
        <v>168</v>
      </c>
    </row>
    <row r="219" spans="2:3" x14ac:dyDescent="0.25">
      <c r="B219" s="127" t="s">
        <v>169</v>
      </c>
    </row>
    <row r="220" spans="2:3" x14ac:dyDescent="0.25">
      <c r="B220" s="127" t="s">
        <v>170</v>
      </c>
    </row>
    <row r="221" spans="2:3" x14ac:dyDescent="0.25">
      <c r="B221" s="127" t="s">
        <v>171</v>
      </c>
    </row>
    <row r="224" spans="2:3" x14ac:dyDescent="0.25">
      <c r="B224" t="s">
        <v>182</v>
      </c>
    </row>
    <row r="226" spans="2:3" x14ac:dyDescent="0.25">
      <c r="B226" t="s">
        <v>160</v>
      </c>
    </row>
    <row r="227" spans="2:3" x14ac:dyDescent="0.25">
      <c r="B227" s="121">
        <v>-0.69777299888853095</v>
      </c>
      <c r="C227" s="122">
        <v>-0.538591331417826</v>
      </c>
    </row>
    <row r="229" spans="2:3" x14ac:dyDescent="0.25">
      <c r="B229" s="123" t="s">
        <v>161</v>
      </c>
      <c r="C229" s="124">
        <v>-0.61818216515317803</v>
      </c>
    </row>
    <row r="230" spans="2:3" x14ac:dyDescent="0.25">
      <c r="B230" s="115" t="s">
        <v>173</v>
      </c>
      <c r="C230" s="125">
        <v>-15.565419848675299</v>
      </c>
    </row>
    <row r="231" spans="2:3" x14ac:dyDescent="0.25">
      <c r="B231" s="115" t="s">
        <v>174</v>
      </c>
      <c r="C231" s="125">
        <v>2.0040447832879398</v>
      </c>
    </row>
    <row r="232" spans="2:3" x14ac:dyDescent="0.25">
      <c r="B232" s="115" t="s">
        <v>175</v>
      </c>
      <c r="C232" s="128">
        <v>55</v>
      </c>
    </row>
    <row r="233" spans="2:3" x14ac:dyDescent="0.25">
      <c r="B233" s="115" t="s">
        <v>164</v>
      </c>
      <c r="C233" s="125" t="s">
        <v>165</v>
      </c>
    </row>
    <row r="234" spans="2:3" x14ac:dyDescent="0.25">
      <c r="B234" s="118" t="s">
        <v>166</v>
      </c>
      <c r="C234" s="126">
        <v>0.05</v>
      </c>
    </row>
    <row r="236" spans="2:3" x14ac:dyDescent="0.25">
      <c r="B236" s="127" t="s">
        <v>167</v>
      </c>
    </row>
    <row r="237" spans="2:3" x14ac:dyDescent="0.25">
      <c r="B237" s="127" t="s">
        <v>168</v>
      </c>
    </row>
    <row r="238" spans="2:3" x14ac:dyDescent="0.25">
      <c r="B238" s="127" t="s">
        <v>169</v>
      </c>
    </row>
    <row r="239" spans="2:3" x14ac:dyDescent="0.25">
      <c r="B239" s="127" t="s">
        <v>170</v>
      </c>
    </row>
    <row r="240" spans="2:3" x14ac:dyDescent="0.25">
      <c r="B240" s="127" t="s">
        <v>171</v>
      </c>
    </row>
    <row r="243" spans="2:2" x14ac:dyDescent="0.25">
      <c r="B243" t="s">
        <v>176</v>
      </c>
    </row>
    <row r="264" spans="2:3" x14ac:dyDescent="0.25">
      <c r="B264" t="s">
        <v>183</v>
      </c>
    </row>
    <row r="266" spans="2:3" x14ac:dyDescent="0.25">
      <c r="B266" t="s">
        <v>160</v>
      </c>
    </row>
    <row r="267" spans="2:3" x14ac:dyDescent="0.25">
      <c r="B267" s="121">
        <v>0.254567184661943</v>
      </c>
      <c r="C267" s="122">
        <v>0.37372992135891397</v>
      </c>
    </row>
    <row r="269" spans="2:3" x14ac:dyDescent="0.25">
      <c r="B269" s="123" t="s">
        <v>161</v>
      </c>
      <c r="C269" s="124">
        <v>0.31414855301042899</v>
      </c>
    </row>
    <row r="270" spans="2:3" x14ac:dyDescent="0.25">
      <c r="B270" s="115" t="s">
        <v>162</v>
      </c>
      <c r="C270" s="125">
        <v>10.3341005210644</v>
      </c>
    </row>
    <row r="271" spans="2:3" x14ac:dyDescent="0.25">
      <c r="B271" s="115" t="s">
        <v>163</v>
      </c>
      <c r="C271" s="125">
        <v>1.9599639845400501</v>
      </c>
    </row>
    <row r="272" spans="2:3" x14ac:dyDescent="0.25">
      <c r="B272" s="115" t="s">
        <v>164</v>
      </c>
      <c r="C272" s="125" t="s">
        <v>165</v>
      </c>
    </row>
    <row r="273" spans="2:3" x14ac:dyDescent="0.25">
      <c r="B273" s="118" t="s">
        <v>166</v>
      </c>
      <c r="C273" s="126">
        <v>0.05</v>
      </c>
    </row>
    <row r="275" spans="2:3" x14ac:dyDescent="0.25">
      <c r="B275" s="127" t="s">
        <v>167</v>
      </c>
    </row>
    <row r="276" spans="2:3" x14ac:dyDescent="0.25">
      <c r="B276" s="127" t="s">
        <v>168</v>
      </c>
    </row>
    <row r="277" spans="2:3" x14ac:dyDescent="0.25">
      <c r="B277" s="127" t="s">
        <v>169</v>
      </c>
    </row>
    <row r="278" spans="2:3" x14ac:dyDescent="0.25">
      <c r="B278" s="127" t="s">
        <v>170</v>
      </c>
    </row>
    <row r="279" spans="2:3" x14ac:dyDescent="0.25">
      <c r="B279" s="127" t="s">
        <v>171</v>
      </c>
    </row>
    <row r="282" spans="2:3" x14ac:dyDescent="0.25">
      <c r="B282" t="s">
        <v>184</v>
      </c>
    </row>
    <row r="284" spans="2:3" x14ac:dyDescent="0.25">
      <c r="B284" t="s">
        <v>160</v>
      </c>
    </row>
    <row r="285" spans="2:3" x14ac:dyDescent="0.25">
      <c r="B285" s="121">
        <v>0.25196835329172501</v>
      </c>
      <c r="C285" s="122">
        <v>0.37632875272913202</v>
      </c>
    </row>
    <row r="287" spans="2:3" x14ac:dyDescent="0.25">
      <c r="B287" s="123" t="s">
        <v>161</v>
      </c>
      <c r="C287" s="124">
        <v>0.31414855301042899</v>
      </c>
    </row>
    <row r="288" spans="2:3" x14ac:dyDescent="0.25">
      <c r="B288" s="115" t="s">
        <v>173</v>
      </c>
      <c r="C288" s="125">
        <v>10.124891391248401</v>
      </c>
    </row>
    <row r="289" spans="2:3" x14ac:dyDescent="0.25">
      <c r="B289" s="115" t="s">
        <v>174</v>
      </c>
      <c r="C289" s="125">
        <v>2.0040447832879398</v>
      </c>
    </row>
    <row r="290" spans="2:3" x14ac:dyDescent="0.25">
      <c r="B290" s="115" t="s">
        <v>175</v>
      </c>
      <c r="C290" s="128">
        <v>55</v>
      </c>
    </row>
    <row r="291" spans="2:3" x14ac:dyDescent="0.25">
      <c r="B291" s="115" t="s">
        <v>164</v>
      </c>
      <c r="C291" s="125" t="s">
        <v>165</v>
      </c>
    </row>
    <row r="292" spans="2:3" x14ac:dyDescent="0.25">
      <c r="B292" s="118" t="s">
        <v>166</v>
      </c>
      <c r="C292" s="126">
        <v>0.05</v>
      </c>
    </row>
    <row r="294" spans="2:3" x14ac:dyDescent="0.25">
      <c r="B294" s="127" t="s">
        <v>167</v>
      </c>
    </row>
    <row r="295" spans="2:3" x14ac:dyDescent="0.25">
      <c r="B295" s="127" t="s">
        <v>168</v>
      </c>
    </row>
    <row r="296" spans="2:3" x14ac:dyDescent="0.25">
      <c r="B296" s="127" t="s">
        <v>169</v>
      </c>
    </row>
    <row r="297" spans="2:3" x14ac:dyDescent="0.25">
      <c r="B297" s="127" t="s">
        <v>170</v>
      </c>
    </row>
    <row r="298" spans="2:3" x14ac:dyDescent="0.25">
      <c r="B298" s="127" t="s">
        <v>171</v>
      </c>
    </row>
    <row r="301" spans="2:3" x14ac:dyDescent="0.25">
      <c r="B301" t="s">
        <v>176</v>
      </c>
    </row>
    <row r="322" spans="2:3" x14ac:dyDescent="0.25">
      <c r="B322" t="s">
        <v>185</v>
      </c>
    </row>
    <row r="324" spans="2:3" x14ac:dyDescent="0.25">
      <c r="B324" t="s">
        <v>160</v>
      </c>
    </row>
    <row r="325" spans="2:3" x14ac:dyDescent="0.25">
      <c r="B325" s="121">
        <v>0.74581075890628301</v>
      </c>
      <c r="C325" s="122">
        <v>0.825342856215596</v>
      </c>
    </row>
    <row r="327" spans="2:3" x14ac:dyDescent="0.25">
      <c r="B327" s="123" t="s">
        <v>161</v>
      </c>
      <c r="C327" s="124">
        <v>0.78557680756093995</v>
      </c>
    </row>
    <row r="328" spans="2:3" x14ac:dyDescent="0.25">
      <c r="B328" s="115" t="s">
        <v>162</v>
      </c>
      <c r="C328" s="125">
        <v>38.719015391263802</v>
      </c>
    </row>
    <row r="329" spans="2:3" x14ac:dyDescent="0.25">
      <c r="B329" s="115" t="s">
        <v>163</v>
      </c>
      <c r="C329" s="125">
        <v>1.9599639845400501</v>
      </c>
    </row>
    <row r="330" spans="2:3" x14ac:dyDescent="0.25">
      <c r="B330" s="115" t="s">
        <v>164</v>
      </c>
      <c r="C330" s="125" t="s">
        <v>165</v>
      </c>
    </row>
    <row r="331" spans="2:3" x14ac:dyDescent="0.25">
      <c r="B331" s="118" t="s">
        <v>166</v>
      </c>
      <c r="C331" s="126">
        <v>0.05</v>
      </c>
    </row>
    <row r="333" spans="2:3" x14ac:dyDescent="0.25">
      <c r="B333" s="127" t="s">
        <v>167</v>
      </c>
    </row>
    <row r="334" spans="2:3" x14ac:dyDescent="0.25">
      <c r="B334" s="127" t="s">
        <v>168</v>
      </c>
    </row>
    <row r="335" spans="2:3" x14ac:dyDescent="0.25">
      <c r="B335" s="127" t="s">
        <v>169</v>
      </c>
    </row>
    <row r="336" spans="2:3" x14ac:dyDescent="0.25">
      <c r="B336" s="127" t="s">
        <v>170</v>
      </c>
    </row>
    <row r="337" spans="2:3" x14ac:dyDescent="0.25">
      <c r="B337" s="127" t="s">
        <v>171</v>
      </c>
    </row>
    <row r="340" spans="2:3" x14ac:dyDescent="0.25">
      <c r="B340" t="s">
        <v>186</v>
      </c>
    </row>
    <row r="342" spans="2:3" x14ac:dyDescent="0.25">
      <c r="B342" t="s">
        <v>160</v>
      </c>
    </row>
    <row r="343" spans="2:3" x14ac:dyDescent="0.25">
      <c r="B343" s="121">
        <v>0.74000558288101803</v>
      </c>
      <c r="C343" s="122">
        <v>0.83114803224086198</v>
      </c>
    </row>
    <row r="345" spans="2:3" x14ac:dyDescent="0.25">
      <c r="B345" s="123" t="s">
        <v>161</v>
      </c>
      <c r="C345" s="124">
        <v>0.78557680756093995</v>
      </c>
    </row>
    <row r="346" spans="2:3" x14ac:dyDescent="0.25">
      <c r="B346" s="115" t="s">
        <v>173</v>
      </c>
      <c r="C346" s="125">
        <v>34.546605102717997</v>
      </c>
    </row>
    <row r="347" spans="2:3" x14ac:dyDescent="0.25">
      <c r="B347" s="115" t="s">
        <v>174</v>
      </c>
      <c r="C347" s="125">
        <v>2.0040447832879398</v>
      </c>
    </row>
    <row r="348" spans="2:3" x14ac:dyDescent="0.25">
      <c r="B348" s="115" t="s">
        <v>175</v>
      </c>
      <c r="C348" s="128">
        <v>55</v>
      </c>
    </row>
    <row r="349" spans="2:3" x14ac:dyDescent="0.25">
      <c r="B349" s="115" t="s">
        <v>164</v>
      </c>
      <c r="C349" s="125" t="s">
        <v>165</v>
      </c>
    </row>
    <row r="350" spans="2:3" x14ac:dyDescent="0.25">
      <c r="B350" s="118" t="s">
        <v>166</v>
      </c>
      <c r="C350" s="126">
        <v>0.05</v>
      </c>
    </row>
    <row r="352" spans="2:3" x14ac:dyDescent="0.25">
      <c r="B352" s="127" t="s">
        <v>167</v>
      </c>
    </row>
    <row r="353" spans="2:2" x14ac:dyDescent="0.25">
      <c r="B353" s="127" t="s">
        <v>168</v>
      </c>
    </row>
    <row r="354" spans="2:2" x14ac:dyDescent="0.25">
      <c r="B354" s="127" t="s">
        <v>169</v>
      </c>
    </row>
    <row r="355" spans="2:2" x14ac:dyDescent="0.25">
      <c r="B355" s="127" t="s">
        <v>170</v>
      </c>
    </row>
    <row r="356" spans="2:2" x14ac:dyDescent="0.25">
      <c r="B356" s="127" t="s">
        <v>171</v>
      </c>
    </row>
    <row r="359" spans="2:2" x14ac:dyDescent="0.25">
      <c r="B359" t="s">
        <v>176</v>
      </c>
    </row>
    <row r="380" spans="2:3" x14ac:dyDescent="0.25">
      <c r="B380" t="s">
        <v>187</v>
      </c>
    </row>
    <row r="382" spans="2:3" x14ac:dyDescent="0.25">
      <c r="B382" t="s">
        <v>160</v>
      </c>
    </row>
    <row r="383" spans="2:3" x14ac:dyDescent="0.25">
      <c r="B383" s="121">
        <v>0.24113985126724499</v>
      </c>
      <c r="C383" s="122">
        <v>0.394995268186146</v>
      </c>
    </row>
    <row r="385" spans="2:3" x14ac:dyDescent="0.25">
      <c r="B385" s="123" t="s">
        <v>161</v>
      </c>
      <c r="C385" s="124">
        <v>0.31806755972669598</v>
      </c>
    </row>
    <row r="386" spans="2:3" x14ac:dyDescent="0.25">
      <c r="B386" s="115" t="s">
        <v>162</v>
      </c>
      <c r="C386" s="125">
        <v>8.1037245772564201</v>
      </c>
    </row>
    <row r="387" spans="2:3" x14ac:dyDescent="0.25">
      <c r="B387" s="115" t="s">
        <v>163</v>
      </c>
      <c r="C387" s="125">
        <v>1.9599639845400501</v>
      </c>
    </row>
    <row r="388" spans="2:3" x14ac:dyDescent="0.25">
      <c r="B388" s="115" t="s">
        <v>164</v>
      </c>
      <c r="C388" s="125" t="s">
        <v>165</v>
      </c>
    </row>
    <row r="389" spans="2:3" x14ac:dyDescent="0.25">
      <c r="B389" s="118" t="s">
        <v>166</v>
      </c>
      <c r="C389" s="126">
        <v>0.05</v>
      </c>
    </row>
    <row r="391" spans="2:3" x14ac:dyDescent="0.25">
      <c r="B391" s="127" t="s">
        <v>167</v>
      </c>
    </row>
    <row r="392" spans="2:3" x14ac:dyDescent="0.25">
      <c r="B392" s="127" t="s">
        <v>168</v>
      </c>
    </row>
    <row r="393" spans="2:3" x14ac:dyDescent="0.25">
      <c r="B393" s="127" t="s">
        <v>169</v>
      </c>
    </row>
    <row r="394" spans="2:3" x14ac:dyDescent="0.25">
      <c r="B394" s="127" t="s">
        <v>170</v>
      </c>
    </row>
    <row r="395" spans="2:3" x14ac:dyDescent="0.25">
      <c r="B395" s="127" t="s">
        <v>171</v>
      </c>
    </row>
    <row r="398" spans="2:3" x14ac:dyDescent="0.25">
      <c r="B398" t="s">
        <v>188</v>
      </c>
    </row>
    <row r="400" spans="2:3" x14ac:dyDescent="0.25">
      <c r="B400" t="s">
        <v>160</v>
      </c>
    </row>
    <row r="401" spans="2:3" x14ac:dyDescent="0.25">
      <c r="B401" s="121">
        <v>0.225824663597925</v>
      </c>
      <c r="C401" s="122">
        <v>0.41031045585546699</v>
      </c>
    </row>
    <row r="403" spans="2:3" x14ac:dyDescent="0.25">
      <c r="B403" s="123" t="s">
        <v>161</v>
      </c>
      <c r="C403" s="124">
        <v>0.31806755972669598</v>
      </c>
    </row>
    <row r="404" spans="2:3" x14ac:dyDescent="0.25">
      <c r="B404" s="115" t="s">
        <v>173</v>
      </c>
      <c r="C404" s="125">
        <v>6.9102517435442499</v>
      </c>
    </row>
    <row r="405" spans="2:3" x14ac:dyDescent="0.25">
      <c r="B405" s="115" t="s">
        <v>174</v>
      </c>
      <c r="C405" s="125">
        <v>2.0040447832879398</v>
      </c>
    </row>
    <row r="406" spans="2:3" x14ac:dyDescent="0.25">
      <c r="B406" s="115" t="s">
        <v>175</v>
      </c>
      <c r="C406" s="128">
        <v>55</v>
      </c>
    </row>
    <row r="407" spans="2:3" x14ac:dyDescent="0.25">
      <c r="B407" s="115" t="s">
        <v>164</v>
      </c>
      <c r="C407" s="125" t="s">
        <v>165</v>
      </c>
    </row>
    <row r="408" spans="2:3" x14ac:dyDescent="0.25">
      <c r="B408" s="118" t="s">
        <v>166</v>
      </c>
      <c r="C408" s="126">
        <v>0.05</v>
      </c>
    </row>
    <row r="410" spans="2:3" x14ac:dyDescent="0.25">
      <c r="B410" s="127" t="s">
        <v>167</v>
      </c>
    </row>
    <row r="411" spans="2:3" x14ac:dyDescent="0.25">
      <c r="B411" s="127" t="s">
        <v>168</v>
      </c>
    </row>
    <row r="412" spans="2:3" x14ac:dyDescent="0.25">
      <c r="B412" s="127" t="s">
        <v>169</v>
      </c>
    </row>
    <row r="413" spans="2:3" x14ac:dyDescent="0.25">
      <c r="B413" s="127" t="s">
        <v>170</v>
      </c>
    </row>
    <row r="414" spans="2:3" x14ac:dyDescent="0.25">
      <c r="B414" s="127" t="s">
        <v>171</v>
      </c>
    </row>
    <row r="417" spans="2:2" x14ac:dyDescent="0.25">
      <c r="B417" t="s">
        <v>176</v>
      </c>
    </row>
    <row r="438" spans="2:3" x14ac:dyDescent="0.25">
      <c r="B438" t="s">
        <v>189</v>
      </c>
    </row>
    <row r="440" spans="2:3" x14ac:dyDescent="0.25">
      <c r="B440" t="s">
        <v>160</v>
      </c>
    </row>
    <row r="441" spans="2:3" x14ac:dyDescent="0.25">
      <c r="B441" s="121">
        <v>21.330954329442701</v>
      </c>
      <c r="C441" s="122">
        <v>29.782457261124598</v>
      </c>
    </row>
    <row r="443" spans="2:3" x14ac:dyDescent="0.25">
      <c r="B443" s="123" t="s">
        <v>161</v>
      </c>
      <c r="C443" s="124">
        <v>25.556705795283701</v>
      </c>
    </row>
    <row r="444" spans="2:3" x14ac:dyDescent="0.25">
      <c r="B444" s="115" t="s">
        <v>162</v>
      </c>
      <c r="C444" s="125">
        <v>11.8535657686328</v>
      </c>
    </row>
    <row r="445" spans="2:3" x14ac:dyDescent="0.25">
      <c r="B445" s="115" t="s">
        <v>163</v>
      </c>
      <c r="C445" s="125">
        <v>1.9599639845400501</v>
      </c>
    </row>
    <row r="446" spans="2:3" x14ac:dyDescent="0.25">
      <c r="B446" s="115" t="s">
        <v>164</v>
      </c>
      <c r="C446" s="125" t="s">
        <v>165</v>
      </c>
    </row>
    <row r="447" spans="2:3" x14ac:dyDescent="0.25">
      <c r="B447" s="118" t="s">
        <v>166</v>
      </c>
      <c r="C447" s="126">
        <v>0.05</v>
      </c>
    </row>
    <row r="449" spans="2:3" x14ac:dyDescent="0.25">
      <c r="B449" s="127" t="s">
        <v>167</v>
      </c>
    </row>
    <row r="450" spans="2:3" x14ac:dyDescent="0.25">
      <c r="B450" s="127" t="s">
        <v>168</v>
      </c>
    </row>
    <row r="451" spans="2:3" x14ac:dyDescent="0.25">
      <c r="B451" s="127" t="s">
        <v>169</v>
      </c>
    </row>
    <row r="452" spans="2:3" x14ac:dyDescent="0.25">
      <c r="B452" s="127" t="s">
        <v>170</v>
      </c>
    </row>
    <row r="453" spans="2:3" x14ac:dyDescent="0.25">
      <c r="B453" s="127" t="s">
        <v>171</v>
      </c>
    </row>
    <row r="456" spans="2:3" x14ac:dyDescent="0.25">
      <c r="B456" t="s">
        <v>190</v>
      </c>
    </row>
    <row r="458" spans="2:3" x14ac:dyDescent="0.25">
      <c r="B458" t="s">
        <v>160</v>
      </c>
    </row>
    <row r="459" spans="2:3" x14ac:dyDescent="0.25">
      <c r="B459" s="121">
        <v>22.1839828819543</v>
      </c>
      <c r="C459" s="122">
        <v>28.929428708613099</v>
      </c>
    </row>
    <row r="461" spans="2:3" x14ac:dyDescent="0.25">
      <c r="B461" s="123" t="s">
        <v>161</v>
      </c>
      <c r="C461" s="124">
        <v>25.556705795283701</v>
      </c>
    </row>
    <row r="462" spans="2:3" x14ac:dyDescent="0.25">
      <c r="B462" s="115" t="s">
        <v>173</v>
      </c>
      <c r="C462" s="125">
        <v>15.243902854450701</v>
      </c>
    </row>
    <row r="463" spans="2:3" x14ac:dyDescent="0.25">
      <c r="B463" s="115" t="s">
        <v>174</v>
      </c>
      <c r="C463" s="125">
        <v>2.0117405137269699</v>
      </c>
    </row>
    <row r="464" spans="2:3" x14ac:dyDescent="0.25">
      <c r="B464" s="115" t="s">
        <v>175</v>
      </c>
      <c r="C464" s="128">
        <v>47</v>
      </c>
    </row>
    <row r="465" spans="2:3" x14ac:dyDescent="0.25">
      <c r="B465" s="115" t="s">
        <v>164</v>
      </c>
      <c r="C465" s="125" t="s">
        <v>165</v>
      </c>
    </row>
    <row r="466" spans="2:3" x14ac:dyDescent="0.25">
      <c r="B466" s="118" t="s">
        <v>166</v>
      </c>
      <c r="C466" s="126">
        <v>0.05</v>
      </c>
    </row>
    <row r="468" spans="2:3" x14ac:dyDescent="0.25">
      <c r="B468" s="127" t="s">
        <v>167</v>
      </c>
    </row>
    <row r="469" spans="2:3" x14ac:dyDescent="0.25">
      <c r="B469" s="127" t="s">
        <v>168</v>
      </c>
    </row>
    <row r="470" spans="2:3" x14ac:dyDescent="0.25">
      <c r="B470" s="127" t="s">
        <v>169</v>
      </c>
    </row>
    <row r="471" spans="2:3" x14ac:dyDescent="0.25">
      <c r="B471" s="127" t="s">
        <v>170</v>
      </c>
    </row>
    <row r="472" spans="2:3" x14ac:dyDescent="0.25">
      <c r="B472" s="127" t="s">
        <v>171</v>
      </c>
    </row>
    <row r="475" spans="2:3" x14ac:dyDescent="0.25">
      <c r="B475" t="s">
        <v>176</v>
      </c>
    </row>
    <row r="496" spans="2:2" x14ac:dyDescent="0.25">
      <c r="B496" t="s">
        <v>191</v>
      </c>
    </row>
    <row r="498" spans="2:3" x14ac:dyDescent="0.25">
      <c r="B498" t="s">
        <v>160</v>
      </c>
    </row>
    <row r="499" spans="2:3" x14ac:dyDescent="0.25">
      <c r="B499" s="121">
        <v>3.7635573653388201</v>
      </c>
      <c r="C499" s="122">
        <v>5.0283859104611901</v>
      </c>
    </row>
    <row r="501" spans="2:3" x14ac:dyDescent="0.25">
      <c r="B501" s="123" t="s">
        <v>161</v>
      </c>
      <c r="C501" s="124">
        <v>4.3959716379000104</v>
      </c>
    </row>
    <row r="502" spans="2:3" x14ac:dyDescent="0.25">
      <c r="B502" s="115" t="s">
        <v>162</v>
      </c>
      <c r="C502" s="125">
        <v>13.623895698068599</v>
      </c>
    </row>
    <row r="503" spans="2:3" x14ac:dyDescent="0.25">
      <c r="B503" s="115" t="s">
        <v>163</v>
      </c>
      <c r="C503" s="125">
        <v>1.9599639845400501</v>
      </c>
    </row>
    <row r="504" spans="2:3" x14ac:dyDescent="0.25">
      <c r="B504" s="115" t="s">
        <v>164</v>
      </c>
      <c r="C504" s="125" t="s">
        <v>165</v>
      </c>
    </row>
    <row r="505" spans="2:3" x14ac:dyDescent="0.25">
      <c r="B505" s="118" t="s">
        <v>166</v>
      </c>
      <c r="C505" s="126">
        <v>0.05</v>
      </c>
    </row>
    <row r="507" spans="2:3" x14ac:dyDescent="0.25">
      <c r="B507" s="127" t="s">
        <v>167</v>
      </c>
    </row>
    <row r="508" spans="2:3" x14ac:dyDescent="0.25">
      <c r="B508" s="127" t="s">
        <v>168</v>
      </c>
    </row>
    <row r="509" spans="2:3" x14ac:dyDescent="0.25">
      <c r="B509" s="127" t="s">
        <v>169</v>
      </c>
    </row>
    <row r="510" spans="2:3" x14ac:dyDescent="0.25">
      <c r="B510" s="127" t="s">
        <v>170</v>
      </c>
    </row>
    <row r="511" spans="2:3" x14ac:dyDescent="0.25">
      <c r="B511" s="127" t="s">
        <v>171</v>
      </c>
    </row>
    <row r="514" spans="2:3" x14ac:dyDescent="0.25">
      <c r="B514" t="s">
        <v>192</v>
      </c>
    </row>
    <row r="516" spans="2:3" x14ac:dyDescent="0.25">
      <c r="B516" t="s">
        <v>160</v>
      </c>
    </row>
    <row r="517" spans="2:3" x14ac:dyDescent="0.25">
      <c r="B517" s="121">
        <v>3.8454081396888098</v>
      </c>
      <c r="C517" s="122">
        <v>4.9465351361112004</v>
      </c>
    </row>
    <row r="519" spans="2:3" x14ac:dyDescent="0.25">
      <c r="B519" s="123" t="s">
        <v>161</v>
      </c>
      <c r="C519" s="124">
        <v>4.3959716379000104</v>
      </c>
    </row>
    <row r="520" spans="2:3" x14ac:dyDescent="0.25">
      <c r="B520" s="115" t="s">
        <v>173</v>
      </c>
      <c r="C520" s="125">
        <v>16.0012860588077</v>
      </c>
    </row>
    <row r="521" spans="2:3" x14ac:dyDescent="0.25">
      <c r="B521" s="115" t="s">
        <v>174</v>
      </c>
      <c r="C521" s="125">
        <v>2.0040447832879398</v>
      </c>
    </row>
    <row r="522" spans="2:3" x14ac:dyDescent="0.25">
      <c r="B522" s="115" t="s">
        <v>175</v>
      </c>
      <c r="C522" s="128">
        <v>55</v>
      </c>
    </row>
    <row r="523" spans="2:3" x14ac:dyDescent="0.25">
      <c r="B523" s="115" t="s">
        <v>164</v>
      </c>
      <c r="C523" s="125" t="s">
        <v>165</v>
      </c>
    </row>
    <row r="524" spans="2:3" x14ac:dyDescent="0.25">
      <c r="B524" s="118" t="s">
        <v>166</v>
      </c>
      <c r="C524" s="126">
        <v>0.05</v>
      </c>
    </row>
    <row r="526" spans="2:3" x14ac:dyDescent="0.25">
      <c r="B526" s="127" t="s">
        <v>167</v>
      </c>
    </row>
    <row r="527" spans="2:3" x14ac:dyDescent="0.25">
      <c r="B527" s="127" t="s">
        <v>168</v>
      </c>
    </row>
    <row r="528" spans="2:3" x14ac:dyDescent="0.25">
      <c r="B528" s="127" t="s">
        <v>169</v>
      </c>
    </row>
    <row r="529" spans="2:2" x14ac:dyDescent="0.25">
      <c r="B529" s="127" t="s">
        <v>170</v>
      </c>
    </row>
    <row r="530" spans="2:2" x14ac:dyDescent="0.25">
      <c r="B530" s="127" t="s">
        <v>171</v>
      </c>
    </row>
    <row r="533" spans="2:2" x14ac:dyDescent="0.25">
      <c r="B533" t="s">
        <v>176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B1:I653"/>
  <sheetViews>
    <sheetView zoomScaleNormal="100" workbookViewId="0">
      <selection activeCellId="1" sqref="H2:AA59 A1"/>
    </sheetView>
  </sheetViews>
  <sheetFormatPr baseColWidth="10" defaultColWidth="9.140625" defaultRowHeight="15" x14ac:dyDescent="0.25"/>
  <cols>
    <col min="1" max="1025" width="10.5703125"/>
  </cols>
  <sheetData>
    <row r="1" spans="2:9" x14ac:dyDescent="0.25">
      <c r="B1" t="s">
        <v>193</v>
      </c>
    </row>
    <row r="2" spans="2:9" x14ac:dyDescent="0.25">
      <c r="B2" t="s">
        <v>194</v>
      </c>
    </row>
    <row r="3" spans="2:9" x14ac:dyDescent="0.25">
      <c r="B3" t="s">
        <v>195</v>
      </c>
    </row>
    <row r="4" spans="2:9" x14ac:dyDescent="0.25">
      <c r="B4" t="s">
        <v>129</v>
      </c>
    </row>
    <row r="5" spans="2:9" x14ac:dyDescent="0.25">
      <c r="B5" t="s">
        <v>130</v>
      </c>
    </row>
    <row r="6" spans="2:9" x14ac:dyDescent="0.25">
      <c r="B6" t="s">
        <v>131</v>
      </c>
    </row>
    <row r="7" spans="2:9" ht="16.350000000000001" customHeight="1" x14ac:dyDescent="0.25"/>
    <row r="9" spans="2:9" x14ac:dyDescent="0.25">
      <c r="B9" t="s">
        <v>132</v>
      </c>
    </row>
    <row r="11" spans="2:9" x14ac:dyDescent="0.25">
      <c r="B11" s="111" t="s">
        <v>133</v>
      </c>
      <c r="C11" s="111" t="s">
        <v>134</v>
      </c>
      <c r="D11" s="111" t="s">
        <v>135</v>
      </c>
      <c r="E11" s="111" t="s">
        <v>136</v>
      </c>
      <c r="F11" s="111" t="s">
        <v>137</v>
      </c>
      <c r="G11" s="111" t="s">
        <v>138</v>
      </c>
      <c r="H11" s="111" t="s">
        <v>139</v>
      </c>
      <c r="I11" s="111" t="s">
        <v>140</v>
      </c>
    </row>
    <row r="12" spans="2:9" x14ac:dyDescent="0.25">
      <c r="B12" s="112" t="s">
        <v>196</v>
      </c>
      <c r="C12" s="113">
        <v>24</v>
      </c>
      <c r="D12" s="113">
        <v>0</v>
      </c>
      <c r="E12" s="113">
        <v>24</v>
      </c>
      <c r="F12" s="114">
        <v>0.50242913991019</v>
      </c>
      <c r="G12" s="114">
        <v>0.99232929455310503</v>
      </c>
      <c r="H12" s="114">
        <v>0.84957266228616402</v>
      </c>
      <c r="I12" s="114">
        <v>0.14755845573260701</v>
      </c>
    </row>
    <row r="13" spans="2:9" x14ac:dyDescent="0.25">
      <c r="B13" s="115" t="s">
        <v>197</v>
      </c>
      <c r="C13" s="116">
        <v>33</v>
      </c>
      <c r="D13" s="116">
        <v>0</v>
      </c>
      <c r="E13" s="116">
        <v>33</v>
      </c>
      <c r="F13" s="117">
        <v>0.30773311099421802</v>
      </c>
      <c r="G13" s="117">
        <v>0.83910494816860604</v>
      </c>
      <c r="H13" s="117">
        <v>0.50216466272009896</v>
      </c>
      <c r="I13" s="117">
        <v>0.16766963859636599</v>
      </c>
    </row>
    <row r="14" spans="2:9" x14ac:dyDescent="0.25">
      <c r="B14" s="115" t="s">
        <v>147</v>
      </c>
      <c r="C14" s="116">
        <v>24</v>
      </c>
      <c r="D14" s="116">
        <v>1</v>
      </c>
      <c r="E14" s="116">
        <v>23</v>
      </c>
      <c r="F14" s="117">
        <v>5.8534215223787697E-2</v>
      </c>
      <c r="G14" s="117">
        <v>0.25641977611596101</v>
      </c>
      <c r="H14" s="117">
        <v>0.14522284941660599</v>
      </c>
      <c r="I14" s="117">
        <v>4.2943193919494499E-2</v>
      </c>
    </row>
    <row r="15" spans="2:9" x14ac:dyDescent="0.25">
      <c r="B15" s="115" t="s">
        <v>148</v>
      </c>
      <c r="C15" s="116">
        <v>33</v>
      </c>
      <c r="D15" s="116">
        <v>0</v>
      </c>
      <c r="E15" s="116">
        <v>33</v>
      </c>
      <c r="F15" s="117">
        <v>0.306559219038954</v>
      </c>
      <c r="G15" s="117">
        <v>0.983010863907263</v>
      </c>
      <c r="H15" s="117">
        <v>0.76577245202551003</v>
      </c>
      <c r="I15" s="117">
        <v>0.19090288167074801</v>
      </c>
    </row>
    <row r="16" spans="2:9" x14ac:dyDescent="0.25">
      <c r="B16" s="115" t="s">
        <v>198</v>
      </c>
      <c r="C16" s="116">
        <v>24</v>
      </c>
      <c r="D16" s="116">
        <v>0</v>
      </c>
      <c r="E16" s="116">
        <v>24</v>
      </c>
      <c r="F16" s="117">
        <v>0.197982338261842</v>
      </c>
      <c r="G16" s="117">
        <v>0.52557585092313297</v>
      </c>
      <c r="H16" s="117">
        <v>0.37724768285377702</v>
      </c>
      <c r="I16" s="117">
        <v>0.106834015324888</v>
      </c>
    </row>
    <row r="17" spans="2:9" x14ac:dyDescent="0.25">
      <c r="B17" s="115" t="s">
        <v>199</v>
      </c>
      <c r="C17" s="116">
        <v>33</v>
      </c>
      <c r="D17" s="116">
        <v>1</v>
      </c>
      <c r="E17" s="116">
        <v>32</v>
      </c>
      <c r="F17" s="117">
        <v>0.31309829579434401</v>
      </c>
      <c r="G17" s="117">
        <v>0.90456919418746495</v>
      </c>
      <c r="H17" s="117">
        <v>0.70203339959970501</v>
      </c>
      <c r="I17" s="117">
        <v>0.11428920959809501</v>
      </c>
    </row>
    <row r="18" spans="2:9" x14ac:dyDescent="0.25">
      <c r="B18" s="115" t="s">
        <v>200</v>
      </c>
      <c r="C18" s="116">
        <v>24</v>
      </c>
      <c r="D18" s="116">
        <v>1</v>
      </c>
      <c r="E18" s="116">
        <v>23</v>
      </c>
      <c r="F18" s="117">
        <v>0.138809527253761</v>
      </c>
      <c r="G18" s="117">
        <v>0.357834302560888</v>
      </c>
      <c r="H18" s="117">
        <v>0.25062450204416098</v>
      </c>
      <c r="I18" s="117">
        <v>6.9817351207288006E-2</v>
      </c>
    </row>
    <row r="19" spans="2:9" x14ac:dyDescent="0.25">
      <c r="B19" s="115" t="s">
        <v>201</v>
      </c>
      <c r="C19" s="116">
        <v>33</v>
      </c>
      <c r="D19" s="116">
        <v>0</v>
      </c>
      <c r="E19" s="116">
        <v>33</v>
      </c>
      <c r="F19" s="117">
        <v>0.22641575447139101</v>
      </c>
      <c r="G19" s="117">
        <v>0.682589092783917</v>
      </c>
      <c r="H19" s="117">
        <v>0.443904260113684</v>
      </c>
      <c r="I19" s="117">
        <v>0.11395765486353999</v>
      </c>
    </row>
    <row r="20" spans="2:9" x14ac:dyDescent="0.25">
      <c r="B20" s="115" t="s">
        <v>202</v>
      </c>
      <c r="C20" s="116">
        <v>24</v>
      </c>
      <c r="D20" s="116">
        <v>1</v>
      </c>
      <c r="E20" s="116">
        <v>23</v>
      </c>
      <c r="F20" s="117">
        <v>0.81164788032159496</v>
      </c>
      <c r="G20" s="117">
        <v>0.96432839015581395</v>
      </c>
      <c r="H20" s="117">
        <v>0.90266499312708404</v>
      </c>
      <c r="I20" s="117">
        <v>4.3950236647440299E-2</v>
      </c>
    </row>
    <row r="21" spans="2:9" x14ac:dyDescent="0.25">
      <c r="B21" s="115" t="s">
        <v>203</v>
      </c>
      <c r="C21" s="116">
        <v>33</v>
      </c>
      <c r="D21" s="116">
        <v>0</v>
      </c>
      <c r="E21" s="116">
        <v>33</v>
      </c>
      <c r="F21" s="117">
        <v>1.24847864782517E-2</v>
      </c>
      <c r="G21" s="117">
        <v>0.39867346142552501</v>
      </c>
      <c r="H21" s="117">
        <v>0.113363193653591</v>
      </c>
      <c r="I21" s="117">
        <v>0.101356048431299</v>
      </c>
    </row>
    <row r="22" spans="2:9" x14ac:dyDescent="0.25">
      <c r="B22" s="115" t="s">
        <v>153</v>
      </c>
      <c r="C22" s="116">
        <v>24</v>
      </c>
      <c r="D22" s="116">
        <v>6</v>
      </c>
      <c r="E22" s="116">
        <v>18</v>
      </c>
      <c r="F22" s="117">
        <v>0.93183203774797596</v>
      </c>
      <c r="G22" s="117">
        <v>0.98176634512668803</v>
      </c>
      <c r="H22" s="117">
        <v>0.96563469131572799</v>
      </c>
      <c r="I22" s="117">
        <v>1.3622835116223799E-2</v>
      </c>
    </row>
    <row r="23" spans="2:9" x14ac:dyDescent="0.25">
      <c r="B23" s="115" t="s">
        <v>154</v>
      </c>
      <c r="C23" s="116">
        <v>33</v>
      </c>
      <c r="D23" s="116">
        <v>9</v>
      </c>
      <c r="E23" s="116">
        <v>24</v>
      </c>
      <c r="F23" s="117">
        <v>0.219110413616591</v>
      </c>
      <c r="G23" s="117">
        <v>0.96497294361697905</v>
      </c>
      <c r="H23" s="117">
        <v>0.63182841455044503</v>
      </c>
      <c r="I23" s="117">
        <v>0.22029672618144999</v>
      </c>
    </row>
    <row r="24" spans="2:9" x14ac:dyDescent="0.25">
      <c r="B24" s="115" t="s">
        <v>155</v>
      </c>
      <c r="C24" s="116">
        <v>24</v>
      </c>
      <c r="D24" s="116">
        <v>0</v>
      </c>
      <c r="E24" s="116">
        <v>24</v>
      </c>
      <c r="F24" s="117">
        <v>0.491406515404193</v>
      </c>
      <c r="G24" s="117">
        <v>0.889272527736508</v>
      </c>
      <c r="H24" s="117">
        <v>0.79269562443803798</v>
      </c>
      <c r="I24" s="117">
        <v>7.9112071890513905E-2</v>
      </c>
    </row>
    <row r="25" spans="2:9" x14ac:dyDescent="0.25">
      <c r="B25" s="115" t="s">
        <v>156</v>
      </c>
      <c r="C25" s="116">
        <v>33</v>
      </c>
      <c r="D25" s="116">
        <v>2</v>
      </c>
      <c r="E25" s="116">
        <v>31</v>
      </c>
      <c r="F25" s="117">
        <v>3.6127775974241702E-3</v>
      </c>
      <c r="G25" s="117">
        <v>0.305568796778944</v>
      </c>
      <c r="H25" s="117">
        <v>6.2805038872439295E-2</v>
      </c>
      <c r="I25" s="117">
        <v>6.8804737918387898E-2</v>
      </c>
    </row>
    <row r="26" spans="2:9" x14ac:dyDescent="0.25">
      <c r="B26" s="115" t="s">
        <v>204</v>
      </c>
      <c r="C26" s="116">
        <v>24</v>
      </c>
      <c r="D26" s="116">
        <v>0</v>
      </c>
      <c r="E26" s="116">
        <v>24</v>
      </c>
      <c r="F26" s="117">
        <v>0.58063583424441301</v>
      </c>
      <c r="G26" s="117">
        <v>0.94735148949751702</v>
      </c>
      <c r="H26" s="117">
        <v>0.84482875082363895</v>
      </c>
      <c r="I26" s="117">
        <v>8.4002259667758303E-2</v>
      </c>
    </row>
    <row r="27" spans="2:9" x14ac:dyDescent="0.25">
      <c r="B27" s="115" t="s">
        <v>205</v>
      </c>
      <c r="C27" s="116">
        <v>33</v>
      </c>
      <c r="D27" s="116">
        <v>1</v>
      </c>
      <c r="E27" s="116">
        <v>32</v>
      </c>
      <c r="F27" s="117">
        <v>2.5498277713088501E-2</v>
      </c>
      <c r="G27" s="117">
        <v>0.94536021462412501</v>
      </c>
      <c r="H27" s="117">
        <v>0.33852492265888301</v>
      </c>
      <c r="I27" s="117">
        <v>0.19354747036494699</v>
      </c>
    </row>
    <row r="28" spans="2:9" x14ac:dyDescent="0.25">
      <c r="B28" s="115" t="s">
        <v>157</v>
      </c>
      <c r="C28" s="116">
        <v>24</v>
      </c>
      <c r="D28" s="116">
        <v>0</v>
      </c>
      <c r="E28" s="116">
        <v>24</v>
      </c>
      <c r="F28" s="117">
        <v>1.92307090984064</v>
      </c>
      <c r="G28" s="117">
        <v>8.3355961447074005</v>
      </c>
      <c r="H28" s="117">
        <v>4.51287192534621</v>
      </c>
      <c r="I28" s="117">
        <v>1.5776037832507499</v>
      </c>
    </row>
    <row r="29" spans="2:9" x14ac:dyDescent="0.25">
      <c r="B29" s="115" t="s">
        <v>158</v>
      </c>
      <c r="C29" s="116">
        <v>33</v>
      </c>
      <c r="D29" s="116">
        <v>0</v>
      </c>
      <c r="E29" s="116">
        <v>33</v>
      </c>
      <c r="F29" s="117">
        <v>9.4325527508739397E-3</v>
      </c>
      <c r="G29" s="117">
        <v>0.51460548492616398</v>
      </c>
      <c r="H29" s="117">
        <v>0.12216876766766099</v>
      </c>
      <c r="I29" s="117">
        <v>0.120795839580879</v>
      </c>
    </row>
    <row r="30" spans="2:9" x14ac:dyDescent="0.25">
      <c r="B30" s="115" t="s">
        <v>206</v>
      </c>
      <c r="C30" s="116">
        <v>24</v>
      </c>
      <c r="D30" s="116">
        <v>0</v>
      </c>
      <c r="E30" s="116">
        <v>24</v>
      </c>
      <c r="F30" s="117">
        <v>7.3616967878464598E-2</v>
      </c>
      <c r="G30" s="117">
        <v>0.60172249012914902</v>
      </c>
      <c r="H30" s="117">
        <v>0.34452110284855503</v>
      </c>
      <c r="I30" s="117">
        <v>0.14283235460261101</v>
      </c>
    </row>
    <row r="31" spans="2:9" x14ac:dyDescent="0.25">
      <c r="B31" s="115" t="s">
        <v>207</v>
      </c>
      <c r="C31" s="116">
        <v>33</v>
      </c>
      <c r="D31" s="116">
        <v>2</v>
      </c>
      <c r="E31" s="116">
        <v>31</v>
      </c>
      <c r="F31" s="117">
        <v>0.39185901558359199</v>
      </c>
      <c r="G31" s="117">
        <v>1</v>
      </c>
      <c r="H31" s="117">
        <v>0.83841514188136501</v>
      </c>
      <c r="I31" s="117">
        <v>0.16824903926096299</v>
      </c>
    </row>
    <row r="32" spans="2:9" x14ac:dyDescent="0.25">
      <c r="B32" s="115" t="s">
        <v>208</v>
      </c>
      <c r="C32" s="116">
        <v>24</v>
      </c>
      <c r="D32" s="116">
        <v>7</v>
      </c>
      <c r="E32" s="116">
        <v>17</v>
      </c>
      <c r="F32" s="117">
        <v>9.5480326496985804E-2</v>
      </c>
      <c r="G32" s="117">
        <v>0.25107956634499901</v>
      </c>
      <c r="H32" s="117">
        <v>0.14376478590265299</v>
      </c>
      <c r="I32" s="117">
        <v>4.2577913351227598E-2</v>
      </c>
    </row>
    <row r="33" spans="2:9" x14ac:dyDescent="0.25">
      <c r="B33" s="118" t="s">
        <v>209</v>
      </c>
      <c r="C33" s="119">
        <v>33</v>
      </c>
      <c r="D33" s="119">
        <v>9</v>
      </c>
      <c r="E33" s="119">
        <v>24</v>
      </c>
      <c r="F33" s="120">
        <v>6.3497826494831001E-3</v>
      </c>
      <c r="G33" s="120">
        <v>0.160444853214013</v>
      </c>
      <c r="H33" s="120">
        <v>4.7696520685877403E-2</v>
      </c>
      <c r="I33" s="120">
        <v>4.3133256912506399E-2</v>
      </c>
    </row>
    <row r="36" spans="2:9" x14ac:dyDescent="0.25">
      <c r="B36" t="s">
        <v>210</v>
      </c>
    </row>
    <row r="38" spans="2:9" x14ac:dyDescent="0.25">
      <c r="B38" t="s">
        <v>160</v>
      </c>
    </row>
    <row r="39" spans="2:9" x14ac:dyDescent="0.25">
      <c r="B39" s="121">
        <v>0.26520295488200002</v>
      </c>
      <c r="C39" s="122">
        <v>0.42961304425012897</v>
      </c>
    </row>
    <row r="41" spans="2:9" x14ac:dyDescent="0.25">
      <c r="B41" s="123" t="s">
        <v>161</v>
      </c>
      <c r="C41" s="124">
        <v>0.347407999566064</v>
      </c>
    </row>
    <row r="42" spans="2:9" x14ac:dyDescent="0.25">
      <c r="B42" s="115" t="s">
        <v>162</v>
      </c>
      <c r="C42" s="125">
        <v>8.2830338418705907</v>
      </c>
    </row>
    <row r="43" spans="2:9" x14ac:dyDescent="0.25">
      <c r="B43" s="115" t="s">
        <v>163</v>
      </c>
      <c r="C43" s="125">
        <v>1.9599639845400501</v>
      </c>
    </row>
    <row r="44" spans="2:9" x14ac:dyDescent="0.25">
      <c r="B44" s="115" t="s">
        <v>164</v>
      </c>
      <c r="C44" s="125" t="s">
        <v>165</v>
      </c>
    </row>
    <row r="45" spans="2:9" x14ac:dyDescent="0.25">
      <c r="B45" s="118" t="s">
        <v>166</v>
      </c>
      <c r="C45" s="126">
        <v>0.05</v>
      </c>
    </row>
    <row r="47" spans="2:9" x14ac:dyDescent="0.25">
      <c r="B47" s="127" t="s">
        <v>167</v>
      </c>
    </row>
    <row r="48" spans="2:9" x14ac:dyDescent="0.25">
      <c r="B48" s="127" t="s">
        <v>168</v>
      </c>
    </row>
    <row r="49" spans="2:3" x14ac:dyDescent="0.25">
      <c r="B49" s="127" t="s">
        <v>169</v>
      </c>
    </row>
    <row r="50" spans="2:3" x14ac:dyDescent="0.25">
      <c r="B50" s="127" t="s">
        <v>170</v>
      </c>
    </row>
    <row r="51" spans="2:3" x14ac:dyDescent="0.25">
      <c r="B51" s="127" t="s">
        <v>171</v>
      </c>
    </row>
    <row r="54" spans="2:3" x14ac:dyDescent="0.25">
      <c r="B54" t="s">
        <v>211</v>
      </c>
    </row>
    <row r="56" spans="2:3" x14ac:dyDescent="0.25">
      <c r="B56" t="s">
        <v>160</v>
      </c>
    </row>
    <row r="57" spans="2:3" x14ac:dyDescent="0.25">
      <c r="B57" s="121">
        <v>0.261619612959341</v>
      </c>
      <c r="C57" s="122">
        <v>0.43319638617278799</v>
      </c>
    </row>
    <row r="59" spans="2:3" x14ac:dyDescent="0.25">
      <c r="B59" s="123" t="s">
        <v>161</v>
      </c>
      <c r="C59" s="124">
        <v>0.347407999566064</v>
      </c>
    </row>
    <row r="60" spans="2:3" x14ac:dyDescent="0.25">
      <c r="B60" s="115" t="s">
        <v>173</v>
      </c>
      <c r="C60" s="125">
        <v>8.1155645506486902</v>
      </c>
    </row>
    <row r="61" spans="2:3" x14ac:dyDescent="0.25">
      <c r="B61" s="115" t="s">
        <v>174</v>
      </c>
      <c r="C61" s="125">
        <v>2.0040447832879398</v>
      </c>
    </row>
    <row r="62" spans="2:3" x14ac:dyDescent="0.25">
      <c r="B62" s="115" t="s">
        <v>175</v>
      </c>
      <c r="C62" s="128">
        <v>55</v>
      </c>
    </row>
    <row r="63" spans="2:3" x14ac:dyDescent="0.25">
      <c r="B63" s="115" t="s">
        <v>164</v>
      </c>
      <c r="C63" s="125" t="s">
        <v>165</v>
      </c>
    </row>
    <row r="64" spans="2:3" x14ac:dyDescent="0.25">
      <c r="B64" s="118" t="s">
        <v>166</v>
      </c>
      <c r="C64" s="126">
        <v>0.05</v>
      </c>
    </row>
    <row r="66" spans="2:2" x14ac:dyDescent="0.25">
      <c r="B66" s="127" t="s">
        <v>167</v>
      </c>
    </row>
    <row r="67" spans="2:2" x14ac:dyDescent="0.25">
      <c r="B67" s="127" t="s">
        <v>168</v>
      </c>
    </row>
    <row r="68" spans="2:2" x14ac:dyDescent="0.25">
      <c r="B68" s="127" t="s">
        <v>169</v>
      </c>
    </row>
    <row r="69" spans="2:2" x14ac:dyDescent="0.25">
      <c r="B69" s="127" t="s">
        <v>170</v>
      </c>
    </row>
    <row r="70" spans="2:2" x14ac:dyDescent="0.25">
      <c r="B70" s="127" t="s">
        <v>171</v>
      </c>
    </row>
    <row r="73" spans="2:2" x14ac:dyDescent="0.25">
      <c r="B73" t="s">
        <v>176</v>
      </c>
    </row>
    <row r="94" spans="2:2" x14ac:dyDescent="0.25">
      <c r="B94" t="s">
        <v>181</v>
      </c>
    </row>
    <row r="96" spans="2:2" x14ac:dyDescent="0.25">
      <c r="B96" t="s">
        <v>160</v>
      </c>
    </row>
    <row r="97" spans="2:3" x14ac:dyDescent="0.25">
      <c r="B97" s="121">
        <v>-0.68800596969182204</v>
      </c>
      <c r="C97" s="122">
        <v>-0.55309323552598699</v>
      </c>
    </row>
    <row r="99" spans="2:3" x14ac:dyDescent="0.25">
      <c r="B99" s="123" t="s">
        <v>161</v>
      </c>
      <c r="C99" s="124">
        <v>-0.62054960260890402</v>
      </c>
    </row>
    <row r="100" spans="2:3" x14ac:dyDescent="0.25">
      <c r="B100" s="115" t="s">
        <v>162</v>
      </c>
      <c r="C100" s="125">
        <v>-18.030245688135999</v>
      </c>
    </row>
    <row r="101" spans="2:3" x14ac:dyDescent="0.25">
      <c r="B101" s="115" t="s">
        <v>163</v>
      </c>
      <c r="C101" s="125">
        <v>1.9599639845400501</v>
      </c>
    </row>
    <row r="102" spans="2:3" x14ac:dyDescent="0.25">
      <c r="B102" s="115" t="s">
        <v>164</v>
      </c>
      <c r="C102" s="125" t="s">
        <v>165</v>
      </c>
    </row>
    <row r="103" spans="2:3" x14ac:dyDescent="0.25">
      <c r="B103" s="118" t="s">
        <v>166</v>
      </c>
      <c r="C103" s="126">
        <v>0.05</v>
      </c>
    </row>
    <row r="105" spans="2:3" x14ac:dyDescent="0.25">
      <c r="B105" s="127" t="s">
        <v>167</v>
      </c>
    </row>
    <row r="106" spans="2:3" x14ac:dyDescent="0.25">
      <c r="B106" s="127" t="s">
        <v>168</v>
      </c>
    </row>
    <row r="107" spans="2:3" x14ac:dyDescent="0.25">
      <c r="B107" s="127" t="s">
        <v>169</v>
      </c>
    </row>
    <row r="108" spans="2:3" x14ac:dyDescent="0.25">
      <c r="B108" s="127" t="s">
        <v>170</v>
      </c>
    </row>
    <row r="109" spans="2:3" x14ac:dyDescent="0.25">
      <c r="B109" s="127" t="s">
        <v>171</v>
      </c>
    </row>
    <row r="112" spans="2:3" x14ac:dyDescent="0.25">
      <c r="B112" t="s">
        <v>182</v>
      </c>
    </row>
    <row r="114" spans="2:3" x14ac:dyDescent="0.25">
      <c r="B114" t="s">
        <v>160</v>
      </c>
    </row>
    <row r="115" spans="2:3" x14ac:dyDescent="0.25">
      <c r="B115" s="121">
        <v>-0.701959603035887</v>
      </c>
      <c r="C115" s="122">
        <v>-0.53913960218192103</v>
      </c>
    </row>
    <row r="117" spans="2:3" x14ac:dyDescent="0.25">
      <c r="B117" s="123" t="s">
        <v>161</v>
      </c>
      <c r="C117" s="124">
        <v>-0.62054960260890402</v>
      </c>
    </row>
    <row r="118" spans="2:3" x14ac:dyDescent="0.25">
      <c r="B118" s="115" t="s">
        <v>173</v>
      </c>
      <c r="C118" s="125">
        <v>-15.2822385338145</v>
      </c>
    </row>
    <row r="119" spans="2:3" x14ac:dyDescent="0.25">
      <c r="B119" s="115" t="s">
        <v>174</v>
      </c>
      <c r="C119" s="125">
        <v>2.0048792881867201</v>
      </c>
    </row>
    <row r="120" spans="2:3" x14ac:dyDescent="0.25">
      <c r="B120" s="115" t="s">
        <v>175</v>
      </c>
      <c r="C120" s="128">
        <v>54</v>
      </c>
    </row>
    <row r="121" spans="2:3" x14ac:dyDescent="0.25">
      <c r="B121" s="115" t="s">
        <v>164</v>
      </c>
      <c r="C121" s="125" t="s">
        <v>165</v>
      </c>
    </row>
    <row r="122" spans="2:3" x14ac:dyDescent="0.25">
      <c r="B122" s="118" t="s">
        <v>166</v>
      </c>
      <c r="C122" s="126">
        <v>0.05</v>
      </c>
    </row>
    <row r="124" spans="2:3" x14ac:dyDescent="0.25">
      <c r="B124" s="127" t="s">
        <v>167</v>
      </c>
    </row>
    <row r="125" spans="2:3" x14ac:dyDescent="0.25">
      <c r="B125" s="127" t="s">
        <v>168</v>
      </c>
    </row>
    <row r="126" spans="2:3" x14ac:dyDescent="0.25">
      <c r="B126" s="127" t="s">
        <v>169</v>
      </c>
    </row>
    <row r="127" spans="2:3" x14ac:dyDescent="0.25">
      <c r="B127" s="127" t="s">
        <v>170</v>
      </c>
    </row>
    <row r="128" spans="2:3" x14ac:dyDescent="0.25">
      <c r="B128" s="127" t="s">
        <v>171</v>
      </c>
    </row>
    <row r="131" spans="2:2" x14ac:dyDescent="0.25">
      <c r="B131" t="s">
        <v>176</v>
      </c>
    </row>
    <row r="152" spans="2:3" x14ac:dyDescent="0.25">
      <c r="B152" t="s">
        <v>212</v>
      </c>
    </row>
    <row r="154" spans="2:3" x14ac:dyDescent="0.25">
      <c r="B154" t="s">
        <v>160</v>
      </c>
    </row>
    <row r="155" spans="2:3" x14ac:dyDescent="0.25">
      <c r="B155" s="121">
        <v>-0.38305142826487198</v>
      </c>
      <c r="C155" s="122">
        <v>-0.26652000522698399</v>
      </c>
    </row>
    <row r="157" spans="2:3" x14ac:dyDescent="0.25">
      <c r="B157" s="123" t="s">
        <v>161</v>
      </c>
      <c r="C157" s="124">
        <v>-0.32478571674592799</v>
      </c>
    </row>
    <row r="158" spans="2:3" x14ac:dyDescent="0.25">
      <c r="B158" s="115" t="s">
        <v>162</v>
      </c>
      <c r="C158" s="125">
        <v>-10.9252644637846</v>
      </c>
    </row>
    <row r="159" spans="2:3" x14ac:dyDescent="0.25">
      <c r="B159" s="115" t="s">
        <v>163</v>
      </c>
      <c r="C159" s="125">
        <v>1.9599639845400501</v>
      </c>
    </row>
    <row r="160" spans="2:3" x14ac:dyDescent="0.25">
      <c r="B160" s="115" t="s">
        <v>164</v>
      </c>
      <c r="C160" s="125" t="s">
        <v>165</v>
      </c>
    </row>
    <row r="161" spans="2:3" x14ac:dyDescent="0.25">
      <c r="B161" s="118" t="s">
        <v>166</v>
      </c>
      <c r="C161" s="126">
        <v>0.05</v>
      </c>
    </row>
    <row r="163" spans="2:3" x14ac:dyDescent="0.25">
      <c r="B163" s="127" t="s">
        <v>167</v>
      </c>
    </row>
    <row r="164" spans="2:3" x14ac:dyDescent="0.25">
      <c r="B164" s="127" t="s">
        <v>168</v>
      </c>
    </row>
    <row r="165" spans="2:3" x14ac:dyDescent="0.25">
      <c r="B165" s="127" t="s">
        <v>169</v>
      </c>
    </row>
    <row r="166" spans="2:3" x14ac:dyDescent="0.25">
      <c r="B166" s="127" t="s">
        <v>170</v>
      </c>
    </row>
    <row r="167" spans="2:3" x14ac:dyDescent="0.25">
      <c r="B167" s="127" t="s">
        <v>171</v>
      </c>
    </row>
    <row r="170" spans="2:3" x14ac:dyDescent="0.25">
      <c r="B170" t="s">
        <v>213</v>
      </c>
    </row>
    <row r="172" spans="2:3" x14ac:dyDescent="0.25">
      <c r="B172" t="s">
        <v>160</v>
      </c>
    </row>
    <row r="173" spans="2:3" x14ac:dyDescent="0.25">
      <c r="B173" s="121">
        <v>-0.38497355088407398</v>
      </c>
      <c r="C173" s="122">
        <v>-0.264597882607782</v>
      </c>
    </row>
    <row r="175" spans="2:3" x14ac:dyDescent="0.25">
      <c r="B175" s="123" t="s">
        <v>161</v>
      </c>
      <c r="C175" s="124">
        <v>-0.32478571674592799</v>
      </c>
    </row>
    <row r="176" spans="2:3" x14ac:dyDescent="0.25">
      <c r="B176" s="115" t="s">
        <v>173</v>
      </c>
      <c r="C176" s="125">
        <v>-10.8187338176719</v>
      </c>
    </row>
    <row r="177" spans="2:3" x14ac:dyDescent="0.25">
      <c r="B177" s="115" t="s">
        <v>174</v>
      </c>
      <c r="C177" s="125">
        <v>2.0048792881867201</v>
      </c>
    </row>
    <row r="178" spans="2:3" x14ac:dyDescent="0.25">
      <c r="B178" s="115" t="s">
        <v>175</v>
      </c>
      <c r="C178" s="128">
        <v>54</v>
      </c>
    </row>
    <row r="179" spans="2:3" x14ac:dyDescent="0.25">
      <c r="B179" s="115" t="s">
        <v>164</v>
      </c>
      <c r="C179" s="125" t="s">
        <v>165</v>
      </c>
    </row>
    <row r="180" spans="2:3" x14ac:dyDescent="0.25">
      <c r="B180" s="118" t="s">
        <v>166</v>
      </c>
      <c r="C180" s="126">
        <v>0.05</v>
      </c>
    </row>
    <row r="182" spans="2:3" x14ac:dyDescent="0.25">
      <c r="B182" s="127" t="s">
        <v>167</v>
      </c>
    </row>
    <row r="183" spans="2:3" x14ac:dyDescent="0.25">
      <c r="B183" s="127" t="s">
        <v>168</v>
      </c>
    </row>
    <row r="184" spans="2:3" x14ac:dyDescent="0.25">
      <c r="B184" s="127" t="s">
        <v>169</v>
      </c>
    </row>
    <row r="185" spans="2:3" x14ac:dyDescent="0.25">
      <c r="B185" s="127" t="s">
        <v>170</v>
      </c>
    </row>
    <row r="186" spans="2:3" x14ac:dyDescent="0.25">
      <c r="B186" s="127" t="s">
        <v>171</v>
      </c>
    </row>
    <row r="189" spans="2:3" x14ac:dyDescent="0.25">
      <c r="B189" t="s">
        <v>176</v>
      </c>
    </row>
    <row r="210" spans="2:3" x14ac:dyDescent="0.25">
      <c r="B210" t="s">
        <v>214</v>
      </c>
    </row>
    <row r="212" spans="2:3" x14ac:dyDescent="0.25">
      <c r="B212" t="s">
        <v>160</v>
      </c>
    </row>
    <row r="213" spans="2:3" x14ac:dyDescent="0.25">
      <c r="B213" s="121">
        <v>-0.241506774740882</v>
      </c>
      <c r="C213" s="122">
        <v>-0.14505274139816299</v>
      </c>
    </row>
    <row r="215" spans="2:3" x14ac:dyDescent="0.25">
      <c r="B215" s="123" t="s">
        <v>161</v>
      </c>
      <c r="C215" s="124">
        <v>-0.19327975806952299</v>
      </c>
    </row>
    <row r="216" spans="2:3" x14ac:dyDescent="0.25">
      <c r="B216" s="115" t="s">
        <v>162</v>
      </c>
      <c r="C216" s="125">
        <v>-7.8549616149457604</v>
      </c>
    </row>
    <row r="217" spans="2:3" x14ac:dyDescent="0.25">
      <c r="B217" s="115" t="s">
        <v>163</v>
      </c>
      <c r="C217" s="125">
        <v>1.9599639845400501</v>
      </c>
    </row>
    <row r="218" spans="2:3" x14ac:dyDescent="0.25">
      <c r="B218" s="115" t="s">
        <v>164</v>
      </c>
      <c r="C218" s="125" t="s">
        <v>165</v>
      </c>
    </row>
    <row r="219" spans="2:3" x14ac:dyDescent="0.25">
      <c r="B219" s="118" t="s">
        <v>166</v>
      </c>
      <c r="C219" s="126">
        <v>0.05</v>
      </c>
    </row>
    <row r="221" spans="2:3" x14ac:dyDescent="0.25">
      <c r="B221" s="127" t="s">
        <v>167</v>
      </c>
    </row>
    <row r="222" spans="2:3" x14ac:dyDescent="0.25">
      <c r="B222" s="127" t="s">
        <v>168</v>
      </c>
    </row>
    <row r="223" spans="2:3" x14ac:dyDescent="0.25">
      <c r="B223" s="127" t="s">
        <v>169</v>
      </c>
    </row>
    <row r="224" spans="2:3" x14ac:dyDescent="0.25">
      <c r="B224" s="127" t="s">
        <v>170</v>
      </c>
    </row>
    <row r="225" spans="2:3" x14ac:dyDescent="0.25">
      <c r="B225" s="127" t="s">
        <v>171</v>
      </c>
    </row>
    <row r="228" spans="2:3" x14ac:dyDescent="0.25">
      <c r="B228" t="s">
        <v>215</v>
      </c>
    </row>
    <row r="230" spans="2:3" x14ac:dyDescent="0.25">
      <c r="B230" t="s">
        <v>160</v>
      </c>
    </row>
    <row r="231" spans="2:3" x14ac:dyDescent="0.25">
      <c r="B231" s="121">
        <v>-0.246863470228775</v>
      </c>
      <c r="C231" s="122">
        <v>-0.13969604591026999</v>
      </c>
    </row>
    <row r="233" spans="2:3" x14ac:dyDescent="0.25">
      <c r="B233" s="123" t="s">
        <v>161</v>
      </c>
      <c r="C233" s="124">
        <v>-0.19327975806952299</v>
      </c>
    </row>
    <row r="234" spans="2:3" x14ac:dyDescent="0.25">
      <c r="B234" s="115" t="s">
        <v>173</v>
      </c>
      <c r="C234" s="125">
        <v>-7.2317233757089303</v>
      </c>
    </row>
    <row r="235" spans="2:3" x14ac:dyDescent="0.25">
      <c r="B235" s="115" t="s">
        <v>174</v>
      </c>
      <c r="C235" s="125">
        <v>2.0048792881867201</v>
      </c>
    </row>
    <row r="236" spans="2:3" x14ac:dyDescent="0.25">
      <c r="B236" s="115" t="s">
        <v>175</v>
      </c>
      <c r="C236" s="128">
        <v>54</v>
      </c>
    </row>
    <row r="237" spans="2:3" x14ac:dyDescent="0.25">
      <c r="B237" s="115" t="s">
        <v>164</v>
      </c>
      <c r="C237" s="125" t="s">
        <v>165</v>
      </c>
    </row>
    <row r="238" spans="2:3" x14ac:dyDescent="0.25">
      <c r="B238" s="118" t="s">
        <v>166</v>
      </c>
      <c r="C238" s="126">
        <v>0.05</v>
      </c>
    </row>
    <row r="240" spans="2:3" x14ac:dyDescent="0.25">
      <c r="B240" s="127" t="s">
        <v>167</v>
      </c>
    </row>
    <row r="241" spans="2:2" x14ac:dyDescent="0.25">
      <c r="B241" s="127" t="s">
        <v>168</v>
      </c>
    </row>
    <row r="242" spans="2:2" x14ac:dyDescent="0.25">
      <c r="B242" s="127" t="s">
        <v>169</v>
      </c>
    </row>
    <row r="243" spans="2:2" x14ac:dyDescent="0.25">
      <c r="B243" s="127" t="s">
        <v>170</v>
      </c>
    </row>
    <row r="244" spans="2:2" x14ac:dyDescent="0.25">
      <c r="B244" s="127" t="s">
        <v>171</v>
      </c>
    </row>
    <row r="247" spans="2:2" x14ac:dyDescent="0.25">
      <c r="B247" t="s">
        <v>176</v>
      </c>
    </row>
    <row r="268" spans="2:3" x14ac:dyDescent="0.25">
      <c r="B268" t="s">
        <v>216</v>
      </c>
    </row>
    <row r="270" spans="2:3" x14ac:dyDescent="0.25">
      <c r="B270" t="s">
        <v>160</v>
      </c>
    </row>
    <row r="271" spans="2:3" x14ac:dyDescent="0.25">
      <c r="B271" s="121">
        <v>0.75033408144383495</v>
      </c>
      <c r="C271" s="122">
        <v>0.82826951750315003</v>
      </c>
    </row>
    <row r="273" spans="2:3" x14ac:dyDescent="0.25">
      <c r="B273" s="123" t="s">
        <v>161</v>
      </c>
      <c r="C273" s="124">
        <v>0.78930179947349299</v>
      </c>
    </row>
    <row r="274" spans="2:3" x14ac:dyDescent="0.25">
      <c r="B274" s="115" t="s">
        <v>162</v>
      </c>
      <c r="C274" s="125">
        <v>39.699607216498997</v>
      </c>
    </row>
    <row r="275" spans="2:3" x14ac:dyDescent="0.25">
      <c r="B275" s="115" t="s">
        <v>163</v>
      </c>
      <c r="C275" s="125">
        <v>1.9599639845400501</v>
      </c>
    </row>
    <row r="276" spans="2:3" x14ac:dyDescent="0.25">
      <c r="B276" s="115" t="s">
        <v>164</v>
      </c>
      <c r="C276" s="125" t="s">
        <v>165</v>
      </c>
    </row>
    <row r="277" spans="2:3" x14ac:dyDescent="0.25">
      <c r="B277" s="118" t="s">
        <v>166</v>
      </c>
      <c r="C277" s="126">
        <v>0.05</v>
      </c>
    </row>
    <row r="279" spans="2:3" x14ac:dyDescent="0.25">
      <c r="B279" s="127" t="s">
        <v>167</v>
      </c>
    </row>
    <row r="280" spans="2:3" x14ac:dyDescent="0.25">
      <c r="B280" s="127" t="s">
        <v>168</v>
      </c>
    </row>
    <row r="281" spans="2:3" x14ac:dyDescent="0.25">
      <c r="B281" s="127" t="s">
        <v>169</v>
      </c>
    </row>
    <row r="282" spans="2:3" x14ac:dyDescent="0.25">
      <c r="B282" s="127" t="s">
        <v>170</v>
      </c>
    </row>
    <row r="283" spans="2:3" x14ac:dyDescent="0.25">
      <c r="B283" s="127" t="s">
        <v>171</v>
      </c>
    </row>
    <row r="286" spans="2:3" x14ac:dyDescent="0.25">
      <c r="B286" t="s">
        <v>217</v>
      </c>
    </row>
    <row r="288" spans="2:3" x14ac:dyDescent="0.25">
      <c r="B288" t="s">
        <v>160</v>
      </c>
    </row>
    <row r="289" spans="2:3" x14ac:dyDescent="0.25">
      <c r="B289" s="121">
        <v>0.74414866350697495</v>
      </c>
      <c r="C289" s="122">
        <v>0.83445493544001004</v>
      </c>
    </row>
    <row r="291" spans="2:3" x14ac:dyDescent="0.25">
      <c r="B291" s="123" t="s">
        <v>161</v>
      </c>
      <c r="C291" s="124">
        <v>0.78930179947349299</v>
      </c>
    </row>
    <row r="292" spans="2:3" x14ac:dyDescent="0.25">
      <c r="B292" s="115" t="s">
        <v>173</v>
      </c>
      <c r="C292" s="125">
        <v>35.046399237172402</v>
      </c>
    </row>
    <row r="293" spans="2:3" x14ac:dyDescent="0.25">
      <c r="B293" s="115" t="s">
        <v>174</v>
      </c>
      <c r="C293" s="125">
        <v>2.0048792881867201</v>
      </c>
    </row>
    <row r="294" spans="2:3" x14ac:dyDescent="0.25">
      <c r="B294" s="115" t="s">
        <v>175</v>
      </c>
      <c r="C294" s="128">
        <v>54</v>
      </c>
    </row>
    <row r="295" spans="2:3" x14ac:dyDescent="0.25">
      <c r="B295" s="115" t="s">
        <v>164</v>
      </c>
      <c r="C295" s="125" t="s">
        <v>165</v>
      </c>
    </row>
    <row r="296" spans="2:3" x14ac:dyDescent="0.25">
      <c r="B296" s="118" t="s">
        <v>166</v>
      </c>
      <c r="C296" s="126">
        <v>0.05</v>
      </c>
    </row>
    <row r="298" spans="2:3" x14ac:dyDescent="0.25">
      <c r="B298" s="127" t="s">
        <v>167</v>
      </c>
    </row>
    <row r="299" spans="2:3" x14ac:dyDescent="0.25">
      <c r="B299" s="127" t="s">
        <v>168</v>
      </c>
    </row>
    <row r="300" spans="2:3" x14ac:dyDescent="0.25">
      <c r="B300" s="127" t="s">
        <v>169</v>
      </c>
    </row>
    <row r="301" spans="2:3" x14ac:dyDescent="0.25">
      <c r="B301" s="127" t="s">
        <v>170</v>
      </c>
    </row>
    <row r="302" spans="2:3" x14ac:dyDescent="0.25">
      <c r="B302" s="127" t="s">
        <v>171</v>
      </c>
    </row>
    <row r="305" spans="2:2" x14ac:dyDescent="0.25">
      <c r="B305" t="s">
        <v>176</v>
      </c>
    </row>
    <row r="326" spans="2:3" x14ac:dyDescent="0.25">
      <c r="B326" t="s">
        <v>187</v>
      </c>
    </row>
    <row r="328" spans="2:3" x14ac:dyDescent="0.25">
      <c r="B328" t="s">
        <v>160</v>
      </c>
    </row>
    <row r="329" spans="2:3" x14ac:dyDescent="0.25">
      <c r="B329" s="121">
        <v>0.24544644824184</v>
      </c>
      <c r="C329" s="122">
        <v>0.422166105288726</v>
      </c>
    </row>
    <row r="331" spans="2:3" x14ac:dyDescent="0.25">
      <c r="B331" s="123" t="s">
        <v>161</v>
      </c>
      <c r="C331" s="124">
        <v>0.33380627676528302</v>
      </c>
    </row>
    <row r="332" spans="2:3" x14ac:dyDescent="0.25">
      <c r="B332" s="115" t="s">
        <v>162</v>
      </c>
      <c r="C332" s="125">
        <v>7.4043633991410998</v>
      </c>
    </row>
    <row r="333" spans="2:3" x14ac:dyDescent="0.25">
      <c r="B333" s="115" t="s">
        <v>163</v>
      </c>
      <c r="C333" s="125">
        <v>1.9599639845400501</v>
      </c>
    </row>
    <row r="334" spans="2:3" x14ac:dyDescent="0.25">
      <c r="B334" s="115" t="s">
        <v>164</v>
      </c>
      <c r="C334" s="125" t="s">
        <v>165</v>
      </c>
    </row>
    <row r="335" spans="2:3" x14ac:dyDescent="0.25">
      <c r="B335" s="118" t="s">
        <v>166</v>
      </c>
      <c r="C335" s="126">
        <v>0.05</v>
      </c>
    </row>
    <row r="337" spans="2:3" x14ac:dyDescent="0.25">
      <c r="B337" s="127" t="s">
        <v>167</v>
      </c>
    </row>
    <row r="338" spans="2:3" x14ac:dyDescent="0.25">
      <c r="B338" s="127" t="s">
        <v>168</v>
      </c>
    </row>
    <row r="339" spans="2:3" x14ac:dyDescent="0.25">
      <c r="B339" s="127" t="s">
        <v>169</v>
      </c>
    </row>
    <row r="340" spans="2:3" x14ac:dyDescent="0.25">
      <c r="B340" s="127" t="s">
        <v>170</v>
      </c>
    </row>
    <row r="341" spans="2:3" x14ac:dyDescent="0.25">
      <c r="B341" s="127" t="s">
        <v>171</v>
      </c>
    </row>
    <row r="344" spans="2:3" x14ac:dyDescent="0.25">
      <c r="B344" t="s">
        <v>188</v>
      </c>
    </row>
    <row r="346" spans="2:3" x14ac:dyDescent="0.25">
      <c r="B346" t="s">
        <v>160</v>
      </c>
    </row>
    <row r="347" spans="2:3" x14ac:dyDescent="0.25">
      <c r="B347" s="121">
        <v>0.22838697401452099</v>
      </c>
      <c r="C347" s="122">
        <v>0.43922557951604502</v>
      </c>
    </row>
    <row r="349" spans="2:3" x14ac:dyDescent="0.25">
      <c r="B349" s="123" t="s">
        <v>161</v>
      </c>
      <c r="C349" s="124">
        <v>0.33380627676528302</v>
      </c>
    </row>
    <row r="350" spans="2:3" x14ac:dyDescent="0.25">
      <c r="B350" s="115" t="s">
        <v>173</v>
      </c>
      <c r="C350" s="125">
        <v>6.3996595831497203</v>
      </c>
    </row>
    <row r="351" spans="2:3" x14ac:dyDescent="0.25">
      <c r="B351" s="115" t="s">
        <v>174</v>
      </c>
      <c r="C351" s="125">
        <v>2.0210753902996701</v>
      </c>
    </row>
    <row r="352" spans="2:3" x14ac:dyDescent="0.25">
      <c r="B352" s="115" t="s">
        <v>175</v>
      </c>
      <c r="C352" s="128">
        <v>40</v>
      </c>
    </row>
    <row r="353" spans="2:3" x14ac:dyDescent="0.25">
      <c r="B353" s="115" t="s">
        <v>164</v>
      </c>
      <c r="C353" s="125" t="s">
        <v>165</v>
      </c>
    </row>
    <row r="354" spans="2:3" x14ac:dyDescent="0.25">
      <c r="B354" s="118" t="s">
        <v>166</v>
      </c>
      <c r="C354" s="126">
        <v>0.05</v>
      </c>
    </row>
    <row r="356" spans="2:3" x14ac:dyDescent="0.25">
      <c r="B356" s="127" t="s">
        <v>167</v>
      </c>
    </row>
    <row r="357" spans="2:3" x14ac:dyDescent="0.25">
      <c r="B357" s="127" t="s">
        <v>168</v>
      </c>
    </row>
    <row r="358" spans="2:3" x14ac:dyDescent="0.25">
      <c r="B358" s="127" t="s">
        <v>169</v>
      </c>
    </row>
    <row r="359" spans="2:3" x14ac:dyDescent="0.25">
      <c r="B359" s="127" t="s">
        <v>170</v>
      </c>
    </row>
    <row r="360" spans="2:3" x14ac:dyDescent="0.25">
      <c r="B360" s="127" t="s">
        <v>171</v>
      </c>
    </row>
    <row r="363" spans="2:3" x14ac:dyDescent="0.25">
      <c r="B363" t="s">
        <v>176</v>
      </c>
    </row>
    <row r="384" spans="2:2" x14ac:dyDescent="0.25">
      <c r="B384" t="s">
        <v>189</v>
      </c>
    </row>
    <row r="386" spans="2:3" x14ac:dyDescent="0.25">
      <c r="B386" t="s">
        <v>160</v>
      </c>
    </row>
    <row r="387" spans="2:3" x14ac:dyDescent="0.25">
      <c r="B387" s="121">
        <v>0.69003566176568198</v>
      </c>
      <c r="C387" s="122">
        <v>0.769745509365515</v>
      </c>
    </row>
    <row r="389" spans="2:3" x14ac:dyDescent="0.25">
      <c r="B389" s="123" t="s">
        <v>161</v>
      </c>
      <c r="C389" s="124">
        <v>0.72989058556559905</v>
      </c>
    </row>
    <row r="390" spans="2:3" x14ac:dyDescent="0.25">
      <c r="B390" s="115" t="s">
        <v>162</v>
      </c>
      <c r="C390" s="125">
        <v>35.894166240167998</v>
      </c>
    </row>
    <row r="391" spans="2:3" x14ac:dyDescent="0.25">
      <c r="B391" s="115" t="s">
        <v>163</v>
      </c>
      <c r="C391" s="125">
        <v>1.9599639845400501</v>
      </c>
    </row>
    <row r="392" spans="2:3" x14ac:dyDescent="0.25">
      <c r="B392" s="115" t="s">
        <v>164</v>
      </c>
      <c r="C392" s="125" t="s">
        <v>165</v>
      </c>
    </row>
    <row r="393" spans="2:3" x14ac:dyDescent="0.25">
      <c r="B393" s="118" t="s">
        <v>166</v>
      </c>
      <c r="C393" s="126">
        <v>0.05</v>
      </c>
    </row>
    <row r="395" spans="2:3" x14ac:dyDescent="0.25">
      <c r="B395" s="127" t="s">
        <v>167</v>
      </c>
    </row>
    <row r="396" spans="2:3" x14ac:dyDescent="0.25">
      <c r="B396" s="127" t="s">
        <v>168</v>
      </c>
    </row>
    <row r="397" spans="2:3" x14ac:dyDescent="0.25">
      <c r="B397" s="127" t="s">
        <v>169</v>
      </c>
    </row>
    <row r="398" spans="2:3" x14ac:dyDescent="0.25">
      <c r="B398" s="127" t="s">
        <v>170</v>
      </c>
    </row>
    <row r="399" spans="2:3" x14ac:dyDescent="0.25">
      <c r="B399" s="127" t="s">
        <v>171</v>
      </c>
    </row>
    <row r="402" spans="2:3" x14ac:dyDescent="0.25">
      <c r="B402" t="s">
        <v>190</v>
      </c>
    </row>
    <row r="404" spans="2:3" x14ac:dyDescent="0.25">
      <c r="B404" t="s">
        <v>160</v>
      </c>
    </row>
    <row r="405" spans="2:3" x14ac:dyDescent="0.25">
      <c r="B405" s="121">
        <v>0.689831998006602</v>
      </c>
      <c r="C405" s="122">
        <v>0.76994917312459499</v>
      </c>
    </row>
    <row r="407" spans="2:3" x14ac:dyDescent="0.25">
      <c r="B407" s="123" t="s">
        <v>161</v>
      </c>
      <c r="C407" s="124">
        <v>0.72989058556559905</v>
      </c>
    </row>
    <row r="408" spans="2:3" x14ac:dyDescent="0.25">
      <c r="B408" s="115" t="s">
        <v>173</v>
      </c>
      <c r="C408" s="125">
        <v>36.5458496723396</v>
      </c>
    </row>
    <row r="409" spans="2:3" x14ac:dyDescent="0.25">
      <c r="B409" s="115" t="s">
        <v>174</v>
      </c>
      <c r="C409" s="125">
        <v>2.0057459953164001</v>
      </c>
    </row>
    <row r="410" spans="2:3" x14ac:dyDescent="0.25">
      <c r="B410" s="115" t="s">
        <v>175</v>
      </c>
      <c r="C410" s="128">
        <v>53</v>
      </c>
    </row>
    <row r="411" spans="2:3" x14ac:dyDescent="0.25">
      <c r="B411" s="115" t="s">
        <v>164</v>
      </c>
      <c r="C411" s="125" t="s">
        <v>165</v>
      </c>
    </row>
    <row r="412" spans="2:3" x14ac:dyDescent="0.25">
      <c r="B412" s="118" t="s">
        <v>166</v>
      </c>
      <c r="C412" s="126">
        <v>0.05</v>
      </c>
    </row>
    <row r="414" spans="2:3" x14ac:dyDescent="0.25">
      <c r="B414" s="127" t="s">
        <v>167</v>
      </c>
    </row>
    <row r="415" spans="2:3" x14ac:dyDescent="0.25">
      <c r="B415" s="127" t="s">
        <v>168</v>
      </c>
    </row>
    <row r="416" spans="2:3" x14ac:dyDescent="0.25">
      <c r="B416" s="127" t="s">
        <v>169</v>
      </c>
    </row>
    <row r="417" spans="2:2" x14ac:dyDescent="0.25">
      <c r="B417" s="127" t="s">
        <v>170</v>
      </c>
    </row>
    <row r="418" spans="2:2" x14ac:dyDescent="0.25">
      <c r="B418" s="127" t="s">
        <v>171</v>
      </c>
    </row>
    <row r="421" spans="2:2" x14ac:dyDescent="0.25">
      <c r="B421" t="s">
        <v>176</v>
      </c>
    </row>
    <row r="442" spans="2:3" x14ac:dyDescent="0.25">
      <c r="B442" t="s">
        <v>218</v>
      </c>
    </row>
    <row r="444" spans="2:3" x14ac:dyDescent="0.25">
      <c r="B444" t="s">
        <v>160</v>
      </c>
    </row>
    <row r="445" spans="2:3" x14ac:dyDescent="0.25">
      <c r="B445" s="121">
        <v>0.43129428069514703</v>
      </c>
      <c r="C445" s="122">
        <v>0.58131337563436702</v>
      </c>
    </row>
    <row r="447" spans="2:3" x14ac:dyDescent="0.25">
      <c r="B447" s="123" t="s">
        <v>161</v>
      </c>
      <c r="C447" s="124">
        <v>0.50630382816475705</v>
      </c>
    </row>
    <row r="448" spans="2:3" x14ac:dyDescent="0.25">
      <c r="B448" s="115" t="s">
        <v>162</v>
      </c>
      <c r="C448" s="125">
        <v>13.229479471792899</v>
      </c>
    </row>
    <row r="449" spans="2:3" x14ac:dyDescent="0.25">
      <c r="B449" s="115" t="s">
        <v>163</v>
      </c>
      <c r="C449" s="125">
        <v>1.9599639845400501</v>
      </c>
    </row>
    <row r="450" spans="2:3" x14ac:dyDescent="0.25">
      <c r="B450" s="115" t="s">
        <v>164</v>
      </c>
      <c r="C450" s="125" t="s">
        <v>165</v>
      </c>
    </row>
    <row r="451" spans="2:3" x14ac:dyDescent="0.25">
      <c r="B451" s="118" t="s">
        <v>166</v>
      </c>
      <c r="C451" s="126">
        <v>0.05</v>
      </c>
    </row>
    <row r="453" spans="2:3" x14ac:dyDescent="0.25">
      <c r="B453" s="127" t="s">
        <v>167</v>
      </c>
    </row>
    <row r="454" spans="2:3" x14ac:dyDescent="0.25">
      <c r="B454" s="127" t="s">
        <v>168</v>
      </c>
    </row>
    <row r="455" spans="2:3" x14ac:dyDescent="0.25">
      <c r="B455" s="127" t="s">
        <v>169</v>
      </c>
    </row>
    <row r="456" spans="2:3" x14ac:dyDescent="0.25">
      <c r="B456" s="127" t="s">
        <v>170</v>
      </c>
    </row>
    <row r="457" spans="2:3" x14ac:dyDescent="0.25">
      <c r="B457" s="127" t="s">
        <v>171</v>
      </c>
    </row>
    <row r="460" spans="2:3" x14ac:dyDescent="0.25">
      <c r="B460" t="s">
        <v>219</v>
      </c>
    </row>
    <row r="462" spans="2:3" x14ac:dyDescent="0.25">
      <c r="B462" t="s">
        <v>160</v>
      </c>
    </row>
    <row r="463" spans="2:3" x14ac:dyDescent="0.25">
      <c r="B463" s="121">
        <v>0.42154612029436</v>
      </c>
      <c r="C463" s="122">
        <v>0.59106153603515299</v>
      </c>
    </row>
    <row r="465" spans="2:3" x14ac:dyDescent="0.25">
      <c r="B465" s="123" t="s">
        <v>161</v>
      </c>
      <c r="C465" s="124">
        <v>0.50630382816475705</v>
      </c>
    </row>
    <row r="466" spans="2:3" x14ac:dyDescent="0.25">
      <c r="B466" s="115" t="s">
        <v>173</v>
      </c>
      <c r="C466" s="125">
        <v>11.9762330072603</v>
      </c>
    </row>
    <row r="467" spans="2:3" x14ac:dyDescent="0.25">
      <c r="B467" s="115" t="s">
        <v>174</v>
      </c>
      <c r="C467" s="125">
        <v>2.0048792881867201</v>
      </c>
    </row>
    <row r="468" spans="2:3" x14ac:dyDescent="0.25">
      <c r="B468" s="115" t="s">
        <v>175</v>
      </c>
      <c r="C468" s="128">
        <v>54</v>
      </c>
    </row>
    <row r="469" spans="2:3" x14ac:dyDescent="0.25">
      <c r="B469" s="115" t="s">
        <v>164</v>
      </c>
      <c r="C469" s="125" t="s">
        <v>165</v>
      </c>
    </row>
    <row r="470" spans="2:3" x14ac:dyDescent="0.25">
      <c r="B470" s="118" t="s">
        <v>166</v>
      </c>
      <c r="C470" s="126">
        <v>0.05</v>
      </c>
    </row>
    <row r="472" spans="2:3" x14ac:dyDescent="0.25">
      <c r="B472" s="127" t="s">
        <v>167</v>
      </c>
    </row>
    <row r="473" spans="2:3" x14ac:dyDescent="0.25">
      <c r="B473" s="127" t="s">
        <v>168</v>
      </c>
    </row>
    <row r="474" spans="2:3" x14ac:dyDescent="0.25">
      <c r="B474" s="127" t="s">
        <v>169</v>
      </c>
    </row>
    <row r="475" spans="2:3" x14ac:dyDescent="0.25">
      <c r="B475" s="127" t="s">
        <v>170</v>
      </c>
    </row>
    <row r="476" spans="2:3" x14ac:dyDescent="0.25">
      <c r="B476" s="127" t="s">
        <v>171</v>
      </c>
    </row>
    <row r="479" spans="2:3" x14ac:dyDescent="0.25">
      <c r="B479" t="s">
        <v>176</v>
      </c>
    </row>
    <row r="500" spans="2:3" x14ac:dyDescent="0.25">
      <c r="B500" t="s">
        <v>191</v>
      </c>
    </row>
    <row r="502" spans="2:3" x14ac:dyDescent="0.25">
      <c r="B502" t="s">
        <v>160</v>
      </c>
    </row>
    <row r="503" spans="2:3" x14ac:dyDescent="0.25">
      <c r="B503" s="121">
        <v>3.7581976209413601</v>
      </c>
      <c r="C503" s="122">
        <v>5.0232086944157501</v>
      </c>
    </row>
    <row r="505" spans="2:3" x14ac:dyDescent="0.25">
      <c r="B505" s="123" t="s">
        <v>161</v>
      </c>
      <c r="C505" s="124">
        <v>4.3907031576785496</v>
      </c>
    </row>
    <row r="506" spans="2:3" x14ac:dyDescent="0.25">
      <c r="B506" s="115" t="s">
        <v>162</v>
      </c>
      <c r="C506" s="125">
        <v>13.605604308617901</v>
      </c>
    </row>
    <row r="507" spans="2:3" x14ac:dyDescent="0.25">
      <c r="B507" s="115" t="s">
        <v>163</v>
      </c>
      <c r="C507" s="125">
        <v>1.9599639845400501</v>
      </c>
    </row>
    <row r="508" spans="2:3" x14ac:dyDescent="0.25">
      <c r="B508" s="115" t="s">
        <v>164</v>
      </c>
      <c r="C508" s="125" t="s">
        <v>165</v>
      </c>
    </row>
    <row r="509" spans="2:3" x14ac:dyDescent="0.25">
      <c r="B509" s="118" t="s">
        <v>166</v>
      </c>
      <c r="C509" s="126">
        <v>0.05</v>
      </c>
    </row>
    <row r="511" spans="2:3" x14ac:dyDescent="0.25">
      <c r="B511" s="127" t="s">
        <v>167</v>
      </c>
    </row>
    <row r="512" spans="2:3" x14ac:dyDescent="0.25">
      <c r="B512" s="127" t="s">
        <v>168</v>
      </c>
    </row>
    <row r="513" spans="2:3" x14ac:dyDescent="0.25">
      <c r="B513" s="127" t="s">
        <v>169</v>
      </c>
    </row>
    <row r="514" spans="2:3" x14ac:dyDescent="0.25">
      <c r="B514" s="127" t="s">
        <v>170</v>
      </c>
    </row>
    <row r="515" spans="2:3" x14ac:dyDescent="0.25">
      <c r="B515" s="127" t="s">
        <v>171</v>
      </c>
    </row>
    <row r="518" spans="2:3" x14ac:dyDescent="0.25">
      <c r="B518" t="s">
        <v>192</v>
      </c>
    </row>
    <row r="520" spans="2:3" x14ac:dyDescent="0.25">
      <c r="B520" t="s">
        <v>160</v>
      </c>
    </row>
    <row r="521" spans="2:3" x14ac:dyDescent="0.25">
      <c r="B521" s="121">
        <v>3.8399882211549698</v>
      </c>
      <c r="C521" s="122">
        <v>4.94141809420214</v>
      </c>
    </row>
    <row r="523" spans="2:3" x14ac:dyDescent="0.25">
      <c r="B523" s="123" t="s">
        <v>161</v>
      </c>
      <c r="C523" s="124">
        <v>4.3907031576785496</v>
      </c>
    </row>
    <row r="524" spans="2:3" x14ac:dyDescent="0.25">
      <c r="B524" s="115" t="s">
        <v>173</v>
      </c>
      <c r="C524" s="125">
        <v>15.977714012365</v>
      </c>
    </row>
    <row r="525" spans="2:3" x14ac:dyDescent="0.25">
      <c r="B525" s="115" t="s">
        <v>174</v>
      </c>
      <c r="C525" s="125">
        <v>2.0040447832879398</v>
      </c>
    </row>
    <row r="526" spans="2:3" x14ac:dyDescent="0.25">
      <c r="B526" s="115" t="s">
        <v>175</v>
      </c>
      <c r="C526" s="128">
        <v>55</v>
      </c>
    </row>
    <row r="527" spans="2:3" x14ac:dyDescent="0.25">
      <c r="B527" s="115" t="s">
        <v>164</v>
      </c>
      <c r="C527" s="125" t="s">
        <v>165</v>
      </c>
    </row>
    <row r="528" spans="2:3" x14ac:dyDescent="0.25">
      <c r="B528" s="118" t="s">
        <v>166</v>
      </c>
      <c r="C528" s="126">
        <v>0.05</v>
      </c>
    </row>
    <row r="530" spans="2:2" x14ac:dyDescent="0.25">
      <c r="B530" s="127" t="s">
        <v>167</v>
      </c>
    </row>
    <row r="531" spans="2:2" x14ac:dyDescent="0.25">
      <c r="B531" s="127" t="s">
        <v>168</v>
      </c>
    </row>
    <row r="532" spans="2:2" x14ac:dyDescent="0.25">
      <c r="B532" s="127" t="s">
        <v>169</v>
      </c>
    </row>
    <row r="533" spans="2:2" x14ac:dyDescent="0.25">
      <c r="B533" s="127" t="s">
        <v>170</v>
      </c>
    </row>
    <row r="534" spans="2:2" x14ac:dyDescent="0.25">
      <c r="B534" s="127" t="s">
        <v>171</v>
      </c>
    </row>
    <row r="537" spans="2:2" x14ac:dyDescent="0.25">
      <c r="B537" t="s">
        <v>176</v>
      </c>
    </row>
    <row r="558" spans="2:2" x14ac:dyDescent="0.25">
      <c r="B558" t="s">
        <v>220</v>
      </c>
    </row>
    <row r="560" spans="2:2" x14ac:dyDescent="0.25">
      <c r="B560" t="s">
        <v>160</v>
      </c>
    </row>
    <row r="561" spans="2:3" x14ac:dyDescent="0.25">
      <c r="B561" s="121">
        <v>-0.57619380989435498</v>
      </c>
      <c r="C561" s="122">
        <v>-0.41159426817126599</v>
      </c>
    </row>
    <row r="563" spans="2:3" x14ac:dyDescent="0.25">
      <c r="B563" s="123" t="s">
        <v>161</v>
      </c>
      <c r="C563" s="124">
        <v>-0.49389403903280998</v>
      </c>
    </row>
    <row r="564" spans="2:3" x14ac:dyDescent="0.25">
      <c r="B564" s="115" t="s">
        <v>162</v>
      </c>
      <c r="C564" s="125">
        <v>-11.762056182536</v>
      </c>
    </row>
    <row r="565" spans="2:3" x14ac:dyDescent="0.25">
      <c r="B565" s="115" t="s">
        <v>163</v>
      </c>
      <c r="C565" s="125">
        <v>1.9599639845400501</v>
      </c>
    </row>
    <row r="566" spans="2:3" x14ac:dyDescent="0.25">
      <c r="B566" s="115" t="s">
        <v>164</v>
      </c>
      <c r="C566" s="125" t="s">
        <v>165</v>
      </c>
    </row>
    <row r="567" spans="2:3" x14ac:dyDescent="0.25">
      <c r="B567" s="118" t="s">
        <v>166</v>
      </c>
      <c r="C567" s="126">
        <v>0.05</v>
      </c>
    </row>
    <row r="569" spans="2:3" x14ac:dyDescent="0.25">
      <c r="B569" s="127" t="s">
        <v>167</v>
      </c>
    </row>
    <row r="570" spans="2:3" x14ac:dyDescent="0.25">
      <c r="B570" s="127" t="s">
        <v>168</v>
      </c>
    </row>
    <row r="571" spans="2:3" x14ac:dyDescent="0.25">
      <c r="B571" s="127" t="s">
        <v>169</v>
      </c>
    </row>
    <row r="572" spans="2:3" x14ac:dyDescent="0.25">
      <c r="B572" s="127" t="s">
        <v>170</v>
      </c>
    </row>
    <row r="573" spans="2:3" x14ac:dyDescent="0.25">
      <c r="B573" s="127" t="s">
        <v>171</v>
      </c>
    </row>
    <row r="576" spans="2:3" x14ac:dyDescent="0.25">
      <c r="B576" t="s">
        <v>221</v>
      </c>
    </row>
    <row r="578" spans="2:3" x14ac:dyDescent="0.25">
      <c r="B578" t="s">
        <v>160</v>
      </c>
    </row>
    <row r="579" spans="2:3" x14ac:dyDescent="0.25">
      <c r="B579" s="121">
        <v>-0.57990739040014905</v>
      </c>
      <c r="C579" s="122">
        <v>-0.40788068766547197</v>
      </c>
    </row>
    <row r="581" spans="2:3" x14ac:dyDescent="0.25">
      <c r="B581" s="123" t="s">
        <v>161</v>
      </c>
      <c r="C581" s="124">
        <v>-0.49389403903280998</v>
      </c>
    </row>
    <row r="582" spans="2:3" x14ac:dyDescent="0.25">
      <c r="B582" s="115" t="s">
        <v>173</v>
      </c>
      <c r="C582" s="125">
        <v>-11.517118856002</v>
      </c>
    </row>
    <row r="583" spans="2:3" x14ac:dyDescent="0.25">
      <c r="B583" s="115" t="s">
        <v>174</v>
      </c>
      <c r="C583" s="125">
        <v>2.0057459953164001</v>
      </c>
    </row>
    <row r="584" spans="2:3" x14ac:dyDescent="0.25">
      <c r="B584" s="115" t="s">
        <v>175</v>
      </c>
      <c r="C584" s="128">
        <v>53</v>
      </c>
    </row>
    <row r="585" spans="2:3" x14ac:dyDescent="0.25">
      <c r="B585" s="115" t="s">
        <v>164</v>
      </c>
      <c r="C585" s="125" t="s">
        <v>165</v>
      </c>
    </row>
    <row r="586" spans="2:3" x14ac:dyDescent="0.25">
      <c r="B586" s="118" t="s">
        <v>166</v>
      </c>
      <c r="C586" s="126">
        <v>0.05</v>
      </c>
    </row>
    <row r="588" spans="2:3" x14ac:dyDescent="0.25">
      <c r="B588" s="127" t="s">
        <v>167</v>
      </c>
    </row>
    <row r="589" spans="2:3" x14ac:dyDescent="0.25">
      <c r="B589" s="127" t="s">
        <v>168</v>
      </c>
    </row>
    <row r="590" spans="2:3" x14ac:dyDescent="0.25">
      <c r="B590" s="127" t="s">
        <v>169</v>
      </c>
    </row>
    <row r="591" spans="2:3" x14ac:dyDescent="0.25">
      <c r="B591" s="127" t="s">
        <v>170</v>
      </c>
    </row>
    <row r="592" spans="2:3" x14ac:dyDescent="0.25">
      <c r="B592" s="127" t="s">
        <v>171</v>
      </c>
    </row>
    <row r="595" spans="2:2" x14ac:dyDescent="0.25">
      <c r="B595" t="s">
        <v>176</v>
      </c>
    </row>
    <row r="616" spans="2:3" x14ac:dyDescent="0.25">
      <c r="B616" t="s">
        <v>222</v>
      </c>
    </row>
    <row r="618" spans="2:3" x14ac:dyDescent="0.25">
      <c r="B618" t="s">
        <v>160</v>
      </c>
    </row>
    <row r="619" spans="2:3" x14ac:dyDescent="0.25">
      <c r="B619" s="121">
        <v>6.9470475458255798E-2</v>
      </c>
      <c r="C619" s="122">
        <v>0.12266605497529499</v>
      </c>
    </row>
    <row r="621" spans="2:3" x14ac:dyDescent="0.25">
      <c r="B621" s="123" t="s">
        <v>161</v>
      </c>
      <c r="C621" s="124">
        <v>9.6068265216775403E-2</v>
      </c>
    </row>
    <row r="622" spans="2:3" x14ac:dyDescent="0.25">
      <c r="B622" s="115" t="s">
        <v>162</v>
      </c>
      <c r="C622" s="125">
        <v>7.0791724271679497</v>
      </c>
    </row>
    <row r="623" spans="2:3" x14ac:dyDescent="0.25">
      <c r="B623" s="115" t="s">
        <v>163</v>
      </c>
      <c r="C623" s="125">
        <v>1.9599639845400501</v>
      </c>
    </row>
    <row r="624" spans="2:3" x14ac:dyDescent="0.25">
      <c r="B624" s="115" t="s">
        <v>164</v>
      </c>
      <c r="C624" s="125" t="s">
        <v>165</v>
      </c>
    </row>
    <row r="625" spans="2:3" x14ac:dyDescent="0.25">
      <c r="B625" s="118" t="s">
        <v>166</v>
      </c>
      <c r="C625" s="126">
        <v>0.05</v>
      </c>
    </row>
    <row r="627" spans="2:3" x14ac:dyDescent="0.25">
      <c r="B627" s="127" t="s">
        <v>167</v>
      </c>
    </row>
    <row r="628" spans="2:3" x14ac:dyDescent="0.25">
      <c r="B628" s="127" t="s">
        <v>168</v>
      </c>
    </row>
    <row r="629" spans="2:3" x14ac:dyDescent="0.25">
      <c r="B629" s="127" t="s">
        <v>169</v>
      </c>
    </row>
    <row r="630" spans="2:3" x14ac:dyDescent="0.25">
      <c r="B630" s="127" t="s">
        <v>170</v>
      </c>
    </row>
    <row r="631" spans="2:3" x14ac:dyDescent="0.25">
      <c r="B631" s="127" t="s">
        <v>171</v>
      </c>
    </row>
    <row r="634" spans="2:3" x14ac:dyDescent="0.25">
      <c r="B634" t="s">
        <v>223</v>
      </c>
    </row>
    <row r="636" spans="2:3" x14ac:dyDescent="0.25">
      <c r="B636" t="s">
        <v>160</v>
      </c>
    </row>
    <row r="637" spans="2:3" x14ac:dyDescent="0.25">
      <c r="B637" s="121">
        <v>6.85568856999208E-2</v>
      </c>
      <c r="C637" s="122">
        <v>0.12357964473363001</v>
      </c>
    </row>
    <row r="639" spans="2:3" x14ac:dyDescent="0.25">
      <c r="B639" s="123" t="s">
        <v>161</v>
      </c>
      <c r="C639" s="124">
        <v>9.6068265216775403E-2</v>
      </c>
    </row>
    <row r="640" spans="2:3" x14ac:dyDescent="0.25">
      <c r="B640" s="115" t="s">
        <v>173</v>
      </c>
      <c r="C640" s="125">
        <v>7.0631284642736203</v>
      </c>
    </row>
    <row r="641" spans="2:3" x14ac:dyDescent="0.25">
      <c r="B641" s="115" t="s">
        <v>174</v>
      </c>
      <c r="C641" s="125">
        <v>2.02269092002921</v>
      </c>
    </row>
    <row r="642" spans="2:3" x14ac:dyDescent="0.25">
      <c r="B642" s="115" t="s">
        <v>175</v>
      </c>
      <c r="C642" s="128">
        <v>39</v>
      </c>
    </row>
    <row r="643" spans="2:3" x14ac:dyDescent="0.25">
      <c r="B643" s="115" t="s">
        <v>164</v>
      </c>
      <c r="C643" s="125" t="s">
        <v>165</v>
      </c>
    </row>
    <row r="644" spans="2:3" x14ac:dyDescent="0.25">
      <c r="B644" s="118" t="s">
        <v>166</v>
      </c>
      <c r="C644" s="126">
        <v>0.05</v>
      </c>
    </row>
    <row r="646" spans="2:3" x14ac:dyDescent="0.25">
      <c r="B646" s="127" t="s">
        <v>167</v>
      </c>
    </row>
    <row r="647" spans="2:3" x14ac:dyDescent="0.25">
      <c r="B647" s="127" t="s">
        <v>168</v>
      </c>
    </row>
    <row r="648" spans="2:3" x14ac:dyDescent="0.25">
      <c r="B648" s="127" t="s">
        <v>169</v>
      </c>
    </row>
    <row r="649" spans="2:3" x14ac:dyDescent="0.25">
      <c r="B649" s="127" t="s">
        <v>170</v>
      </c>
    </row>
    <row r="650" spans="2:3" x14ac:dyDescent="0.25">
      <c r="B650" s="127" t="s">
        <v>171</v>
      </c>
    </row>
    <row r="653" spans="2:3" x14ac:dyDescent="0.25">
      <c r="B653" t="s">
        <v>176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8:AE139"/>
  <sheetViews>
    <sheetView zoomScaleNormal="100" workbookViewId="0">
      <selection activeCellId="1" sqref="H2:AA59 A1"/>
    </sheetView>
  </sheetViews>
  <sheetFormatPr baseColWidth="10" defaultColWidth="9.140625" defaultRowHeight="15" x14ac:dyDescent="0.25"/>
  <cols>
    <col min="1" max="1" width="10.5703125"/>
    <col min="2" max="2" width="11.7109375"/>
    <col min="3" max="1025" width="10.5703125"/>
  </cols>
  <sheetData>
    <row r="18" spans="11:13" x14ac:dyDescent="0.25">
      <c r="L18" s="1" t="s">
        <v>92</v>
      </c>
      <c r="M18" s="1" t="s">
        <v>11</v>
      </c>
    </row>
    <row r="19" spans="11:13" x14ac:dyDescent="0.25">
      <c r="K19" t="s">
        <v>224</v>
      </c>
      <c r="L19" s="9">
        <v>17.89</v>
      </c>
      <c r="M19" s="12">
        <v>4672.4307859999999</v>
      </c>
    </row>
    <row r="20" spans="11:13" x14ac:dyDescent="0.25">
      <c r="K20" t="s">
        <v>224</v>
      </c>
      <c r="L20" s="9">
        <v>20.440000000000001</v>
      </c>
      <c r="M20" s="12">
        <v>7773.729585</v>
      </c>
    </row>
    <row r="21" spans="11:13" x14ac:dyDescent="0.25">
      <c r="K21" t="s">
        <v>224</v>
      </c>
      <c r="L21" s="9">
        <v>13.49</v>
      </c>
      <c r="M21" s="12">
        <v>453.50448999999998</v>
      </c>
    </row>
    <row r="22" spans="11:13" x14ac:dyDescent="0.25">
      <c r="K22" t="s">
        <v>224</v>
      </c>
      <c r="L22" s="9">
        <v>13.6</v>
      </c>
      <c r="M22" s="12">
        <v>581.94220759687096</v>
      </c>
    </row>
    <row r="23" spans="11:13" x14ac:dyDescent="0.25">
      <c r="K23" t="s">
        <v>224</v>
      </c>
      <c r="L23" s="9">
        <v>24.57</v>
      </c>
      <c r="M23" s="12">
        <v>2518.3207039653498</v>
      </c>
    </row>
    <row r="24" spans="11:13" x14ac:dyDescent="0.25">
      <c r="K24" t="s">
        <v>224</v>
      </c>
      <c r="L24" s="9">
        <v>36.25</v>
      </c>
      <c r="M24" s="12">
        <v>1556.89220548716</v>
      </c>
    </row>
    <row r="25" spans="11:13" x14ac:dyDescent="0.25">
      <c r="K25" t="s">
        <v>224</v>
      </c>
      <c r="L25" s="9">
        <v>61.82</v>
      </c>
      <c r="M25" s="12">
        <v>17974.584210000001</v>
      </c>
    </row>
    <row r="26" spans="11:13" x14ac:dyDescent="0.25">
      <c r="K26" t="s">
        <v>224</v>
      </c>
      <c r="L26" s="9">
        <v>37.03</v>
      </c>
      <c r="M26" s="12">
        <v>722</v>
      </c>
    </row>
    <row r="27" spans="11:13" x14ac:dyDescent="0.25">
      <c r="K27" t="s">
        <v>224</v>
      </c>
      <c r="L27" s="9">
        <v>25.72</v>
      </c>
      <c r="M27" s="12">
        <v>3488</v>
      </c>
    </row>
    <row r="28" spans="11:13" x14ac:dyDescent="0.25">
      <c r="K28" t="s">
        <v>224</v>
      </c>
      <c r="L28" s="9">
        <v>53.54</v>
      </c>
      <c r="M28" s="12">
        <v>16245.124659999999</v>
      </c>
    </row>
    <row r="29" spans="11:13" x14ac:dyDescent="0.25">
      <c r="K29" t="s">
        <v>224</v>
      </c>
      <c r="L29" s="9">
        <v>47.89</v>
      </c>
      <c r="M29" s="12">
        <v>8814.3248679999997</v>
      </c>
    </row>
    <row r="30" spans="11:13" x14ac:dyDescent="0.25">
      <c r="K30" t="s">
        <v>225</v>
      </c>
      <c r="L30" s="129">
        <v>13.6</v>
      </c>
      <c r="M30" s="130">
        <v>6044.5337793750004</v>
      </c>
    </row>
    <row r="31" spans="11:13" x14ac:dyDescent="0.25">
      <c r="K31" t="s">
        <v>225</v>
      </c>
      <c r="L31" s="129">
        <v>18.63</v>
      </c>
      <c r="M31" s="130">
        <v>501.94485543454499</v>
      </c>
    </row>
    <row r="32" spans="11:13" x14ac:dyDescent="0.25">
      <c r="K32" t="s">
        <v>225</v>
      </c>
      <c r="L32" s="129">
        <v>7.84</v>
      </c>
      <c r="M32" s="130">
        <v>540.83776979376501</v>
      </c>
    </row>
    <row r="33" spans="11:17" x14ac:dyDescent="0.25">
      <c r="K33" t="s">
        <v>225</v>
      </c>
      <c r="L33" s="129">
        <v>23.2</v>
      </c>
      <c r="M33" s="130">
        <v>363.70224443224799</v>
      </c>
    </row>
    <row r="34" spans="11:17" x14ac:dyDescent="0.25">
      <c r="K34" t="s">
        <v>225</v>
      </c>
      <c r="L34" s="129">
        <v>13.33</v>
      </c>
      <c r="M34" s="130">
        <v>262.02358035002902</v>
      </c>
    </row>
    <row r="35" spans="11:17" x14ac:dyDescent="0.25">
      <c r="K35" t="s">
        <v>225</v>
      </c>
      <c r="L35" s="131">
        <v>20.78</v>
      </c>
      <c r="M35" s="130">
        <v>757.21882102911604</v>
      </c>
    </row>
    <row r="36" spans="11:17" x14ac:dyDescent="0.25">
      <c r="K36" t="s">
        <v>225</v>
      </c>
      <c r="L36" s="131">
        <v>26.56</v>
      </c>
      <c r="M36" s="130">
        <v>880.10057881117598</v>
      </c>
    </row>
    <row r="37" spans="11:17" x14ac:dyDescent="0.25">
      <c r="K37" t="s">
        <v>225</v>
      </c>
      <c r="L37" s="129">
        <v>17.760000000000002</v>
      </c>
      <c r="M37" s="130">
        <v>1584.2623000000001</v>
      </c>
    </row>
    <row r="38" spans="11:17" x14ac:dyDescent="0.25">
      <c r="K38" t="s">
        <v>225</v>
      </c>
      <c r="L38" s="129">
        <v>26.32</v>
      </c>
      <c r="M38" s="130">
        <v>3215</v>
      </c>
      <c r="P38" s="132" t="s">
        <v>226</v>
      </c>
      <c r="Q38" s="132" t="s">
        <v>227</v>
      </c>
    </row>
    <row r="39" spans="11:17" x14ac:dyDescent="0.25">
      <c r="K39" t="s">
        <v>225</v>
      </c>
      <c r="L39" s="129">
        <v>14.62</v>
      </c>
      <c r="M39" s="130">
        <v>1625.7152272221199</v>
      </c>
      <c r="O39" t="s">
        <v>228</v>
      </c>
      <c r="P39" t="s">
        <v>229</v>
      </c>
      <c r="Q39" t="s">
        <v>230</v>
      </c>
    </row>
    <row r="40" spans="11:17" x14ac:dyDescent="0.25">
      <c r="K40" s="132" t="s">
        <v>226</v>
      </c>
      <c r="L40" s="133">
        <f>AVERAGE(L19:L29)</f>
        <v>32.021818181818183</v>
      </c>
      <c r="M40" s="133">
        <f>AVERAGE(M19:M29)</f>
        <v>5890.9867014590354</v>
      </c>
      <c r="N40" s="61"/>
      <c r="O40" t="s">
        <v>231</v>
      </c>
      <c r="P40" t="s">
        <v>232</v>
      </c>
      <c r="Q40" t="s">
        <v>233</v>
      </c>
    </row>
    <row r="41" spans="11:17" x14ac:dyDescent="0.25">
      <c r="K41" s="132" t="s">
        <v>227</v>
      </c>
      <c r="L41" s="133">
        <f>AVERAGE(L30:L39)</f>
        <v>18.263999999999999</v>
      </c>
      <c r="M41" s="133">
        <f>AVERAGE(M30:M39)</f>
        <v>1577.5339156448001</v>
      </c>
      <c r="N41" s="61"/>
    </row>
    <row r="42" spans="11:17" x14ac:dyDescent="0.25">
      <c r="K42" s="132" t="s">
        <v>226</v>
      </c>
      <c r="L42" s="67">
        <f>STDEV(L19:L29)</f>
        <v>16.606033131474724</v>
      </c>
      <c r="M42" s="67">
        <f>STDEV(M19:M29)</f>
        <v>6222.5492590187696</v>
      </c>
      <c r="N42" s="61"/>
    </row>
    <row r="43" spans="11:17" x14ac:dyDescent="0.25">
      <c r="K43" s="132" t="s">
        <v>227</v>
      </c>
      <c r="L43" s="67">
        <f>STDEV(L30:L39)</f>
        <v>6.0813087041816614</v>
      </c>
      <c r="M43" s="67">
        <f>STDEV(M30:M39)</f>
        <v>1802.2413600006869</v>
      </c>
      <c r="N43" s="61"/>
    </row>
    <row r="44" spans="11:17" x14ac:dyDescent="0.25">
      <c r="M44" s="133">
        <v>32.021818181818198</v>
      </c>
      <c r="N44" s="67">
        <v>16.6060331314747</v>
      </c>
    </row>
    <row r="45" spans="11:17" x14ac:dyDescent="0.25">
      <c r="K45" s="132" t="s">
        <v>226</v>
      </c>
    </row>
    <row r="46" spans="11:17" x14ac:dyDescent="0.25">
      <c r="L46" s="61">
        <v>5.89098670145904</v>
      </c>
      <c r="O46" s="67">
        <v>5.2225492590187699</v>
      </c>
    </row>
    <row r="49" spans="1:15" x14ac:dyDescent="0.25">
      <c r="B49" t="s">
        <v>234</v>
      </c>
      <c r="M49" s="133">
        <v>18.263999999999999</v>
      </c>
      <c r="N49" s="67">
        <v>6.0813087041816596</v>
      </c>
    </row>
    <row r="50" spans="1:15" x14ac:dyDescent="0.25">
      <c r="B50" t="s">
        <v>107</v>
      </c>
      <c r="D50" t="s">
        <v>72</v>
      </c>
      <c r="K50" s="132" t="s">
        <v>227</v>
      </c>
      <c r="M50" s="67"/>
    </row>
    <row r="51" spans="1:15" x14ac:dyDescent="0.25">
      <c r="A51" t="s">
        <v>24</v>
      </c>
      <c r="B51">
        <v>13.252785654870999</v>
      </c>
      <c r="C51" t="s">
        <v>24</v>
      </c>
      <c r="D51" s="67">
        <v>17.476307160616201</v>
      </c>
      <c r="K51" s="132"/>
      <c r="L51" s="61">
        <v>1.5775339156448001</v>
      </c>
      <c r="O51" s="67">
        <v>1.38022413600006</v>
      </c>
    </row>
    <row r="52" spans="1:15" x14ac:dyDescent="0.25">
      <c r="A52" t="s">
        <v>11</v>
      </c>
      <c r="B52">
        <v>57.719378282024998</v>
      </c>
      <c r="C52" t="s">
        <v>11</v>
      </c>
      <c r="D52" s="67">
        <v>6.1632154019560401</v>
      </c>
    </row>
    <row r="53" spans="1:15" x14ac:dyDescent="0.25">
      <c r="A53" t="s">
        <v>14</v>
      </c>
      <c r="B53">
        <v>5.3045881652253</v>
      </c>
      <c r="C53" t="s">
        <v>13</v>
      </c>
      <c r="D53" s="67">
        <v>7.8158255761342996</v>
      </c>
    </row>
    <row r="54" spans="1:15" x14ac:dyDescent="0.25">
      <c r="A54" t="s">
        <v>13</v>
      </c>
      <c r="B54">
        <v>8.8910421469470897</v>
      </c>
      <c r="C54" t="s">
        <v>16</v>
      </c>
      <c r="D54" s="67">
        <v>17.290838431346</v>
      </c>
    </row>
    <row r="55" spans="1:15" x14ac:dyDescent="0.25">
      <c r="A55" t="s">
        <v>16</v>
      </c>
      <c r="B55">
        <v>4.4457010934063002</v>
      </c>
      <c r="C55" t="s">
        <v>20</v>
      </c>
      <c r="D55" s="67">
        <v>13.1488877210342</v>
      </c>
    </row>
    <row r="56" spans="1:15" x14ac:dyDescent="0.25">
      <c r="A56" t="s">
        <v>105</v>
      </c>
      <c r="B56">
        <f>SUM(B57:B68)</f>
        <v>10.386504657525315</v>
      </c>
      <c r="C56" t="s">
        <v>18</v>
      </c>
      <c r="D56" s="67">
        <v>12.9855527512956</v>
      </c>
    </row>
    <row r="57" spans="1:15" x14ac:dyDescent="0.25">
      <c r="A57" t="s">
        <v>26</v>
      </c>
      <c r="B57">
        <v>3.0037413239944102</v>
      </c>
      <c r="C57" t="s">
        <v>19</v>
      </c>
      <c r="D57" s="67">
        <v>7.6357070328895604</v>
      </c>
    </row>
    <row r="58" spans="1:15" x14ac:dyDescent="0.25">
      <c r="A58" t="s">
        <v>12</v>
      </c>
      <c r="B58">
        <v>2.0356845661604401</v>
      </c>
      <c r="C58" t="s">
        <v>26</v>
      </c>
      <c r="D58" s="67">
        <v>7.50282118346147</v>
      </c>
    </row>
    <row r="59" spans="1:15" x14ac:dyDescent="0.25">
      <c r="A59" t="s">
        <v>19</v>
      </c>
      <c r="B59">
        <v>1.6071002115170301</v>
      </c>
      <c r="C59" t="s">
        <v>105</v>
      </c>
      <c r="D59" s="67">
        <f>SUM(D60:D68)</f>
        <v>9.9808447412666066</v>
      </c>
    </row>
    <row r="60" spans="1:15" x14ac:dyDescent="0.25">
      <c r="A60" t="s">
        <v>18</v>
      </c>
      <c r="B60">
        <v>1.2517099442706401</v>
      </c>
      <c r="C60" t="s">
        <v>14</v>
      </c>
      <c r="D60">
        <v>2.7944802032929901</v>
      </c>
    </row>
    <row r="61" spans="1:15" x14ac:dyDescent="0.25">
      <c r="A61" t="s">
        <v>20</v>
      </c>
      <c r="B61">
        <v>1.2139284343894301</v>
      </c>
      <c r="C61" t="s">
        <v>12</v>
      </c>
      <c r="D61">
        <v>1.8755019030353299</v>
      </c>
    </row>
    <row r="62" spans="1:15" x14ac:dyDescent="0.25">
      <c r="A62" t="s">
        <v>25</v>
      </c>
      <c r="B62">
        <v>1.0722724454661701</v>
      </c>
      <c r="C62" t="s">
        <v>22</v>
      </c>
      <c r="D62">
        <v>1.6066716697552501</v>
      </c>
    </row>
    <row r="63" spans="1:15" x14ac:dyDescent="0.25">
      <c r="A63" t="s">
        <v>17</v>
      </c>
      <c r="B63">
        <v>0.18033536036936701</v>
      </c>
      <c r="C63" t="s">
        <v>27</v>
      </c>
      <c r="D63">
        <v>1.3682033592871701</v>
      </c>
    </row>
    <row r="64" spans="1:15" x14ac:dyDescent="0.25">
      <c r="A64" t="s">
        <v>15</v>
      </c>
      <c r="B64">
        <v>1.9411922788282601E-2</v>
      </c>
      <c r="C64" t="s">
        <v>25</v>
      </c>
      <c r="D64">
        <v>1.0823526845306299</v>
      </c>
    </row>
    <row r="65" spans="1:4" x14ac:dyDescent="0.25">
      <c r="A65" t="s">
        <v>23</v>
      </c>
      <c r="B65">
        <v>2.32044856954081E-3</v>
      </c>
      <c r="C65" t="s">
        <v>17</v>
      </c>
      <c r="D65">
        <v>0.72269094014838298</v>
      </c>
    </row>
    <row r="66" spans="1:4" x14ac:dyDescent="0.25">
      <c r="A66" t="s">
        <v>22</v>
      </c>
      <c r="B66">
        <v>0</v>
      </c>
      <c r="C66" t="s">
        <v>23</v>
      </c>
      <c r="D66">
        <v>0.51010442306011805</v>
      </c>
    </row>
    <row r="67" spans="1:4" x14ac:dyDescent="0.25">
      <c r="A67" t="s">
        <v>235</v>
      </c>
      <c r="B67">
        <v>0</v>
      </c>
      <c r="C67" t="s">
        <v>15</v>
      </c>
      <c r="D67">
        <v>2.0839558156736201E-2</v>
      </c>
    </row>
    <row r="68" spans="1:4" x14ac:dyDescent="0.25">
      <c r="A68" t="s">
        <v>27</v>
      </c>
      <c r="B68">
        <v>0</v>
      </c>
      <c r="C68" t="s">
        <v>235</v>
      </c>
      <c r="D68">
        <v>0</v>
      </c>
    </row>
    <row r="69" spans="1:4" x14ac:dyDescent="0.25">
      <c r="A69" s="132" t="s">
        <v>24</v>
      </c>
      <c r="B69" s="133">
        <f>'%'!M56</f>
        <v>13.911059387323533</v>
      </c>
      <c r="C69" s="132" t="s">
        <v>24</v>
      </c>
      <c r="D69" s="133">
        <f>'%'!M58</f>
        <v>21.75489506644907</v>
      </c>
    </row>
    <row r="70" spans="1:4" x14ac:dyDescent="0.25">
      <c r="A70" s="132" t="s">
        <v>236</v>
      </c>
      <c r="B70" s="133">
        <f>'%'!Z56</f>
        <v>1.0735143235377549</v>
      </c>
      <c r="C70" s="132" t="s">
        <v>105</v>
      </c>
      <c r="D70" s="133">
        <f>100-(D69+D71+D72)</f>
        <v>0.53879615698875227</v>
      </c>
    </row>
    <row r="71" spans="1:4" x14ac:dyDescent="0.25">
      <c r="A71" s="132" t="s">
        <v>237</v>
      </c>
      <c r="B71" s="133">
        <f>'%'!AA56</f>
        <v>39.783471894191216</v>
      </c>
      <c r="C71" s="132" t="s">
        <v>237</v>
      </c>
      <c r="D71" s="133">
        <f>'%'!AA58</f>
        <v>64.020257240047528</v>
      </c>
    </row>
    <row r="72" spans="1:4" x14ac:dyDescent="0.25">
      <c r="A72" s="132" t="s">
        <v>105</v>
      </c>
      <c r="B72" s="133">
        <f>100-(SUM(B69:B71))</f>
        <v>45.231954394947493</v>
      </c>
      <c r="C72" s="132" t="s">
        <v>236</v>
      </c>
      <c r="D72" s="133">
        <f>'%'!Z58</f>
        <v>13.686051536514647</v>
      </c>
    </row>
    <row r="104" spans="3:24" x14ac:dyDescent="0.25">
      <c r="C104" t="s">
        <v>238</v>
      </c>
      <c r="J104" t="s">
        <v>239</v>
      </c>
      <c r="Q104" t="s">
        <v>240</v>
      </c>
      <c r="X104" t="s">
        <v>241</v>
      </c>
    </row>
    <row r="121" spans="2:31" x14ac:dyDescent="0.25">
      <c r="Q121" t="s">
        <v>242</v>
      </c>
      <c r="X121" t="s">
        <v>243</v>
      </c>
      <c r="AE121" t="s">
        <v>241</v>
      </c>
    </row>
    <row r="122" spans="2:31" x14ac:dyDescent="0.25">
      <c r="B122" t="s">
        <v>244</v>
      </c>
      <c r="J122" t="s">
        <v>241</v>
      </c>
    </row>
    <row r="138" spans="2:30" x14ac:dyDescent="0.25">
      <c r="AD138" t="s">
        <v>245</v>
      </c>
    </row>
    <row r="139" spans="2:30" x14ac:dyDescent="0.25">
      <c r="B139" t="s">
        <v>246</v>
      </c>
      <c r="I139" t="s">
        <v>247</v>
      </c>
      <c r="P139" t="s">
        <v>248</v>
      </c>
      <c r="W139" t="s">
        <v>249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U9"/>
  <sheetViews>
    <sheetView zoomScaleNormal="100" workbookViewId="0">
      <selection activeCell="D14" activeCellId="1" sqref="H2:AA59 D14"/>
    </sheetView>
  </sheetViews>
  <sheetFormatPr baseColWidth="10" defaultColWidth="9.140625" defaultRowHeight="15" x14ac:dyDescent="0.25"/>
  <sheetData>
    <row r="1" spans="1:21" x14ac:dyDescent="0.25">
      <c r="A1" s="5" t="s">
        <v>1</v>
      </c>
      <c r="B1" s="5" t="s">
        <v>2</v>
      </c>
      <c r="C1" s="5" t="s">
        <v>92</v>
      </c>
      <c r="D1" s="5" t="s">
        <v>93</v>
      </c>
      <c r="E1" s="5" t="s">
        <v>11</v>
      </c>
      <c r="F1" s="5" t="s">
        <v>12</v>
      </c>
      <c r="G1" s="5" t="s">
        <v>13</v>
      </c>
      <c r="H1" s="5" t="s">
        <v>14</v>
      </c>
      <c r="I1" s="5" t="s">
        <v>16</v>
      </c>
      <c r="J1" s="5" t="s">
        <v>18</v>
      </c>
      <c r="K1" s="5" t="s">
        <v>19</v>
      </c>
      <c r="L1" s="5" t="s">
        <v>20</v>
      </c>
      <c r="M1" s="5" t="s">
        <v>21</v>
      </c>
      <c r="N1" s="5" t="s">
        <v>24</v>
      </c>
      <c r="O1" s="5" t="s">
        <v>25</v>
      </c>
      <c r="P1" s="5" t="s">
        <v>26</v>
      </c>
      <c r="Q1" s="5" t="s">
        <v>28</v>
      </c>
      <c r="R1" s="6" t="s">
        <v>29</v>
      </c>
      <c r="S1" s="6" t="s">
        <v>30</v>
      </c>
    </row>
    <row r="2" spans="1:21" s="134" customFormat="1" x14ac:dyDescent="0.25">
      <c r="C2" s="134">
        <v>38.9717647058824</v>
      </c>
      <c r="D2" s="134">
        <v>12.521628</v>
      </c>
      <c r="E2" s="134">
        <v>6.9486666731092703E-2</v>
      </c>
      <c r="F2" s="134">
        <v>3.5549585784661699E-3</v>
      </c>
      <c r="G2" s="134">
        <v>9.7622352699403003E-3</v>
      </c>
      <c r="H2" s="134">
        <v>5.7838022249894101E-3</v>
      </c>
      <c r="I2" s="134">
        <v>4.2099779342241401E-3</v>
      </c>
      <c r="J2" s="134">
        <v>4.0122984593758503E-4</v>
      </c>
      <c r="K2" s="134">
        <v>1.3263340870308599E-3</v>
      </c>
      <c r="L2" s="134">
        <v>4.1987817848797098E-4</v>
      </c>
      <c r="M2" s="134">
        <v>8.6491231596000006E-6</v>
      </c>
      <c r="N2" s="134">
        <v>1.5816522427582701E-2</v>
      </c>
      <c r="O2" s="134">
        <v>1.9605231693820501E-3</v>
      </c>
      <c r="P2" s="134">
        <v>3.2406535230854899E-3</v>
      </c>
      <c r="Q2" s="134">
        <v>0.116230152089595</v>
      </c>
      <c r="R2" s="134">
        <v>8.7004039053942703E-2</v>
      </c>
      <c r="S2" s="134">
        <v>6.6105758719561501E-3</v>
      </c>
      <c r="T2" s="134">
        <v>2.57275143492026</v>
      </c>
      <c r="U2" s="134">
        <v>2.57275143492026</v>
      </c>
    </row>
    <row r="3" spans="1:21" s="134" customFormat="1" x14ac:dyDescent="0.25">
      <c r="C3" s="134">
        <v>27.060067958916498</v>
      </c>
      <c r="D3" s="134">
        <v>8.6943998351998601</v>
      </c>
      <c r="E3" s="134">
        <v>0.107971755717199</v>
      </c>
      <c r="F3" s="134">
        <v>4.1324662735779403E-3</v>
      </c>
      <c r="G3" s="134">
        <v>1.4506399953112901E-2</v>
      </c>
      <c r="H3" s="134">
        <v>9.4228038786359596E-3</v>
      </c>
      <c r="I3" s="134">
        <v>7.5386712645590104E-3</v>
      </c>
      <c r="J3" s="134">
        <v>3.5747687134682002E-4</v>
      </c>
      <c r="K3" s="134">
        <v>1.60128387138406E-3</v>
      </c>
      <c r="L3" s="134">
        <v>5.69029388380005E-4</v>
      </c>
      <c r="M3" s="134">
        <v>1.5274184712622401E-5</v>
      </c>
      <c r="N3" s="134">
        <v>2.5953140200967E-2</v>
      </c>
      <c r="O3" s="134">
        <v>4.32996289525468E-3</v>
      </c>
      <c r="P3" s="134">
        <v>4.5607690182093404E-3</v>
      </c>
      <c r="Q3" s="134">
        <v>0.16858182015190001</v>
      </c>
      <c r="R3" s="134">
        <v>0.12910619297533299</v>
      </c>
      <c r="S3" s="134">
        <v>9.8787830539033006E-3</v>
      </c>
      <c r="T3" s="134">
        <v>2.6849315068493098</v>
      </c>
      <c r="U3" s="134">
        <v>2.6849315068493098</v>
      </c>
    </row>
    <row r="4" spans="1:21" s="135" customFormat="1" x14ac:dyDescent="0.25">
      <c r="C4" s="135">
        <v>1.6828168074221601</v>
      </c>
      <c r="D4" s="135">
        <v>0.54068904022473996</v>
      </c>
      <c r="E4" s="135">
        <v>2.9770676098187999E-7</v>
      </c>
      <c r="F4" s="135">
        <v>3.6403120881343703E-7</v>
      </c>
      <c r="G4" s="135">
        <v>4.5331033489215902E-7</v>
      </c>
      <c r="H4" s="135">
        <v>4.9290652370742797E-7</v>
      </c>
      <c r="I4" s="135">
        <v>6.6094864681469903E-6</v>
      </c>
      <c r="J4" s="135">
        <v>3.1713419690969299E-6</v>
      </c>
      <c r="K4" s="135">
        <v>2.8492207596015799E-6</v>
      </c>
      <c r="L4" s="135">
        <v>3.2570155413872599E-6</v>
      </c>
      <c r="M4" s="135">
        <v>1.8463265328919099E-7</v>
      </c>
      <c r="N4" s="135">
        <v>9.6758380018740794E-6</v>
      </c>
      <c r="O4" s="135">
        <v>3.0267733122706599E-7</v>
      </c>
      <c r="P4" s="135">
        <v>1.78223490589477E-6</v>
      </c>
      <c r="Q4" s="135">
        <v>3.0045871151798899E-5</v>
      </c>
      <c r="R4" s="135">
        <v>1.7379771883291701E-6</v>
      </c>
      <c r="S4" s="135">
        <v>1.7865324441346299E-5</v>
      </c>
      <c r="T4" s="135">
        <v>1.7808219178082201</v>
      </c>
      <c r="U4" s="135">
        <v>1.7808219178082201</v>
      </c>
    </row>
    <row r="5" spans="1:21" s="135" customFormat="1" x14ac:dyDescent="0.25">
      <c r="C5" s="135">
        <v>1.3007861023607199</v>
      </c>
      <c r="D5" s="135">
        <v>0.41794257468849999</v>
      </c>
      <c r="E5" s="135">
        <v>4.2352606909754698E-7</v>
      </c>
      <c r="F5" s="135">
        <v>5.4547680859037704E-7</v>
      </c>
      <c r="G5" s="135">
        <v>5.4223759685375403E-7</v>
      </c>
      <c r="H5" s="135">
        <v>1.4346700683535101E-6</v>
      </c>
      <c r="I5" s="135">
        <v>9.9240478959885704E-6</v>
      </c>
      <c r="J5" s="135">
        <v>4.2799942705615399E-6</v>
      </c>
      <c r="K5" s="135">
        <v>4.1609345471434598E-6</v>
      </c>
      <c r="L5" s="135">
        <v>4.4337214943583498E-6</v>
      </c>
      <c r="M5" s="135">
        <v>5.5054154572879805E-7</v>
      </c>
      <c r="N5" s="135">
        <v>1.86183514176629E-5</v>
      </c>
      <c r="O5" s="135">
        <v>6.7682185478658296E-7</v>
      </c>
      <c r="P5" s="135">
        <v>4.6315267895037298E-6</v>
      </c>
      <c r="Q5" s="135">
        <v>4.4628737135614498E-5</v>
      </c>
      <c r="R5" s="135">
        <v>2.7107700541242499E-6</v>
      </c>
      <c r="S5" s="135">
        <v>2.2730418540590899E-5</v>
      </c>
      <c r="T5" s="135">
        <v>1.7574612247766599</v>
      </c>
      <c r="U5" s="135">
        <v>1.7574612247766599</v>
      </c>
    </row>
    <row r="6" spans="1:21" x14ac:dyDescent="0.25">
      <c r="A6" t="s">
        <v>94</v>
      </c>
      <c r="E6">
        <v>4.37003177790343E-3</v>
      </c>
      <c r="F6">
        <v>1.2463961817550399E-3</v>
      </c>
      <c r="G6">
        <v>6.6971221882682595E-4</v>
      </c>
      <c r="H6">
        <v>5.0535102102192196E-4</v>
      </c>
      <c r="I6">
        <v>3.7529153510849499E-4</v>
      </c>
      <c r="J6">
        <v>4.0545672649446301E-5</v>
      </c>
      <c r="K6">
        <v>1.7195067992228899E-4</v>
      </c>
      <c r="L6">
        <v>4.6156276127236402E-5</v>
      </c>
      <c r="M6">
        <v>9.2603925263304096E-7</v>
      </c>
      <c r="N6">
        <v>6.8555082890946802E-4</v>
      </c>
      <c r="O6">
        <v>2.05590103376123E-4</v>
      </c>
      <c r="P6">
        <v>1.7774603064957099E-4</v>
      </c>
      <c r="Q6">
        <v>8.5211876354589402E-3</v>
      </c>
      <c r="R6">
        <v>6.8104094098121997E-3</v>
      </c>
      <c r="S6">
        <v>6.3941066624956201E-4</v>
      </c>
      <c r="T6">
        <v>2.5753424657534199</v>
      </c>
      <c r="U6">
        <v>2.5753424657534199</v>
      </c>
    </row>
    <row r="7" spans="1:21" x14ac:dyDescent="0.25">
      <c r="A7" t="s">
        <v>95</v>
      </c>
      <c r="E7">
        <v>8.9855464199352607E-9</v>
      </c>
      <c r="F7">
        <v>2.8416606397053E-8</v>
      </c>
      <c r="G7">
        <v>1.46381189890412E-8</v>
      </c>
      <c r="H7">
        <v>2.5321626110813701E-8</v>
      </c>
      <c r="I7">
        <v>2.7159498881232302E-7</v>
      </c>
      <c r="J7">
        <v>1.2947245574663201E-7</v>
      </c>
      <c r="K7">
        <v>1.30594695967663E-7</v>
      </c>
      <c r="L7">
        <v>1.4468015343859501E-7</v>
      </c>
      <c r="M7">
        <v>4.6822476116604902E-9</v>
      </c>
      <c r="N7">
        <v>2.3366621354665E-7</v>
      </c>
      <c r="O7">
        <v>1.7968470156830301E-8</v>
      </c>
      <c r="P7">
        <v>5.1252814003380802E-8</v>
      </c>
      <c r="Q7">
        <v>1.0782649257981101E-6</v>
      </c>
      <c r="R7">
        <v>7.7426484989919005E-8</v>
      </c>
      <c r="S7">
        <v>6.9224219102914298E-7</v>
      </c>
      <c r="T7">
        <v>16.828407062764601</v>
      </c>
      <c r="U7">
        <v>16.828407062764601</v>
      </c>
    </row>
    <row r="8" spans="1:21" x14ac:dyDescent="0.25">
      <c r="A8" t="s">
        <v>96</v>
      </c>
      <c r="B8">
        <v>32.130000000000003</v>
      </c>
      <c r="D8" t="s">
        <v>97</v>
      </c>
      <c r="E8">
        <v>6.2890220289527896</v>
      </c>
      <c r="F8">
        <v>35.060779309918402</v>
      </c>
      <c r="G8">
        <v>6.8602343654735698</v>
      </c>
      <c r="H8">
        <v>8.7373496078152506</v>
      </c>
      <c r="I8">
        <v>8.9143349673555505</v>
      </c>
      <c r="J8">
        <v>10.105348109062</v>
      </c>
      <c r="K8">
        <v>12.964356537591501</v>
      </c>
      <c r="L8">
        <v>10.992778022770899</v>
      </c>
      <c r="M8">
        <v>10.706741429681101</v>
      </c>
      <c r="N8">
        <v>4.3343967174094198</v>
      </c>
      <c r="O8">
        <v>10.486491901083999</v>
      </c>
      <c r="P8">
        <v>5.4848822740030201</v>
      </c>
      <c r="Q8">
        <v>7.3313055883214</v>
      </c>
      <c r="R8">
        <v>7.8276933851194404</v>
      </c>
      <c r="S8">
        <v>9.6725410710754307</v>
      </c>
      <c r="T8">
        <v>3.1232876712328799</v>
      </c>
      <c r="U8">
        <v>3.1232876712328799</v>
      </c>
    </row>
    <row r="9" spans="1:21" x14ac:dyDescent="0.25">
      <c r="A9" t="s">
        <v>98</v>
      </c>
      <c r="B9">
        <v>2.65</v>
      </c>
      <c r="D9" t="s">
        <v>99</v>
      </c>
      <c r="E9">
        <v>3.0182540666189901</v>
      </c>
      <c r="F9">
        <v>7.8060907166935403</v>
      </c>
      <c r="G9">
        <v>3.2291606571298499</v>
      </c>
      <c r="H9">
        <v>5.1372065275897496</v>
      </c>
      <c r="I9">
        <v>4.1091692996304197</v>
      </c>
      <c r="J9">
        <v>4.08257630392034</v>
      </c>
      <c r="K9">
        <v>4.5835232502631502</v>
      </c>
      <c r="L9">
        <v>4.4421081692773203</v>
      </c>
      <c r="M9">
        <v>2.53598024414819</v>
      </c>
      <c r="N9">
        <v>2.4149454910405899</v>
      </c>
      <c r="O9">
        <v>5.9365100399112798</v>
      </c>
      <c r="P9">
        <v>2.87576086821446</v>
      </c>
      <c r="Q9">
        <v>3.58872911472747</v>
      </c>
      <c r="R9">
        <v>4.4549770566525098</v>
      </c>
      <c r="S9">
        <v>3.8747809663454298</v>
      </c>
      <c r="U9">
        <v>5.8204095656097596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Z56"/>
  <sheetViews>
    <sheetView zoomScaleNormal="10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E2" activeCellId="1" sqref="H2:AA59 E2"/>
    </sheetView>
  </sheetViews>
  <sheetFormatPr baseColWidth="10" defaultColWidth="9.140625" defaultRowHeight="15" x14ac:dyDescent="0.25"/>
  <sheetData>
    <row r="1" spans="1:26" x14ac:dyDescent="0.25">
      <c r="A1" s="1" t="s">
        <v>0</v>
      </c>
      <c r="E1" t="s">
        <v>91</v>
      </c>
    </row>
    <row r="2" spans="1:26" x14ac:dyDescent="0.25">
      <c r="A2" s="5" t="s">
        <v>1</v>
      </c>
      <c r="B2" s="5" t="s">
        <v>2</v>
      </c>
      <c r="C2" s="5" t="s">
        <v>92</v>
      </c>
      <c r="D2" s="5" t="s">
        <v>93</v>
      </c>
      <c r="E2" s="5" t="s">
        <v>11</v>
      </c>
      <c r="F2" s="5" t="s">
        <v>12</v>
      </c>
      <c r="G2" s="5" t="s">
        <v>13</v>
      </c>
      <c r="H2" s="5" t="s">
        <v>14</v>
      </c>
      <c r="I2" s="5" t="s">
        <v>15</v>
      </c>
      <c r="J2" s="5" t="s">
        <v>16</v>
      </c>
      <c r="K2" s="5" t="s">
        <v>17</v>
      </c>
      <c r="L2" s="5" t="s">
        <v>18</v>
      </c>
      <c r="M2" s="5" t="s">
        <v>19</v>
      </c>
      <c r="N2" s="5" t="s">
        <v>20</v>
      </c>
      <c r="O2" s="5" t="s">
        <v>21</v>
      </c>
      <c r="P2" s="5" t="s">
        <v>22</v>
      </c>
      <c r="Q2" s="5" t="s">
        <v>23</v>
      </c>
      <c r="R2" s="5" t="s">
        <v>24</v>
      </c>
      <c r="S2" s="5" t="s">
        <v>25</v>
      </c>
      <c r="T2" s="5" t="s">
        <v>26</v>
      </c>
      <c r="U2" s="5" t="s">
        <v>27</v>
      </c>
      <c r="V2" s="5" t="s">
        <v>28</v>
      </c>
      <c r="W2" s="6" t="s">
        <v>29</v>
      </c>
      <c r="X2" s="6" t="s">
        <v>30</v>
      </c>
    </row>
    <row r="3" spans="1:26" x14ac:dyDescent="0.25">
      <c r="A3" s="47" t="s">
        <v>55</v>
      </c>
      <c r="B3" s="48">
        <v>39296</v>
      </c>
      <c r="C3" s="49">
        <f>(dw!C10/1000)*365</f>
        <v>13.330000000000007</v>
      </c>
      <c r="D3" s="49">
        <f t="shared" ref="D3:D44" si="0">(B$51*C3)/100</f>
        <v>4.2829290000000011</v>
      </c>
      <c r="E3" s="50">
        <f>(100*E$49)/((dw!K10/1000000)*$D3)</f>
        <v>389.40663175931377</v>
      </c>
      <c r="F3" s="50">
        <f>(100*F$49)/((dw!L10/1000000)*$D3)</f>
        <v>235.29824405431</v>
      </c>
      <c r="G3" s="50">
        <f>(100*G$49)/((dw!M10/1000000)*$D3)</f>
        <v>318.99629129820232</v>
      </c>
      <c r="H3" s="50">
        <f>(100*H$49)/((dw!N10/1000000)*$D3)</f>
        <v>492.18013558911213</v>
      </c>
      <c r="I3" s="50" t="e">
        <f>(100*I$49)/((dw!O10/1000000)*$D3)</f>
        <v>#DIV/0!</v>
      </c>
      <c r="J3" s="50">
        <f>(100*J$49)/((dw!P10/1000000)*$D3)</f>
        <v>375.59003930084776</v>
      </c>
      <c r="K3" s="50" t="e">
        <f>(100*K$49)/((dw!Q10/1000000)*$D3)</f>
        <v>#DIV/0!</v>
      </c>
      <c r="L3" s="50">
        <f>(100*L$49)/((dw!R10/1000000)*$D3)</f>
        <v>83.566993117491123</v>
      </c>
      <c r="M3" s="50">
        <f>(100*M$49)/((dw!S10/1000000)*$D3)</f>
        <v>321.19825462345523</v>
      </c>
      <c r="N3" s="50">
        <f>(100*N$49)/((dw!T10/1000000)*$D3)</f>
        <v>114.55034159096498</v>
      </c>
      <c r="O3" s="50">
        <f>(100*O$49)/((dw!U10/1000000)*$D3)</f>
        <v>761.32515710120583</v>
      </c>
      <c r="P3" s="50">
        <f>(100*P$49)/((dw!V10/1000000)*$D3)</f>
        <v>259.41311785667017</v>
      </c>
      <c r="Q3" s="50" t="e">
        <f>(100*Q$49)/((dw!W10/1000000)*$D3)</f>
        <v>#DIV/0!</v>
      </c>
      <c r="R3" s="50">
        <f>(100*R$49)/((dw!X10/1000000)*$D3)</f>
        <v>305.05055990494719</v>
      </c>
      <c r="S3" s="50">
        <f>(100*S$49)/((dw!Y10/1000000)*$D3)</f>
        <v>670.1052318825075</v>
      </c>
      <c r="T3" s="50">
        <f>(100*T$49)/((dw!Z10/1000000)*$D3)</f>
        <v>178.8398509057007</v>
      </c>
      <c r="U3" s="50" t="e">
        <f>(100*U$49)/((dw!AA10/1000000)*$D3)</f>
        <v>#DIV/0!</v>
      </c>
      <c r="V3" s="50">
        <f>(100*V$49)/((dw!AB10/1000000)*$D3)</f>
        <v>332.62646238446962</v>
      </c>
      <c r="W3" s="50">
        <f>(100*W$49)/((dw!AC10/1000000)*$D3)</f>
        <v>346.66385964428332</v>
      </c>
      <c r="X3" s="50">
        <f>(100*X$49)/((dw!AD10/1000000)*$D3)</f>
        <v>262.66033384422229</v>
      </c>
      <c r="Y3" s="51">
        <v>36.5205479452055</v>
      </c>
      <c r="Z3" s="9">
        <v>36.5205479452055</v>
      </c>
    </row>
    <row r="4" spans="1:26" x14ac:dyDescent="0.25">
      <c r="A4" s="47" t="s">
        <v>56</v>
      </c>
      <c r="B4" s="48">
        <v>39662</v>
      </c>
      <c r="C4" s="49">
        <f>(dw!C11/1000)*365</f>
        <v>20.780000000000012</v>
      </c>
      <c r="D4" s="49">
        <f t="shared" si="0"/>
        <v>6.6766140000000034</v>
      </c>
      <c r="E4" s="50">
        <f>(100*E$49)/((dw!K11/1000000)*$D4)</f>
        <v>86.438441182754801</v>
      </c>
      <c r="F4" s="50">
        <f>(100*F$49)/((dw!L11/1000000)*$D4)</f>
        <v>142.00336706348969</v>
      </c>
      <c r="G4" s="50">
        <f>(100*G$49)/((dw!M11/1000000)*$D4)</f>
        <v>140.71286316036711</v>
      </c>
      <c r="H4" s="50">
        <f>(100*H$49)/((dw!N11/1000000)*$D4)</f>
        <v>58.846828648401782</v>
      </c>
      <c r="I4" s="50" t="e">
        <f>(100*I$49)/((dw!O11/1000000)*$D4)</f>
        <v>#DIV/0!</v>
      </c>
      <c r="J4" s="50">
        <f>(100*J$49)/((dw!P11/1000000)*$D4)</f>
        <v>69.082842005091578</v>
      </c>
      <c r="K4" s="50" t="e">
        <f>(100*K$49)/((dw!Q11/1000000)*$D4)</f>
        <v>#DIV/0!</v>
      </c>
      <c r="L4" s="50">
        <f>(100*L$49)/((dw!R11/1000000)*$D4)</f>
        <v>29.883014444904902</v>
      </c>
      <c r="M4" s="50">
        <f>(100*M$49)/((dw!S11/1000000)*$D4)</f>
        <v>72.089603552496826</v>
      </c>
      <c r="N4" s="50">
        <f>(100*N$49)/((dw!T11/1000000)*$D4)</f>
        <v>24.867140967550394</v>
      </c>
      <c r="O4" s="50">
        <f>(100*O$49)/((dw!U11/1000000)*$D4)</f>
        <v>797.12031732025059</v>
      </c>
      <c r="P4" s="50">
        <f>(100*P$49)/((dw!V11/1000000)*$D4)</f>
        <v>38.476045341835047</v>
      </c>
      <c r="Q4" s="50" t="e">
        <f>(100*Q$49)/((dw!W11/1000000)*$D4)</f>
        <v>#DIV/0!</v>
      </c>
      <c r="R4" s="50">
        <f>(100*R$49)/((dw!X11/1000000)*$D4)</f>
        <v>51.403764061657661</v>
      </c>
      <c r="S4" s="50">
        <f>(100*S$49)/((dw!Y11/1000000)*$D4)</f>
        <v>64.011374417408305</v>
      </c>
      <c r="T4" s="50">
        <f>(100*T$49)/((dw!Z11/1000000)*$D4)</f>
        <v>66.812004909603132</v>
      </c>
      <c r="U4" s="50" t="e">
        <f>(100*U$49)/((dw!AA11/1000000)*$D4)</f>
        <v>#DIV/0!</v>
      </c>
      <c r="V4" s="50">
        <f>(100*V$49)/((dw!AB11/1000000)*$D4)</f>
        <v>82.790957525779916</v>
      </c>
      <c r="W4" s="50">
        <f>(100*W$49)/((dw!AC11/1000000)*$D4)</f>
        <v>93.703008421421558</v>
      </c>
      <c r="X4" s="50">
        <f>(100*X$49)/((dw!AD11/1000000)*$D4)</f>
        <v>57.706431254519664</v>
      </c>
      <c r="Y4" s="51">
        <v>56.931506849315099</v>
      </c>
      <c r="Z4" s="9">
        <v>56.931506849315099</v>
      </c>
    </row>
    <row r="5" spans="1:26" x14ac:dyDescent="0.25">
      <c r="A5" s="47" t="s">
        <v>57</v>
      </c>
      <c r="B5" s="48">
        <v>39775</v>
      </c>
      <c r="C5" s="49">
        <f>(dw!C12/1000)*365</f>
        <v>36.250000000000007</v>
      </c>
      <c r="D5" s="49">
        <f t="shared" si="0"/>
        <v>11.647125000000001</v>
      </c>
      <c r="E5" s="50">
        <f>(100*E$49)/((dw!K12/1000000)*$D5)</f>
        <v>24.099460158670237</v>
      </c>
      <c r="F5" s="50">
        <f>(100*F$49)/((dw!L12/1000000)*$D5)</f>
        <v>71.040288591655383</v>
      </c>
      <c r="G5" s="50">
        <f>(100*G$49)/((dw!M12/1000000)*$D5)</f>
        <v>18.789999953452298</v>
      </c>
      <c r="H5" s="50">
        <f>(100*H$49)/((dw!N12/1000000)*$D5)</f>
        <v>28.876335990417818</v>
      </c>
      <c r="I5" s="50" t="e">
        <f>(100*I$49)/((dw!O12/1000000)*$D5)</f>
        <v>#DIV/0!</v>
      </c>
      <c r="J5" s="50">
        <f>(100*J$49)/((dw!P12/1000000)*$D5)</f>
        <v>17.263142658795072</v>
      </c>
      <c r="K5" s="50" t="e">
        <f>(100*K$49)/((dw!Q12/1000000)*$D5)</f>
        <v>#DIV/0!</v>
      </c>
      <c r="L5" s="50">
        <f>(100*L$49)/((dw!R12/1000000)*$D5)</f>
        <v>6.6884930109892986</v>
      </c>
      <c r="M5" s="50">
        <f>(100*M$49)/((dw!S12/1000000)*$D5)</f>
        <v>21.995321044998871</v>
      </c>
      <c r="N5" s="50">
        <f>(100*N$49)/((dw!T12/1000000)*$D5)</f>
        <v>7.7416677586165763</v>
      </c>
      <c r="O5" s="50" t="e">
        <f>(100*O$49)/((dw!U12/1000000)*$D5)</f>
        <v>#DIV/0!</v>
      </c>
      <c r="P5" s="50" t="e">
        <f>(100*P$49)/((dw!V12/1000000)*$D5)</f>
        <v>#DIV/0!</v>
      </c>
      <c r="Q5" s="50" t="e">
        <f>(100*Q$49)/((dw!W12/1000000)*$D5)</f>
        <v>#DIV/0!</v>
      </c>
      <c r="R5" s="50">
        <f>(100*R$49)/((dw!X12/1000000)*$D5)</f>
        <v>12.069346577046824</v>
      </c>
      <c r="S5" s="50">
        <f>(100*S$49)/((dw!Y12/1000000)*$D5)</f>
        <v>31.57976406126706</v>
      </c>
      <c r="T5" s="50">
        <f>(100*T$49)/((dw!Z12/1000000)*$D5)</f>
        <v>21.371518592564172</v>
      </c>
      <c r="U5" s="50" t="e">
        <f>(100*U$49)/((dw!AA12/1000000)*$D5)</f>
        <v>#DIV/0!</v>
      </c>
      <c r="V5" s="50">
        <f>(100*V$49)/((dw!AB12/1000000)*$D5)</f>
        <v>23.331027991615194</v>
      </c>
      <c r="W5" s="50">
        <f>(100*W$49)/((dw!AC12/1000000)*$D5)</f>
        <v>27.023227848886901</v>
      </c>
      <c r="X5" s="50">
        <f>(100*X$49)/((dw!AD12/1000000)*$D5)</f>
        <v>15.313830358866744</v>
      </c>
      <c r="Y5" s="51">
        <v>99.315068493150704</v>
      </c>
      <c r="Z5" s="9">
        <v>99.315068493150704</v>
      </c>
    </row>
    <row r="6" spans="1:26" x14ac:dyDescent="0.25">
      <c r="A6" s="47" t="s">
        <v>58</v>
      </c>
      <c r="B6" s="48">
        <v>40026</v>
      </c>
      <c r="C6" s="49">
        <f>(dw!C13/1000)*365</f>
        <v>26.559999999999988</v>
      </c>
      <c r="D6" s="49">
        <f t="shared" si="0"/>
        <v>8.5337279999999947</v>
      </c>
      <c r="E6" s="50">
        <f>(100*E$49)/((dw!K13/1000000)*$D6)</f>
        <v>58.18532871883162</v>
      </c>
      <c r="F6" s="50">
        <f>(100*F$49)/((dw!L13/1000000)*$D6)</f>
        <v>41.710096742956978</v>
      </c>
      <c r="G6" s="50">
        <f>(100*G$49)/((dw!M13/1000000)*$D6)</f>
        <v>43.4758055554653</v>
      </c>
      <c r="H6" s="50">
        <f>(100*H$49)/((dw!N13/1000000)*$D6)</f>
        <v>45.857740306894698</v>
      </c>
      <c r="I6" s="50" t="e">
        <f>(100*I$49)/((dw!O13/1000000)*$D6)</f>
        <v>#DIV/0!</v>
      </c>
      <c r="J6" s="50">
        <f>(100*J$49)/((dw!P13/1000000)*$D6)</f>
        <v>36.373440158081188</v>
      </c>
      <c r="K6" s="50" t="e">
        <f>(100*K$49)/((dw!Q13/1000000)*$D6)</f>
        <v>#DIV/0!</v>
      </c>
      <c r="L6" s="50">
        <f>(100*L$49)/((dw!R13/1000000)*$D6)</f>
        <v>16.017589921605847</v>
      </c>
      <c r="M6" s="50">
        <f>(100*M$49)/((dw!S13/1000000)*$D6)</f>
        <v>36.786743786661077</v>
      </c>
      <c r="N6" s="50">
        <f>(100*N$49)/((dw!T13/1000000)*$D6)</f>
        <v>11.822360287540794</v>
      </c>
      <c r="O6" s="50" t="e">
        <f>(100*O$49)/((dw!U13/1000000)*$D6)</f>
        <v>#DIV/0!</v>
      </c>
      <c r="P6" s="50" t="e">
        <f>(100*P$49)/((dw!V13/1000000)*$D6)</f>
        <v>#DIV/0!</v>
      </c>
      <c r="Q6" s="50" t="e">
        <f>(100*Q$49)/((dw!W13/1000000)*$D6)</f>
        <v>#DIV/0!</v>
      </c>
      <c r="R6" s="50">
        <f>(100*R$49)/((dw!X13/1000000)*$D6)</f>
        <v>29.924992096769522</v>
      </c>
      <c r="S6" s="50">
        <f>(100*S$49)/((dw!Y13/1000000)*$D6)</f>
        <v>26.768306676248958</v>
      </c>
      <c r="T6" s="50">
        <f>(100*T$49)/((dw!Z13/1000000)*$D6)</f>
        <v>37.24937472831504</v>
      </c>
      <c r="U6" s="50" t="e">
        <f>(100*U$49)/((dw!AA13/1000000)*$D6)</f>
        <v>#DIV/0!</v>
      </c>
      <c r="V6" s="50">
        <f>(100*V$49)/((dw!AB13/1000000)*$D6)</f>
        <v>45.27716600450092</v>
      </c>
      <c r="W6" s="50">
        <f>(100*W$49)/((dw!AC13/1000000)*$D6)</f>
        <v>51.824877182349319</v>
      </c>
      <c r="X6" s="50">
        <f>(100*X$49)/((dw!AD13/1000000)*$D6)</f>
        <v>29.71730138712293</v>
      </c>
      <c r="Y6" s="51">
        <v>72.767123287671197</v>
      </c>
      <c r="Z6" s="9">
        <v>72.767123287671197</v>
      </c>
    </row>
    <row r="7" spans="1:26" x14ac:dyDescent="0.25">
      <c r="A7" s="47" t="s">
        <v>59</v>
      </c>
      <c r="B7" s="48">
        <v>40238</v>
      </c>
      <c r="C7" s="49">
        <f>(dw!C14/1000)*365</f>
        <v>61.820000000000135</v>
      </c>
      <c r="D7" s="49">
        <f t="shared" si="0"/>
        <v>19.86276600000004</v>
      </c>
      <c r="E7" s="50">
        <f>(100*E$49)/((dw!K14/1000000)*$D7)</f>
        <v>1.2240129588000188</v>
      </c>
      <c r="F7" s="50">
        <f>(100*F$49)/((dw!L14/1000000)*$D7)</f>
        <v>45.162506458083733</v>
      </c>
      <c r="G7" s="50">
        <f>(100*G$49)/((dw!M14/1000000)*$D7)</f>
        <v>3.3753180100811613</v>
      </c>
      <c r="H7" s="50">
        <f>(100*H$49)/((dw!N14/1000000)*$D7)</f>
        <v>2.716540795225483</v>
      </c>
      <c r="I7" s="50" t="e">
        <f>(100*I$49)/((dw!O14/1000000)*$D7)</f>
        <v>#DIV/0!</v>
      </c>
      <c r="J7" s="50">
        <f>(100*J$49)/((dw!P14/1000000)*$D7)</f>
        <v>3.1471228392494437</v>
      </c>
      <c r="K7" s="50">
        <f>(100*K$49)/((dw!Q14/1000000)*$D7)</f>
        <v>0.10233182129788798</v>
      </c>
      <c r="L7" s="50">
        <f>(100*L$49)/((dw!R14/1000000)*$D7)</f>
        <v>4.1337069337338539</v>
      </c>
      <c r="M7" s="50">
        <f>(100*M$49)/((dw!S14/1000000)*$D7)</f>
        <v>4.985944544326907</v>
      </c>
      <c r="N7" s="50" t="e">
        <f>(100*N$49)/((dw!T14/1000000)*$D7)</f>
        <v>#DIV/0!</v>
      </c>
      <c r="O7" s="50">
        <f>(100*O$49)/((dw!U14/1000000)*$D7)</f>
        <v>10.571852132117796</v>
      </c>
      <c r="P7" s="50" t="e">
        <f>(100*P$49)/((dw!V14/1000000)*$D7)</f>
        <v>#DIV/0!</v>
      </c>
      <c r="Q7" s="50">
        <f>(100*Q$49)/((dw!W14/1000000)*$D7)</f>
        <v>1.6528877698771416</v>
      </c>
      <c r="R7" s="50">
        <f>(100*R$49)/((dw!X14/1000000)*$D7)</f>
        <v>0.92662634761920193</v>
      </c>
      <c r="S7" s="50">
        <f>(100*S$49)/((dw!Y14/1000000)*$D7)</f>
        <v>1.2284675894002257</v>
      </c>
      <c r="T7" s="50">
        <f>(100*T$49)/((dw!Z14/1000000)*$D7)</f>
        <v>1.2361013461272874</v>
      </c>
      <c r="U7" s="50" t="e">
        <f>(100*U$49)/((dw!AA14/1000000)*$D7)</f>
        <v>#DIV/0!</v>
      </c>
      <c r="V7" s="50">
        <f>(100*V$49)/((dw!AB14/1000000)*$D7)</f>
        <v>1.633664744712233</v>
      </c>
      <c r="W7" s="50">
        <f>(100*W$49)/((dw!AC14/1000000)*$D7)</f>
        <v>1.7101743267787357</v>
      </c>
      <c r="X7" s="50">
        <f>(100*X$49)/((dw!AD14/1000000)*$D7)</f>
        <v>3.4849325130592055</v>
      </c>
      <c r="Y7" s="51">
        <v>169.36986301369899</v>
      </c>
      <c r="Z7" s="9">
        <v>169.36986301369899</v>
      </c>
    </row>
    <row r="8" spans="1:26" x14ac:dyDescent="0.25">
      <c r="A8" s="47" t="s">
        <v>60</v>
      </c>
      <c r="B8" s="48">
        <v>40309</v>
      </c>
      <c r="C8" s="49">
        <f>(dw!C15/1000)*365</f>
        <v>13.599999999999984</v>
      </c>
      <c r="D8" s="49">
        <f t="shared" si="0"/>
        <v>4.3696799999999936</v>
      </c>
      <c r="E8" s="50">
        <f>(100*E$49)/((dw!K15/1000000)*$D8)</f>
        <v>24.726719044133297</v>
      </c>
      <c r="F8" s="50">
        <f>(100*F$49)/((dw!L15/1000000)*$D8)</f>
        <v>7.1558272595745827</v>
      </c>
      <c r="G8" s="50">
        <f>(100*G$49)/((dw!M15/1000000)*$D8)</f>
        <v>41.913755251399401</v>
      </c>
      <c r="H8" s="50">
        <f>(100*H$49)/((dw!N15/1000000)*$D8)</f>
        <v>15.522543683280089</v>
      </c>
      <c r="I8" s="50" t="e">
        <f>(100*I$49)/((dw!O15/1000000)*$D8)</f>
        <v>#DIV/0!</v>
      </c>
      <c r="J8" s="50">
        <f>(100*J$49)/((dw!P15/1000000)*$D8)</f>
        <v>13.271750398327656</v>
      </c>
      <c r="K8" s="50">
        <f>(100*K$49)/((dw!Q15/1000000)*$D8)</f>
        <v>0.22584340308408876</v>
      </c>
      <c r="L8" s="50">
        <f>(100*L$49)/((dw!R15/1000000)*$D8)</f>
        <v>6.9144084861853621</v>
      </c>
      <c r="M8" s="50">
        <f>(100*M$49)/((dw!S15/1000000)*$D8)</f>
        <v>7.7658406220884384</v>
      </c>
      <c r="N8" s="50" t="e">
        <f>(100*N$49)/((dw!T15/1000000)*$D8)</f>
        <v>#DIV/0!</v>
      </c>
      <c r="O8" s="50">
        <f>(100*O$49)/((dw!U15/1000000)*$D8)</f>
        <v>24.494199519842255</v>
      </c>
      <c r="P8" s="50">
        <f>(100*P$49)/((dw!V15/1000000)*$D8)</f>
        <v>9.8424388833854444</v>
      </c>
      <c r="Q8" s="50" t="e">
        <f>(100*Q$49)/((dw!W15/1000000)*$D8)</f>
        <v>#DIV/0!</v>
      </c>
      <c r="R8" s="50">
        <f>(100*R$49)/((dw!X15/1000000)*$D8)</f>
        <v>12.491671528979305</v>
      </c>
      <c r="S8" s="50">
        <f>(100*S$49)/((dw!Y15/1000000)*$D8)</f>
        <v>47.049235499195269</v>
      </c>
      <c r="T8" s="50">
        <f>(100*T$49)/((dw!Z15/1000000)*$D8)</f>
        <v>5.6111148462943925</v>
      </c>
      <c r="U8" s="50" t="e">
        <f>(100*U$49)/((dw!AA15/1000000)*$D8)</f>
        <v>#DIV/0!</v>
      </c>
      <c r="V8" s="50">
        <f>(100*V$49)/((dw!AB15/1000000)*$D8)</f>
        <v>15.363724951658128</v>
      </c>
      <c r="W8" s="50">
        <f>(100*W$49)/((dw!AC15/1000000)*$D8)</f>
        <v>17.049609414277832</v>
      </c>
      <c r="X8" s="50">
        <f>(100*X$49)/((dw!AD15/1000000)*$D8)</f>
        <v>9.9098571531708473</v>
      </c>
      <c r="Y8" s="51">
        <v>37.260273972602697</v>
      </c>
      <c r="Z8" s="9">
        <v>37.260273972602697</v>
      </c>
    </row>
    <row r="9" spans="1:26" x14ac:dyDescent="0.25">
      <c r="A9" s="47" t="s">
        <v>61</v>
      </c>
      <c r="B9" s="48">
        <v>40392</v>
      </c>
      <c r="C9" s="49">
        <f>(dw!C16/1000)*365</f>
        <v>17.760000000000023</v>
      </c>
      <c r="D9" s="49">
        <f t="shared" si="0"/>
        <v>5.706288000000006</v>
      </c>
      <c r="E9" s="50">
        <f>(100*E$49)/((dw!K16/1000000)*$D9)</f>
        <v>48.339685491511553</v>
      </c>
      <c r="F9" s="50">
        <f>(100*F$49)/((dw!L16/1000000)*$D9)</f>
        <v>24.977419923887595</v>
      </c>
      <c r="G9" s="50">
        <f>(100*G$49)/((dw!M16/1000000)*$D9)</f>
        <v>78.958490857285085</v>
      </c>
      <c r="H9" s="50">
        <f>(100*H$49)/((dw!N16/1000000)*$D9)</f>
        <v>48.887870705814052</v>
      </c>
      <c r="I9" s="50">
        <f>(100*I$49)/((dw!O16/1000000)*$D9)</f>
        <v>16.453235409186696</v>
      </c>
      <c r="J9" s="50">
        <f>(100*J$49)/((dw!P16/1000000)*$D9)</f>
        <v>32.621431293806644</v>
      </c>
      <c r="K9" s="50">
        <f>(100*K$49)/((dw!Q16/1000000)*$D9)</f>
        <v>2.8001008671826333</v>
      </c>
      <c r="L9" s="50">
        <f>(100*L$49)/((dw!R16/1000000)*$D9)</f>
        <v>20.394481871284821</v>
      </c>
      <c r="M9" s="50">
        <f>(100*M$49)/((dw!S16/1000000)*$D9)</f>
        <v>55.200761864909047</v>
      </c>
      <c r="N9" s="50">
        <f>(100*N$49)/((dw!T16/1000000)*$D9)</f>
        <v>10.883569999612318</v>
      </c>
      <c r="O9" s="50">
        <f>(100*O$49)/((dw!U16/1000000)*$D9)</f>
        <v>50.398758353987873</v>
      </c>
      <c r="P9" s="50" t="e">
        <f>(100*P$49)/((dw!V16/1000000)*$D9)</f>
        <v>#DIV/0!</v>
      </c>
      <c r="Q9" s="50">
        <f>(100*Q$49)/((dw!W16/1000000)*$D9)</f>
        <v>14.480989016703308</v>
      </c>
      <c r="R9" s="50">
        <f>(100*R$49)/((dw!X16/1000000)*$D9)</f>
        <v>23.007670151915061</v>
      </c>
      <c r="S9" s="50">
        <f>(100*S$49)/((dw!Y16/1000000)*$D9)</f>
        <v>65.364103502784886</v>
      </c>
      <c r="T9" s="50">
        <f>(100*T$49)/((dw!Z16/1000000)*$D9)</f>
        <v>64.040196785397086</v>
      </c>
      <c r="U9" s="50" t="e">
        <f>(100*U$49)/((dw!AA16/1000000)*$D9)</f>
        <v>#DIV/0!</v>
      </c>
      <c r="V9" s="50">
        <f>(100*V$49)/((dw!AB16/1000000)*$D9)</f>
        <v>39.145827944347161</v>
      </c>
      <c r="W9" s="50">
        <f>(100*W$49)/((dw!AC16/1000000)*$D9)</f>
        <v>31.286614776287902</v>
      </c>
      <c r="X9" s="50">
        <f>(100*X$49)/((dw!AD16/1000000)*$D9)</f>
        <v>29.359611582632908</v>
      </c>
      <c r="Y9" s="51">
        <v>48.657534246575402</v>
      </c>
      <c r="Z9" s="9">
        <v>48.657534246575402</v>
      </c>
    </row>
    <row r="10" spans="1:26" x14ac:dyDescent="0.25">
      <c r="A10" s="47" t="s">
        <v>62</v>
      </c>
      <c r="B10" s="48">
        <v>40464</v>
      </c>
      <c r="C10" s="49">
        <f>(dw!C17/1000)*365</f>
        <v>25.719999999999992</v>
      </c>
      <c r="D10" s="49">
        <f t="shared" si="0"/>
        <v>8.263835999999996</v>
      </c>
      <c r="E10" s="50">
        <f>(100*E$49)/((dw!K17/1000000)*$D10)</f>
        <v>15.16095047281331</v>
      </c>
      <c r="F10" s="50">
        <f>(100*F$49)/((dw!L17/1000000)*$D10)</f>
        <v>45.33919833832357</v>
      </c>
      <c r="G10" s="50">
        <f>(100*G$49)/((dw!M17/1000000)*$D10)</f>
        <v>39.695959090072954</v>
      </c>
      <c r="H10" s="50">
        <f>(100*H$49)/((dw!N17/1000000)*$D10)</f>
        <v>214.79491241447869</v>
      </c>
      <c r="I10" s="50">
        <f>(100*I$49)/((dw!O17/1000000)*$D10)</f>
        <v>18.764566187164409</v>
      </c>
      <c r="J10" s="50">
        <f>(100*J$49)/((dw!P17/1000000)*$D10)</f>
        <v>14.723680490959572</v>
      </c>
      <c r="K10" s="50" t="e">
        <f>(100*K$49)/((dw!Q17/1000000)*$D10)</f>
        <v>#DIV/0!</v>
      </c>
      <c r="L10" s="50">
        <f>(100*L$49)/((dw!R17/1000000)*$D10)</f>
        <v>9.3785692659308122</v>
      </c>
      <c r="M10" s="50">
        <f>(100*M$49)/((dw!S17/1000000)*$D10)</f>
        <v>29.793256590779478</v>
      </c>
      <c r="N10" s="50">
        <f>(100*N$49)/((dw!T17/1000000)*$D10)</f>
        <v>6.6306087039132953</v>
      </c>
      <c r="O10" s="50">
        <f>(100*O$49)/((dw!U17/1000000)*$D10)</f>
        <v>53.36154694773716</v>
      </c>
      <c r="P10" s="50">
        <f>(100*P$49)/((dw!V17/1000000)*$D10)</f>
        <v>9.2192229132088404</v>
      </c>
      <c r="Q10" s="50" t="e">
        <f>(100*Q$49)/((dw!W17/1000000)*$D10)</f>
        <v>#DIV/0!</v>
      </c>
      <c r="R10" s="50">
        <f>(100*R$49)/((dw!X17/1000000)*$D10)</f>
        <v>11.83254060194135</v>
      </c>
      <c r="S10" s="50">
        <f>(100*S$49)/((dw!Y17/1000000)*$D10)</f>
        <v>29.386120219100494</v>
      </c>
      <c r="T10" s="50">
        <f>(100*T$49)/((dw!Z17/1000000)*$D10)</f>
        <v>63.335986542072327</v>
      </c>
      <c r="U10" s="50" t="e">
        <f>(100*U$49)/((dw!AA17/1000000)*$D10)</f>
        <v>#DIV/0!</v>
      </c>
      <c r="V10" s="50">
        <f>(100*V$49)/((dw!AB17/1000000)*$D10)</f>
        <v>19.093856755778397</v>
      </c>
      <c r="W10" s="50">
        <f>(100*W$49)/((dw!AC17/1000000)*$D10)</f>
        <v>15.260429330066721</v>
      </c>
      <c r="X10" s="50">
        <f>(100*X$49)/((dw!AD17/1000000)*$D10)</f>
        <v>14.956809505876496</v>
      </c>
      <c r="Y10" s="51">
        <v>70.465753424657507</v>
      </c>
      <c r="Z10" s="9">
        <v>70.465753424657507</v>
      </c>
    </row>
    <row r="11" spans="1:26" x14ac:dyDescent="0.25">
      <c r="A11" s="47" t="s">
        <v>63</v>
      </c>
      <c r="B11" s="48">
        <v>40695</v>
      </c>
      <c r="C11" s="49">
        <f>(dw!C18/1000)*365</f>
        <v>34.970000000000006</v>
      </c>
      <c r="D11" s="49">
        <f t="shared" si="0"/>
        <v>11.235861</v>
      </c>
      <c r="E11" s="50">
        <f>(100*E$49)/((dw!K18/1000000)*$D11)</f>
        <v>12.097545381566555</v>
      </c>
      <c r="F11" s="50">
        <f>(100*F$49)/((dw!L18/1000000)*$D11)</f>
        <v>34.289570267629571</v>
      </c>
      <c r="G11" s="50">
        <f>(100*G$49)/((dw!M18/1000000)*$D11)</f>
        <v>18.919123071531857</v>
      </c>
      <c r="H11" s="50">
        <f>(100*H$49)/((dw!N18/1000000)*$D11)</f>
        <v>82.664689102281926</v>
      </c>
      <c r="I11" s="50">
        <f>(100*I$49)/((dw!O18/1000000)*$D11)</f>
        <v>73.205861377742352</v>
      </c>
      <c r="J11" s="50">
        <f>(100*J$49)/((dw!P18/1000000)*$D11)</f>
        <v>19.142749363166359</v>
      </c>
      <c r="K11" s="50" t="e">
        <f>(100*K$49)/((dw!Q18/1000000)*$D11)</f>
        <v>#DIV/0!</v>
      </c>
      <c r="L11" s="50">
        <f>(100*L$49)/((dw!R18/1000000)*$D11)</f>
        <v>16.862593800701294</v>
      </c>
      <c r="M11" s="50">
        <f>(100*M$49)/((dw!S18/1000000)*$D11)</f>
        <v>21.766091054870888</v>
      </c>
      <c r="N11" s="50">
        <f>(100*N$49)/((dw!T18/1000000)*$D11)</f>
        <v>5.5027828593094963</v>
      </c>
      <c r="O11" s="50" t="e">
        <f>(100*O$49)/((dw!U18/1000000)*$D11)</f>
        <v>#DIV/0!</v>
      </c>
      <c r="P11" s="50" t="e">
        <f>(100*P$49)/((dw!V18/1000000)*$D11)</f>
        <v>#DIV/0!</v>
      </c>
      <c r="Q11" s="50" t="e">
        <f>(100*Q$49)/((dw!W18/1000000)*$D11)</f>
        <v>#DIV/0!</v>
      </c>
      <c r="R11" s="50">
        <f>(100*R$49)/((dw!X18/1000000)*$D11)</f>
        <v>10.126725618763361</v>
      </c>
      <c r="S11" s="50">
        <f>(100*S$49)/((dw!Y18/1000000)*$D11)</f>
        <v>20.221774183887259</v>
      </c>
      <c r="T11" s="50">
        <f>(100*T$49)/((dw!Z18/1000000)*$D11)</f>
        <v>28.254204595624813</v>
      </c>
      <c r="U11" s="50" t="e">
        <f>(100*U$49)/((dw!AA18/1000000)*$D11)</f>
        <v>#DIV/0!</v>
      </c>
      <c r="V11" s="50">
        <f>(100*V$49)/((dw!AB18/1000000)*$D11)</f>
        <v>15.167532756847976</v>
      </c>
      <c r="W11" s="50" t="e">
        <f>(100*W$49)/((dw!AC18/1000000)*$D11)</f>
        <v>#DIV/0!</v>
      </c>
      <c r="X11" s="50">
        <f>(100*X$49)/((dw!AD18/1000000)*$D11)</f>
        <v>16.627011287808266</v>
      </c>
      <c r="Y11" s="51">
        <v>95.808219178082197</v>
      </c>
      <c r="Z11" s="9">
        <v>95.808219178082197</v>
      </c>
    </row>
    <row r="12" spans="1:26" x14ac:dyDescent="0.25">
      <c r="A12" s="47" t="s">
        <v>64</v>
      </c>
      <c r="B12" s="48">
        <v>40954</v>
      </c>
      <c r="C12" s="49">
        <f>(dw!C19/1000)*365</f>
        <v>53.539999999999885</v>
      </c>
      <c r="D12" s="49">
        <f t="shared" si="0"/>
        <v>17.20240199999996</v>
      </c>
      <c r="E12" s="50">
        <f>(100*E$49)/((dw!K19/1000000)*$D12)</f>
        <v>1.5637684774297478</v>
      </c>
      <c r="F12" s="50">
        <f>(100*F$49)/((dw!L19/1000000)*$D12)</f>
        <v>14.433959744470434</v>
      </c>
      <c r="G12" s="50">
        <f>(100*G$49)/((dw!M19/1000000)*$D12)</f>
        <v>1.8509203741731282</v>
      </c>
      <c r="H12" s="50">
        <f>(100*H$49)/((dw!N19/1000000)*$D12)</f>
        <v>3.4342503468237329</v>
      </c>
      <c r="I12" s="50" t="e">
        <f>(100*I$49)/((dw!O19/1000000)*$D12)</f>
        <v>#DIV/0!</v>
      </c>
      <c r="J12" s="50">
        <f>(100*J$49)/((dw!P19/1000000)*$D12)</f>
        <v>4.8055989900182157</v>
      </c>
      <c r="K12" s="50">
        <f>(100*K$49)/((dw!Q19/1000000)*$D12)</f>
        <v>0.18583952110724158</v>
      </c>
      <c r="L12" s="50">
        <f>(100*L$49)/((dw!R19/1000000)*$D12)</f>
        <v>3.0676077888943016</v>
      </c>
      <c r="M12" s="50">
        <f>(100*M$49)/((dw!S19/1000000)*$D12)</f>
        <v>5.315256926740803</v>
      </c>
      <c r="N12" s="50" t="e">
        <f>(100*N$49)/((dw!T19/1000000)*$D12)</f>
        <v>#DIV/0!</v>
      </c>
      <c r="O12" s="50">
        <f>(100*O$49)/((dw!U19/1000000)*$D12)</f>
        <v>4.4673837124005233</v>
      </c>
      <c r="P12" s="50">
        <f>(100*P$49)/((dw!V19/1000000)*$D12)</f>
        <v>2.0328957583962017</v>
      </c>
      <c r="Q12" s="50" t="e">
        <f>(100*Q$49)/((dw!W19/1000000)*$D12)</f>
        <v>#DIV/0!</v>
      </c>
      <c r="R12" s="50">
        <f>(100*R$49)/((dw!X19/1000000)*$D12)</f>
        <v>1.4820869844171827</v>
      </c>
      <c r="S12" s="50">
        <f>(100*S$49)/((dw!Y19/1000000)*$D12)</f>
        <v>2.4289304168230372</v>
      </c>
      <c r="T12" s="50">
        <f>(100*T$49)/((dw!Z19/1000000)*$D12)</f>
        <v>1.856792273262083</v>
      </c>
      <c r="U12" s="50" t="e">
        <f>(100*U$49)/((dw!AA19/1000000)*$D12)</f>
        <v>#DIV/0!</v>
      </c>
      <c r="V12" s="50">
        <f>(100*V$49)/((dw!AB19/1000000)*$D12)</f>
        <v>2.0452358532513379</v>
      </c>
      <c r="W12" s="50">
        <f>(100*W$49)/((dw!AC19/1000000)*$D12)</f>
        <v>2.0090413213361313</v>
      </c>
      <c r="X12" s="50">
        <f>(100*X$49)/((dw!AD19/1000000)*$D12)</f>
        <v>4.7679381998624608</v>
      </c>
      <c r="Y12" s="51">
        <v>146.68493150684901</v>
      </c>
      <c r="Z12" s="9">
        <v>146.68493150684901</v>
      </c>
    </row>
    <row r="13" spans="1:26" x14ac:dyDescent="0.25">
      <c r="A13" s="47" t="s">
        <v>65</v>
      </c>
      <c r="B13" s="48">
        <v>41085</v>
      </c>
      <c r="C13" s="49">
        <f>(dw!C20/1000)*365</f>
        <v>14.620000000000019</v>
      </c>
      <c r="D13" s="49">
        <f t="shared" si="0"/>
        <v>4.6974060000000053</v>
      </c>
      <c r="E13" s="50">
        <f>(100*E$49)/((dw!K20/1000000)*$D13)</f>
        <v>57.224502191766256</v>
      </c>
      <c r="F13" s="50">
        <f>(100*F$49)/((dw!L20/1000000)*$D13)</f>
        <v>40.001476805061394</v>
      </c>
      <c r="G13" s="50">
        <f>(100*G$49)/((dw!M20/1000000)*$D13)</f>
        <v>75.514114574531092</v>
      </c>
      <c r="H13" s="50">
        <f>(100*H$49)/((dw!N20/1000000)*$D13)</f>
        <v>88.769508795460681</v>
      </c>
      <c r="I13" s="50" t="e">
        <f>(100*I$49)/((dw!O20/1000000)*$D13)</f>
        <v>#DIV/0!</v>
      </c>
      <c r="J13" s="50">
        <f>(100*J$49)/((dw!P20/1000000)*$D13)</f>
        <v>46.891909706700041</v>
      </c>
      <c r="K13" s="50" t="e">
        <f>(100*K$49)/((dw!Q20/1000000)*$D13)</f>
        <v>#DIV/0!</v>
      </c>
      <c r="L13" s="50">
        <f>(100*L$49)/((dw!R20/1000000)*$D13)</f>
        <v>14.144429360276224</v>
      </c>
      <c r="M13" s="50">
        <f>(100*M$49)/((dw!S20/1000000)*$D13)</f>
        <v>64.255822023958928</v>
      </c>
      <c r="N13" s="50">
        <f>(100*N$49)/((dw!T20/1000000)*$D13)</f>
        <v>16.090191752475931</v>
      </c>
      <c r="O13" s="50">
        <f>(100*O$49)/((dw!U20/1000000)*$D13)</f>
        <v>179.21675623312862</v>
      </c>
      <c r="P13" s="50" t="e">
        <f>(100*P$49)/((dw!V20/1000000)*$D13)</f>
        <v>#DIV/0!</v>
      </c>
      <c r="Q13" s="50" t="e">
        <f>(100*Q$49)/((dw!W20/1000000)*$D13)</f>
        <v>#DIV/0!</v>
      </c>
      <c r="R13" s="50">
        <f>(100*R$49)/((dw!X20/1000000)*$D13)</f>
        <v>32.037190403757585</v>
      </c>
      <c r="S13" s="50">
        <f>(100*S$49)/((dw!Y20/1000000)*$D13)</f>
        <v>81.056664588284477</v>
      </c>
      <c r="T13" s="50">
        <f>(100*T$49)/((dw!Z20/1000000)*$D13)</f>
        <v>42.916212836900883</v>
      </c>
      <c r="U13" s="50" t="e">
        <f>(100*U$49)/((dw!AA20/1000000)*$D13)</f>
        <v>#DIV/0!</v>
      </c>
      <c r="V13" s="50">
        <f>(100*V$49)/((dw!AB20/1000000)*$D13)</f>
        <v>51.152776864421398</v>
      </c>
      <c r="W13" s="50">
        <f>(100*W$49)/((dw!AC20/1000000)*$D13)</f>
        <v>55.783364176596052</v>
      </c>
      <c r="X13" s="50">
        <f>(100*X$49)/((dw!AD20/1000000)*$D13)</f>
        <v>38.780692840801798</v>
      </c>
      <c r="Y13" s="51">
        <v>40.054794520548</v>
      </c>
      <c r="Z13" s="9">
        <v>40.054794520548</v>
      </c>
    </row>
    <row r="14" spans="1:26" x14ac:dyDescent="0.25">
      <c r="A14" s="47" t="s">
        <v>66</v>
      </c>
      <c r="B14" s="48">
        <v>41182</v>
      </c>
      <c r="C14" s="49">
        <f>(dw!C21/1000)*365</f>
        <v>47.890000000000072</v>
      </c>
      <c r="D14" s="49">
        <f t="shared" si="0"/>
        <v>15.38705700000002</v>
      </c>
      <c r="E14" s="50">
        <f>(100*E$49)/((dw!K21/1000000)*$D14)</f>
        <v>3.2221071549687763</v>
      </c>
      <c r="F14" s="50">
        <f>(100*F$49)/((dw!L21/1000000)*$D14)</f>
        <v>30.032401934876461</v>
      </c>
      <c r="G14" s="50">
        <f>(100*G$49)/((dw!M21/1000000)*$D14)</f>
        <v>2.9038759150735434</v>
      </c>
      <c r="H14" s="50">
        <f>(100*H$49)/((dw!N21/1000000)*$D14)</f>
        <v>8.0672762901895307</v>
      </c>
      <c r="I14" s="50" t="e">
        <f>(100*I$49)/((dw!O21/1000000)*$D14)</f>
        <v>#DIV/0!</v>
      </c>
      <c r="J14" s="50">
        <f>(100*J$49)/((dw!P21/1000000)*$D14)</f>
        <v>9.2624985214833693</v>
      </c>
      <c r="K14" s="50">
        <f>(100*K$49)/((dw!Q21/1000000)*$D14)</f>
        <v>0.51308753926808925</v>
      </c>
      <c r="L14" s="50">
        <f>(100*L$49)/((dw!R21/1000000)*$D14)</f>
        <v>15.708658243828884</v>
      </c>
      <c r="M14" s="50">
        <f>(100*M$49)/((dw!S21/1000000)*$D14)</f>
        <v>10.769046613338805</v>
      </c>
      <c r="N14" s="50" t="e">
        <f>(100*N$49)/((dw!T21/1000000)*$D14)</f>
        <v>#DIV/0!</v>
      </c>
      <c r="O14" s="50">
        <f>(100*O$49)/((dw!U21/1000000)*$D14)</f>
        <v>21.191197210605694</v>
      </c>
      <c r="P14" s="50" t="e">
        <f>(100*P$49)/((dw!V21/1000000)*$D14)</f>
        <v>#DIV/0!</v>
      </c>
      <c r="Q14" s="50" t="e">
        <f>(100*Q$49)/((dw!W21/1000000)*$D14)</f>
        <v>#DIV/0!</v>
      </c>
      <c r="R14" s="50">
        <f>(100*R$49)/((dw!X21/1000000)*$D14)</f>
        <v>3.2695361515754859</v>
      </c>
      <c r="S14" s="50">
        <f>(100*S$49)/((dw!Y21/1000000)*$D14)</f>
        <v>6.3411218365068596</v>
      </c>
      <c r="T14" s="50">
        <f>(100*T$49)/((dw!Z21/1000000)*$D14)</f>
        <v>3.0945918506828716</v>
      </c>
      <c r="U14" s="50" t="e">
        <f>(100*U$49)/((dw!AA21/1000000)*$D14)</f>
        <v>#DIV/0!</v>
      </c>
      <c r="V14" s="50">
        <f>(100*V$49)/((dw!AB21/1000000)*$D14)</f>
        <v>4.1502577039433088</v>
      </c>
      <c r="W14" s="50">
        <f>(100*W$49)/((dw!AC21/1000000)*$D14)</f>
        <v>4.0273592035672943</v>
      </c>
      <c r="X14" s="50">
        <f>(100*X$49)/((dw!AD21/1000000)*$D14)</f>
        <v>10.172466157093695</v>
      </c>
      <c r="Y14" s="51">
        <v>131.20547945205499</v>
      </c>
      <c r="Z14" s="9">
        <v>131.20547945205499</v>
      </c>
    </row>
    <row r="15" spans="1:26" x14ac:dyDescent="0.25">
      <c r="A15" s="47" t="s">
        <v>67</v>
      </c>
      <c r="B15" s="48">
        <v>41326</v>
      </c>
      <c r="C15" s="49">
        <f>(dw!C22/1000)*365</f>
        <v>37.030000000000165</v>
      </c>
      <c r="D15" s="49">
        <f t="shared" si="0"/>
        <v>11.897739000000051</v>
      </c>
      <c r="E15" s="50">
        <f>(100*E$49)/((dw!K22/1000000)*$D15)</f>
        <v>50.900043688121826</v>
      </c>
      <c r="F15" s="50">
        <f>(100*F$49)/((dw!L22/1000000)*$D15)</f>
        <v>194.3422448051393</v>
      </c>
      <c r="G15" s="50">
        <f>(100*G$49)/((dw!M22/1000000)*$D15)</f>
        <v>38.123846567345446</v>
      </c>
      <c r="H15" s="50">
        <f>(100*H$49)/((dw!N22/1000000)*$D15)</f>
        <v>51.338309167955394</v>
      </c>
      <c r="I15" s="50" t="e">
        <f>(100*I$49)/((dw!O22/1000000)*$D15)</f>
        <v>#DIV/0!</v>
      </c>
      <c r="J15" s="50">
        <f>(100*J$49)/((dw!P22/1000000)*$D15)</f>
        <v>26.864710337322535</v>
      </c>
      <c r="K15" s="50" t="e">
        <f>(100*K$49)/((dw!Q22/1000000)*$D15)</f>
        <v>#DIV/0!</v>
      </c>
      <c r="L15" s="50">
        <f>(100*L$49)/((dw!R22/1000000)*$D15)</f>
        <v>36.362797707562002</v>
      </c>
      <c r="M15" s="50">
        <f>(100*M$49)/((dw!S22/1000000)*$D15)</f>
        <v>25.991370461628758</v>
      </c>
      <c r="N15" s="50">
        <f>(100*N$49)/((dw!T22/1000000)*$D15)</f>
        <v>7.6009389557261571</v>
      </c>
      <c r="O15" s="50" t="e">
        <f>(100*O$49)/((dw!U22/1000000)*$D15)</f>
        <v>#DIV/0!</v>
      </c>
      <c r="P15" s="50" t="e">
        <f>(100*P$49)/((dw!V22/1000000)*$D15)</f>
        <v>#DIV/0!</v>
      </c>
      <c r="Q15" s="50" t="e">
        <f>(100*Q$49)/((dw!W22/1000000)*$D15)</f>
        <v>#DIV/0!</v>
      </c>
      <c r="R15" s="50">
        <f>(100*R$49)/((dw!X22/1000000)*$D15)</f>
        <v>27.345629225429054</v>
      </c>
      <c r="S15" s="50">
        <f>(100*S$49)/((dw!Y22/1000000)*$D15)</f>
        <v>72.50289070185481</v>
      </c>
      <c r="T15" s="50">
        <f>(100*T$49)/((dw!Z22/1000000)*$D15)</f>
        <v>20.061070997832569</v>
      </c>
      <c r="U15" s="50" t="e">
        <f>(100*U$49)/((dw!AA22/1000000)*$D15)</f>
        <v>#DIV/0!</v>
      </c>
      <c r="V15" s="50">
        <f>(100*V$49)/((dw!AB22/1000000)*$D15)</f>
        <v>46.256142495179795</v>
      </c>
      <c r="W15" s="50">
        <f>(100*W$49)/((dw!AC22/1000000)*$D15)</f>
        <v>56.905693394169887</v>
      </c>
      <c r="X15" s="50">
        <f>(100*X$49)/((dw!AD22/1000000)*$D15)</f>
        <v>22.927663474892306</v>
      </c>
      <c r="Y15" s="51">
        <v>101.452054794521</v>
      </c>
      <c r="Z15" s="9">
        <v>101.452054794521</v>
      </c>
    </row>
    <row r="16" spans="1:26" x14ac:dyDescent="0.25">
      <c r="A16" s="47" t="s">
        <v>68</v>
      </c>
      <c r="B16" s="48">
        <v>41404</v>
      </c>
      <c r="C16" s="49">
        <f>(dw!C23/1000)*365</f>
        <v>18.630000000000017</v>
      </c>
      <c r="D16" s="49">
        <f t="shared" si="0"/>
        <v>5.9858190000000047</v>
      </c>
      <c r="E16" s="50">
        <f>(100*E$49)/((dw!K23/1000000)*$D16)</f>
        <v>145.44708015874244</v>
      </c>
      <c r="F16" s="50">
        <f>(100*F$49)/((dw!L23/1000000)*$D16)</f>
        <v>149.49003544369685</v>
      </c>
      <c r="G16" s="50">
        <f>(100*G$49)/((dw!M23/1000000)*$D16)</f>
        <v>121.5418893584999</v>
      </c>
      <c r="H16" s="50">
        <f>(100*H$49)/((dw!N23/1000000)*$D16)</f>
        <v>173.79573378615987</v>
      </c>
      <c r="I16" s="50" t="e">
        <f>(100*I$49)/((dw!O23/1000000)*$D16)</f>
        <v>#DIV/0!</v>
      </c>
      <c r="J16" s="50">
        <f>(100*J$49)/((dw!P23/1000000)*$D16)</f>
        <v>91.544520035743716</v>
      </c>
      <c r="K16" s="50" t="e">
        <f>(100*K$49)/((dw!Q23/1000000)*$D16)</f>
        <v>#DIV/0!</v>
      </c>
      <c r="L16" s="50">
        <f>(100*L$49)/((dw!R23/1000000)*$D16)</f>
        <v>26.237495695526611</v>
      </c>
      <c r="M16" s="50">
        <f>(100*M$49)/((dw!S23/1000000)*$D16)</f>
        <v>225.78288336989945</v>
      </c>
      <c r="N16" s="50">
        <f>(100*N$49)/((dw!T23/1000000)*$D16)</f>
        <v>35.443435163041194</v>
      </c>
      <c r="O16" s="50" t="e">
        <f>(100*O$49)/((dw!U23/1000000)*$D16)</f>
        <v>#DIV/0!</v>
      </c>
      <c r="P16" s="50" t="e">
        <f>(100*P$49)/((dw!V23/1000000)*$D16)</f>
        <v>#DIV/0!</v>
      </c>
      <c r="Q16" s="50" t="e">
        <f>(100*Q$49)/((dw!W23/1000000)*$D16)</f>
        <v>#DIV/0!</v>
      </c>
      <c r="R16" s="50">
        <f>(100*R$49)/((dw!X23/1000000)*$D16)</f>
        <v>81.643253873372771</v>
      </c>
      <c r="S16" s="50">
        <f>(100*S$49)/((dw!Y23/1000000)*$D16)</f>
        <v>185.04495695253473</v>
      </c>
      <c r="T16" s="50">
        <f>(100*T$49)/((dw!Z23/1000000)*$D16)</f>
        <v>114.30942251764705</v>
      </c>
      <c r="U16" s="50" t="e">
        <f>(100*U$49)/((dw!AA23/1000000)*$D16)</f>
        <v>#DIV/0!</v>
      </c>
      <c r="V16" s="50">
        <f>(100*V$49)/((dw!AB23/1000000)*$D16)</f>
        <v>129.95036774590085</v>
      </c>
      <c r="W16" s="50">
        <f>(100*W$49)/((dw!AC23/1000000)*$D16)</f>
        <v>145.51836847452367</v>
      </c>
      <c r="X16" s="50">
        <f>(100*X$49)/((dw!AD23/1000000)*$D16)</f>
        <v>82.603472721341845</v>
      </c>
      <c r="Y16" s="51">
        <v>51.041095890411</v>
      </c>
      <c r="Z16" s="9">
        <v>51.041095890411</v>
      </c>
    </row>
    <row r="17" spans="1:26" x14ac:dyDescent="0.25">
      <c r="A17" s="52" t="s">
        <v>69</v>
      </c>
      <c r="B17" s="52">
        <v>41494</v>
      </c>
      <c r="C17" s="49">
        <f>(dw!C24/1000)*365</f>
        <v>44.300000000000139</v>
      </c>
      <c r="D17" s="49">
        <f t="shared" si="0"/>
        <v>14.233590000000042</v>
      </c>
      <c r="E17" s="50">
        <f>(100*E$49)/((dw!K24/1000000)*$D17)</f>
        <v>45.382809093499993</v>
      </c>
      <c r="F17" s="50">
        <f>(100*F$49)/((dw!L24/1000000)*$D17)</f>
        <v>341.49011619835346</v>
      </c>
      <c r="G17" s="50">
        <f>(100*G$49)/((dw!M24/1000000)*$D17)</f>
        <v>12.274724005662382</v>
      </c>
      <c r="H17" s="50">
        <f>(100*H$49)/((dw!N24/1000000)*$D17)</f>
        <v>13.180011407421407</v>
      </c>
      <c r="I17" s="50" t="e">
        <f>(100*I$49)/((dw!O24/1000000)*$D17)</f>
        <v>#DIV/0!</v>
      </c>
      <c r="J17" s="50">
        <f>(100*J$49)/((dw!P24/1000000)*$D17)</f>
        <v>86.557548543621749</v>
      </c>
      <c r="K17" s="50" t="e">
        <f>(100*K$49)/((dw!Q24/1000000)*$D17)</f>
        <v>#DIV/0!</v>
      </c>
      <c r="L17" s="50">
        <f>(100*L$49)/((dw!R24/1000000)*$D17)</f>
        <v>42.57794401650802</v>
      </c>
      <c r="M17" s="50">
        <f>(100*M$49)/((dw!S24/1000000)*$D17)</f>
        <v>45.039088142427801</v>
      </c>
      <c r="N17" s="50">
        <f>(100*N$49)/((dw!T24/1000000)*$D17)</f>
        <v>32.166125976954028</v>
      </c>
      <c r="O17" s="50">
        <f>(100*O$49)/((dw!U24/1000000)*$D17)</f>
        <v>5.9145575081903745</v>
      </c>
      <c r="P17" s="50">
        <f>(100*P$49)/((dw!V24/1000000)*$D17)</f>
        <v>0.77976942438821206</v>
      </c>
      <c r="Q17" s="50" t="e">
        <f>(100*Q$49)/((dw!W24/1000000)*$D17)</f>
        <v>#DIV/0!</v>
      </c>
      <c r="R17" s="50">
        <f>(100*R$49)/((dw!X24/1000000)*$D17)</f>
        <v>57.177600979889093</v>
      </c>
      <c r="S17" s="50" t="e">
        <f>(100*S$49)/((dw!Y24/1000000)*$D17)</f>
        <v>#DIV/0!</v>
      </c>
      <c r="T17" s="50">
        <f>(100*T$49)/((dw!Z24/1000000)*$D17)</f>
        <v>17.467135284374546</v>
      </c>
      <c r="U17" s="50" t="e">
        <f>(100*U$49)/((dw!AA24/1000000)*$D17)</f>
        <v>#DIV/0!</v>
      </c>
      <c r="V17" s="50">
        <f>(100*V$49)/((dw!AB24/1000000)*$D17)</f>
        <v>37.730242139611086</v>
      </c>
      <c r="W17" s="50">
        <f>(100*W$49)/((dw!AC24/1000000)*$D17)</f>
        <v>35.315450323407291</v>
      </c>
      <c r="X17" s="50">
        <f>(100*X$49)/((dw!AD24/1000000)*$D17)</f>
        <v>58.774204517975619</v>
      </c>
      <c r="Y17" s="51">
        <v>121.369863013699</v>
      </c>
      <c r="Z17" s="21">
        <v>121.369863013699</v>
      </c>
    </row>
    <row r="18" spans="1:26" x14ac:dyDescent="0.25">
      <c r="A18" s="53" t="s">
        <v>70</v>
      </c>
      <c r="B18" s="53">
        <v>41597</v>
      </c>
      <c r="C18" s="49">
        <f>(dw!C25/1000)*365</f>
        <v>113.55000000000003</v>
      </c>
      <c r="D18" s="49">
        <f t="shared" si="0"/>
        <v>36.483615000000007</v>
      </c>
      <c r="E18" s="50">
        <f>(100*E$49)/((dw!K25/1000000)*$D18)</f>
        <v>2.2573266793441311</v>
      </c>
      <c r="F18" s="50">
        <f>(100*F$49)/((dw!L25/1000000)*$D18)</f>
        <v>33.2254064819505</v>
      </c>
      <c r="G18" s="50">
        <f>(100*G$49)/((dw!M25/1000000)*$D18)</f>
        <v>1.3524097597959537</v>
      </c>
      <c r="H18" s="50">
        <f>(100*H$49)/((dw!N25/1000000)*$D18)</f>
        <v>1.4090878472916104</v>
      </c>
      <c r="I18" s="50" t="e">
        <f>(100*I$49)/((dw!O25/1000000)*$D18)</f>
        <v>#DIV/0!</v>
      </c>
      <c r="J18" s="50">
        <f>(100*J$49)/((dw!P25/1000000)*$D18)</f>
        <v>1.211065196899435</v>
      </c>
      <c r="K18" s="50" t="e">
        <f>(100*K$49)/((dw!Q25/1000000)*$D18)</f>
        <v>#DIV/0!</v>
      </c>
      <c r="L18" s="50">
        <f>(100*L$49)/((dw!R25/1000000)*$D18)</f>
        <v>4.7362671375005849</v>
      </c>
      <c r="M18" s="50">
        <f>(100*M$49)/((dw!S25/1000000)*$D18)</f>
        <v>2.8439571969817607</v>
      </c>
      <c r="N18" s="50">
        <f>(100*N$49)/((dw!T25/1000000)*$D18)</f>
        <v>1.9524906069710988</v>
      </c>
      <c r="O18" s="50">
        <f>(100*O$49)/((dw!U25/1000000)*$D18)</f>
        <v>1.6809491828970391</v>
      </c>
      <c r="P18" s="50">
        <f>(100*P$49)/((dw!V25/1000000)*$D18)</f>
        <v>3.6092848493220879</v>
      </c>
      <c r="Q18" s="50">
        <f>(100*Q$49)/((dw!W25/1000000)*$D18)</f>
        <v>21.962920294017671</v>
      </c>
      <c r="R18" s="50">
        <f>(100*R$49)/((dw!X25/1000000)*$D18)</f>
        <v>0.83526078133130088</v>
      </c>
      <c r="S18" s="50" t="e">
        <f>(100*S$49)/((dw!Y25/1000000)*$D18)</f>
        <v>#DIV/0!</v>
      </c>
      <c r="T18" s="50">
        <f>(100*T$49)/((dw!Z25/1000000)*$D18)</f>
        <v>1.4954491053351504</v>
      </c>
      <c r="U18" s="50" t="e">
        <f>(100*U$49)/((dw!AA25/1000000)*$D18)</f>
        <v>#DIV/0!</v>
      </c>
      <c r="V18" s="50">
        <f>(100*V$49)/((dw!AB25/1000000)*$D18)</f>
        <v>2.0433763008399257</v>
      </c>
      <c r="W18" s="50">
        <f>(100*W$49)/((dw!AC25/1000000)*$D18)</f>
        <v>2.4088186723743381</v>
      </c>
      <c r="X18" s="50">
        <f>(100*X$49)/((dw!AD25/1000000)*$D18)</f>
        <v>1.5790919145999327</v>
      </c>
      <c r="Y18" s="51">
        <v>311.09589041095899</v>
      </c>
      <c r="Z18" s="21">
        <v>311.09589041095899</v>
      </c>
    </row>
    <row r="19" spans="1:26" x14ac:dyDescent="0.25">
      <c r="A19" s="52" t="s">
        <v>71</v>
      </c>
      <c r="B19" s="52">
        <v>41705</v>
      </c>
      <c r="C19" s="49">
        <f>(dw!C26/1000)*365</f>
        <v>82.170000000000044</v>
      </c>
      <c r="D19" s="49">
        <f t="shared" si="0"/>
        <v>26.40122100000001</v>
      </c>
      <c r="E19" s="50">
        <f>(100*E$49)/((dw!K26/1000000)*$D19)</f>
        <v>6.9108234657450591</v>
      </c>
      <c r="F19" s="50">
        <f>(100*F$49)/((dw!L26/1000000)*$D19)</f>
        <v>100.53842854166945</v>
      </c>
      <c r="G19" s="50">
        <f>(100*G$49)/((dw!M26/1000000)*$D19)</f>
        <v>4.3952496922542714</v>
      </c>
      <c r="H19" s="50">
        <f>(100*H$49)/((dw!N26/1000000)*$D19)</f>
        <v>6.1247574655708332</v>
      </c>
      <c r="I19" s="50" t="e">
        <f>(100*I$49)/((dw!O26/1000000)*$D19)</f>
        <v>#DIV/0!</v>
      </c>
      <c r="J19" s="50">
        <f>(100*J$49)/((dw!P26/1000000)*$D19)</f>
        <v>26.472386229361881</v>
      </c>
      <c r="K19" s="50" t="e">
        <f>(100*K$49)/((dw!Q26/1000000)*$D19)</f>
        <v>#DIV/0!</v>
      </c>
      <c r="L19" s="50">
        <f>(100*L$49)/((dw!R26/1000000)*$D19)</f>
        <v>15.917981858347733</v>
      </c>
      <c r="M19" s="50">
        <f>(100*M$49)/((dw!S26/1000000)*$D19)</f>
        <v>12.283457742617081</v>
      </c>
      <c r="N19" s="50">
        <f>(100*N$49)/((dw!T26/1000000)*$D19)</f>
        <v>10.619667293158392</v>
      </c>
      <c r="O19" s="50">
        <f>(100*O$49)/((dw!U26/1000000)*$D19)</f>
        <v>2.6981247823379082</v>
      </c>
      <c r="P19" s="50">
        <f>(100*P$49)/((dw!V26/1000000)*$D19)</f>
        <v>0.42526184951457974</v>
      </c>
      <c r="Q19" s="50" t="e">
        <f>(100*Q$49)/((dw!W26/1000000)*$D19)</f>
        <v>#DIV/0!</v>
      </c>
      <c r="R19" s="50">
        <f>(100*R$49)/((dw!X26/1000000)*$D19)</f>
        <v>8.2088527277021335</v>
      </c>
      <c r="S19" s="50" t="e">
        <f>(100*S$49)/((dw!Y26/1000000)*$D19)</f>
        <v>#DIV/0!</v>
      </c>
      <c r="T19" s="50">
        <f>(100*T$49)/((dw!Z26/1000000)*$D19)</f>
        <v>3.5502324990865639</v>
      </c>
      <c r="U19" s="50" t="e">
        <f>(100*U$49)/((dw!AA26/1000000)*$D19)</f>
        <v>#DIV/0!</v>
      </c>
      <c r="V19" s="50">
        <f>(100*V$49)/((dw!AB26/1000000)*$D19)</f>
        <v>8.1241830902900247</v>
      </c>
      <c r="W19" s="50">
        <f>(100*W$49)/((dw!AC26/1000000)*$D19)</f>
        <v>7.7424042411017</v>
      </c>
      <c r="X19" s="50">
        <f>(100*X$49)/((dw!AD26/1000000)*$D19)</f>
        <v>17.85521753118055</v>
      </c>
      <c r="Y19" s="51">
        <v>225.12328767123299</v>
      </c>
      <c r="Z19" s="21">
        <v>225.12328767123299</v>
      </c>
    </row>
    <row r="20" spans="1:26" x14ac:dyDescent="0.25">
      <c r="A20" s="26">
        <v>129</v>
      </c>
      <c r="B20" s="27">
        <v>39417</v>
      </c>
      <c r="C20" s="28">
        <f>(dw!C27/1000)*365</f>
        <v>1.2915843800957054</v>
      </c>
      <c r="D20" s="28">
        <f t="shared" si="0"/>
        <v>0.41498606132475013</v>
      </c>
      <c r="E20" s="54">
        <f>(100*E$50)/((dw!K27/1000000)*$D20)</f>
        <v>257.29085446103409</v>
      </c>
      <c r="F20" s="54">
        <f>(100*F$50)/((dw!L27/1000000)*$D20)</f>
        <v>667.53802174923317</v>
      </c>
      <c r="G20" s="54">
        <f>(100*G$50)/((dw!M27/1000000)*$D20)</f>
        <v>29.394800519147314</v>
      </c>
      <c r="H20" s="54" t="e">
        <f>(100*H$50)/((dw!N27/1000000)*$D20)</f>
        <v>#DIV/0!</v>
      </c>
      <c r="I20" s="54" t="e">
        <f>(100*I$50)/((dw!O27/1000000)*$D20)</f>
        <v>#DIV/0!</v>
      </c>
      <c r="J20" s="54">
        <f>(100*J$50)/((dw!P27/1000000)*$D20)</f>
        <v>73.206682090936326</v>
      </c>
      <c r="K20" s="54" t="e">
        <f>(100*K$50)/((dw!Q27/1000000)*$D20)</f>
        <v>#DIV/0!</v>
      </c>
      <c r="L20" s="54">
        <f>(100*L$50)/((dw!R27/1000000)*$D20)</f>
        <v>60.900312319815662</v>
      </c>
      <c r="M20" s="54">
        <f>(100*M$50)/((dw!S27/1000000)*$D20)</f>
        <v>115.9103440690065</v>
      </c>
      <c r="N20" s="54">
        <f>(100*N$50)/((dw!T27/1000000)*$D20)</f>
        <v>43.009941467905257</v>
      </c>
      <c r="O20" s="54" t="e">
        <f>(100*O$50)/((dw!U27/1000000)*$D20)</f>
        <v>#DIV/0!</v>
      </c>
      <c r="P20" s="54" t="e">
        <f>(100*P$50)/((dw!V27/1000000)*$D20)</f>
        <v>#DIV/0!</v>
      </c>
      <c r="Q20" s="54" t="e">
        <f>(100*Q$50)/((dw!W27/1000000)*$D20)</f>
        <v>#DIV/0!</v>
      </c>
      <c r="R20" s="54">
        <f>(100*R$50)/((dw!X27/1000000)*$D20)</f>
        <v>60.415239153246347</v>
      </c>
      <c r="S20" s="54">
        <f>(100*S$50)/((dw!Y27/1000000)*$D20)</f>
        <v>95.879036182728939</v>
      </c>
      <c r="T20" s="54">
        <f>(100*T$50)/((dw!Z27/1000000)*$D20)</f>
        <v>530.95268825414644</v>
      </c>
      <c r="U20" s="54">
        <f>(100*U$50)/((dw!AA27/1000000)*$D20)</f>
        <v>91.709940874636629</v>
      </c>
      <c r="V20" s="54">
        <f>(100*V$50)/((dw!AB27/1000000)*$D20)</f>
        <v>71.333420385645653</v>
      </c>
      <c r="W20" s="54">
        <f>(100*W$50)/((dw!AC27/1000000)*$D20)</f>
        <v>134.54332298980631</v>
      </c>
      <c r="X20" s="54">
        <f>(100*X$50)/((dw!AD27/1000000)*$D20)</f>
        <v>66.830314104303923</v>
      </c>
      <c r="Y20" s="51">
        <v>3.5385873427279599</v>
      </c>
      <c r="Z20" s="28">
        <v>3.5385873427279599</v>
      </c>
    </row>
    <row r="21" spans="1:26" x14ac:dyDescent="0.25">
      <c r="A21" s="26">
        <v>131</v>
      </c>
      <c r="B21" s="27">
        <v>39430</v>
      </c>
      <c r="C21" s="28">
        <f>(dw!C28/1000)*365</f>
        <v>1.2484455919255908</v>
      </c>
      <c r="D21" s="28">
        <f t="shared" si="0"/>
        <v>0.40112556868569227</v>
      </c>
      <c r="E21" s="54">
        <f>(100*E$50)/((dw!K28/1000000)*$D21)</f>
        <v>177.19934076891411</v>
      </c>
      <c r="F21" s="54">
        <f>(100*F$50)/((dw!L28/1000000)*$D21)</f>
        <v>538.51897884830089</v>
      </c>
      <c r="G21" s="54">
        <f>(100*G$50)/((dw!M28/1000000)*$D21)</f>
        <v>270.75686396026504</v>
      </c>
      <c r="H21" s="54" t="e">
        <f>(100*H$50)/((dw!N28/1000000)*$D21)</f>
        <v>#DIV/0!</v>
      </c>
      <c r="I21" s="54" t="e">
        <f>(100*I$50)/((dw!O28/1000000)*$D21)</f>
        <v>#DIV/0!</v>
      </c>
      <c r="J21" s="54">
        <f>(100*J$50)/((dw!P28/1000000)*$D21)</f>
        <v>338.54110784089033</v>
      </c>
      <c r="K21" s="54" t="e">
        <f>(100*K$50)/((dw!Q28/1000000)*$D21)</f>
        <v>#DIV/0!</v>
      </c>
      <c r="L21" s="54">
        <f>(100*L$50)/((dw!R28/1000000)*$D21)</f>
        <v>168.77013424620694</v>
      </c>
      <c r="M21" s="54">
        <f>(100*M$50)/((dw!S28/1000000)*$D21)</f>
        <v>285.58825413243483</v>
      </c>
      <c r="N21" s="54">
        <f>(100*N$50)/((dw!T28/1000000)*$D21)</f>
        <v>206.64915950294113</v>
      </c>
      <c r="O21" s="54" t="e">
        <f>(100*O$50)/((dw!U28/1000000)*$D21)</f>
        <v>#DIV/0!</v>
      </c>
      <c r="P21" s="54" t="e">
        <f>(100*P$50)/((dw!V28/1000000)*$D21)</f>
        <v>#DIV/0!</v>
      </c>
      <c r="Q21" s="54" t="e">
        <f>(100*Q$50)/((dw!W28/1000000)*$D21)</f>
        <v>#DIV/0!</v>
      </c>
      <c r="R21" s="54">
        <f>(100*R$50)/((dw!X28/1000000)*$D21)</f>
        <v>204.72204759189157</v>
      </c>
      <c r="S21" s="54">
        <f>(100*S$50)/((dw!Y28/1000000)*$D21)</f>
        <v>125.79366867727043</v>
      </c>
      <c r="T21" s="54">
        <f>(100*T$50)/((dw!Z28/1000000)*$D21)</f>
        <v>523.65775907914747</v>
      </c>
      <c r="U21" s="54" t="e">
        <f>(100*U$50)/((dw!AA28/1000000)*$D21)</f>
        <v>#DIV/0!</v>
      </c>
      <c r="V21" s="54">
        <f>(100*V$50)/((dw!AB28/1000000)*$D21)</f>
        <v>252.73116596889739</v>
      </c>
      <c r="W21" s="54">
        <f>(100*W$50)/((dw!AC28/1000000)*$D21)</f>
        <v>491.47046868196293</v>
      </c>
      <c r="X21" s="54">
        <f>(100*X$50)/((dw!AD28/1000000)*$D21)</f>
        <v>253.08831085850443</v>
      </c>
      <c r="Y21" s="51">
        <v>3.4203988819879201</v>
      </c>
      <c r="Z21" s="28">
        <v>3.4203988819879201</v>
      </c>
    </row>
    <row r="22" spans="1:26" x14ac:dyDescent="0.25">
      <c r="A22" s="26">
        <v>134</v>
      </c>
      <c r="B22" s="27">
        <v>39465</v>
      </c>
      <c r="C22" s="28">
        <f>(dw!C29/1000)*365</f>
        <v>0.18008381810847973</v>
      </c>
      <c r="D22" s="28">
        <f t="shared" si="0"/>
        <v>5.7860930758254527E-2</v>
      </c>
      <c r="E22" s="54">
        <f>(100*E$50)/((dw!K29/1000000)*$D22)</f>
        <v>1272.914536118617</v>
      </c>
      <c r="F22" s="54">
        <f>(100*F$50)/((dw!L29/1000000)*$D22)</f>
        <v>2661.3149895050474</v>
      </c>
      <c r="G22" s="54">
        <f>(100*G$50)/((dw!M29/1000000)*$D22)</f>
        <v>1069.2644236727494</v>
      </c>
      <c r="H22" s="54" t="e">
        <f>(100*H$50)/((dw!N29/1000000)*$D22)</f>
        <v>#DIV/0!</v>
      </c>
      <c r="I22" s="54" t="e">
        <f>(100*I$50)/((dw!O29/1000000)*$D22)</f>
        <v>#DIV/0!</v>
      </c>
      <c r="J22" s="54">
        <f>(100*J$50)/((dw!P29/1000000)*$D22)</f>
        <v>440.89170310624291</v>
      </c>
      <c r="K22" s="54" t="e">
        <f>(100*K$50)/((dw!Q29/1000000)*$D22)</f>
        <v>#DIV/0!</v>
      </c>
      <c r="L22" s="54">
        <f>(100*L$50)/((dw!R29/1000000)*$D22)</f>
        <v>265.58056290716922</v>
      </c>
      <c r="M22" s="54">
        <f>(100*M$50)/((dw!S29/1000000)*$D22)</f>
        <v>636.59413552832245</v>
      </c>
      <c r="N22" s="54">
        <f>(100*N$50)/((dw!T29/1000000)*$D22)</f>
        <v>406.31799173033744</v>
      </c>
      <c r="O22" s="54" t="e">
        <f>(100*O$50)/((dw!U29/1000000)*$D22)</f>
        <v>#DIV/0!</v>
      </c>
      <c r="P22" s="54" t="e">
        <f>(100*P$50)/((dw!V29/1000000)*$D22)</f>
        <v>#DIV/0!</v>
      </c>
      <c r="Q22" s="54">
        <f>(100*Q$50)/((dw!W29/1000000)*$D22)</f>
        <v>103.25007927286417</v>
      </c>
      <c r="R22" s="54">
        <f>(100*R$50)/((dw!X29/1000000)*$D22)</f>
        <v>358.82201048709965</v>
      </c>
      <c r="S22" s="54">
        <f>(100*S$50)/((dw!Y29/1000000)*$D22)</f>
        <v>559.13903395096759</v>
      </c>
      <c r="T22" s="54">
        <f>(100*T$50)/((dw!Z29/1000000)*$D22)</f>
        <v>5963.3305065872682</v>
      </c>
      <c r="U22" s="54" t="e">
        <f>(100*U$50)/((dw!AA29/1000000)*$D22)</f>
        <v>#DIV/0!</v>
      </c>
      <c r="V22" s="54">
        <f>(100*V$50)/((dw!AB29/1000000)*$D22)</f>
        <v>447.66969416166364</v>
      </c>
      <c r="W22" s="54">
        <f>(100*W$50)/((dw!AC29/1000000)*$D22)</f>
        <v>2463.7256225463934</v>
      </c>
      <c r="X22" s="54">
        <f>(100*X$50)/((dw!AD29/1000000)*$D22)</f>
        <v>409.50691742497486</v>
      </c>
      <c r="Y22" s="51">
        <v>0.49338032358487599</v>
      </c>
      <c r="Z22" s="28">
        <v>0.49338032358487599</v>
      </c>
    </row>
    <row r="23" spans="1:26" x14ac:dyDescent="0.25">
      <c r="A23" s="26">
        <v>142</v>
      </c>
      <c r="B23" s="27">
        <v>39545</v>
      </c>
      <c r="C23" s="28">
        <f>(dw!C30/1000)*365</f>
        <v>2.5770409310996496</v>
      </c>
      <c r="D23" s="28">
        <f t="shared" si="0"/>
        <v>0.82800325116231732</v>
      </c>
      <c r="E23" s="54">
        <f>(100*E$50)/((dw!K30/1000000)*$D23)</f>
        <v>88.951365507496817</v>
      </c>
      <c r="F23" s="54">
        <f>(100*F$50)/((dw!L30/1000000)*$D23)</f>
        <v>180.58585170451477</v>
      </c>
      <c r="G23" s="54">
        <f>(100*G$50)/((dw!M30/1000000)*$D23)</f>
        <v>207.01192332096585</v>
      </c>
      <c r="H23" s="54" t="e">
        <f>(100*H$50)/((dw!N30/1000000)*$D23)</f>
        <v>#DIV/0!</v>
      </c>
      <c r="I23" s="54" t="e">
        <f>(100*I$50)/((dw!O30/1000000)*$D23)</f>
        <v>#DIV/0!</v>
      </c>
      <c r="J23" s="54">
        <f>(100*J$50)/((dw!P30/1000000)*$D23)</f>
        <v>29.429992693496484</v>
      </c>
      <c r="K23" s="54" t="e">
        <f>(100*K$50)/((dw!Q30/1000000)*$D23)</f>
        <v>#DIV/0!</v>
      </c>
      <c r="L23" s="54">
        <f>(100*L$50)/((dw!R30/1000000)*$D23)</f>
        <v>18.872605570991269</v>
      </c>
      <c r="M23" s="54">
        <f>(100*M$50)/((dw!S30/1000000)*$D23)</f>
        <v>37.959673516686699</v>
      </c>
      <c r="N23" s="54">
        <f>(100*N$50)/((dw!T30/1000000)*$D23)</f>
        <v>22.25624745034683</v>
      </c>
      <c r="O23" s="54" t="e">
        <f>(100*O$50)/((dw!U30/1000000)*$D23)</f>
        <v>#DIV/0!</v>
      </c>
      <c r="P23" s="54" t="e">
        <f>(100*P$50)/((dw!V30/1000000)*$D23)</f>
        <v>#DIV/0!</v>
      </c>
      <c r="Q23" s="54" t="e">
        <f>(100*Q$50)/((dw!W30/1000000)*$D23)</f>
        <v>#DIV/0!</v>
      </c>
      <c r="R23" s="54">
        <f>(100*R$50)/((dw!X30/1000000)*$D23)</f>
        <v>20.927535204977769</v>
      </c>
      <c r="S23" s="54">
        <f>(100*S$50)/((dw!Y30/1000000)*$D23)</f>
        <v>19.513502117320296</v>
      </c>
      <c r="T23" s="54">
        <f>(100*T$50)/((dw!Z30/1000000)*$D23)</f>
        <v>21.018434896918198</v>
      </c>
      <c r="U23" s="54" t="e">
        <f>(100*U$50)/((dw!AA30/1000000)*$D23)</f>
        <v>#DIV/0!</v>
      </c>
      <c r="V23" s="54">
        <f>(100*V$50)/((dw!AB30/1000000)*$D23)</f>
        <v>26.37394069921401</v>
      </c>
      <c r="W23" s="54">
        <f>(100*W$50)/((dw!AC30/1000000)*$D23)</f>
        <v>235.27753627175071</v>
      </c>
      <c r="X23" s="54">
        <f>(100*X$50)/((dw!AD30/1000000)*$D23)</f>
        <v>26.512791048607536</v>
      </c>
      <c r="Y23" s="51">
        <v>7.0603861126017797</v>
      </c>
      <c r="Z23" s="28">
        <v>7.0603861126017797</v>
      </c>
    </row>
    <row r="24" spans="1:26" x14ac:dyDescent="0.25">
      <c r="A24" s="26">
        <v>148</v>
      </c>
      <c r="B24" s="27">
        <v>39570</v>
      </c>
      <c r="C24" s="28">
        <f>(dw!C31/1000)*365</f>
        <v>1.2345949056388164</v>
      </c>
      <c r="D24" s="28">
        <f t="shared" si="0"/>
        <v>0.39667534318175163</v>
      </c>
      <c r="E24" s="54">
        <f>(100*E$50)/((dw!K31/1000000)*$D24)</f>
        <v>6.2231160852424443</v>
      </c>
      <c r="F24" s="54">
        <f>(100*F$50)/((dw!L31/1000000)*$D24)</f>
        <v>12.060090331080639</v>
      </c>
      <c r="G24" s="54">
        <f>(100*G$50)/((dw!M31/1000000)*$D24)</f>
        <v>3.4635013620567863</v>
      </c>
      <c r="H24" s="54" t="e">
        <f>(100*H$50)/((dw!N31/1000000)*$D24)</f>
        <v>#DIV/0!</v>
      </c>
      <c r="I24" s="54" t="e">
        <f>(100*I$50)/((dw!O31/1000000)*$D24)</f>
        <v>#DIV/0!</v>
      </c>
      <c r="J24" s="54">
        <f>(100*J$50)/((dw!P31/1000000)*$D24)</f>
        <v>4.1937907187940828</v>
      </c>
      <c r="K24" s="54" t="e">
        <f>(100*K$50)/((dw!Q31/1000000)*$D24)</f>
        <v>#DIV/0!</v>
      </c>
      <c r="L24" s="54">
        <f>(100*L$50)/((dw!R31/1000000)*$D24)</f>
        <v>2.6164163059251964</v>
      </c>
      <c r="M24" s="54">
        <f>(100*M$50)/((dw!S31/1000000)*$D24)</f>
        <v>6.190051013280347</v>
      </c>
      <c r="N24" s="54">
        <f>(100*N$50)/((dw!T31/1000000)*$D24)</f>
        <v>2.6739875706040577</v>
      </c>
      <c r="O24" s="54" t="e">
        <f>(100*O$50)/((dw!U31/1000000)*$D24)</f>
        <v>#DIV/0!</v>
      </c>
      <c r="P24" s="54" t="e">
        <f>(100*P$50)/((dw!V31/1000000)*$D24)</f>
        <v>#DIV/0!</v>
      </c>
      <c r="Q24" s="54">
        <f>(100*Q$50)/((dw!W31/1000000)*$D24)</f>
        <v>4.8541496178748558</v>
      </c>
      <c r="R24" s="54">
        <f>(100*R$50)/((dw!X31/1000000)*$D24)</f>
        <v>3.4120806479033283</v>
      </c>
      <c r="S24" s="54">
        <f>(100*S$50)/((dw!Y31/1000000)*$D24)</f>
        <v>5.8828147323638671</v>
      </c>
      <c r="T24" s="54">
        <f>(100*T$50)/((dw!Z31/1000000)*$D24)</f>
        <v>7.1168244893091908</v>
      </c>
      <c r="U24" s="54">
        <f>(100*U$50)/((dw!AA31/1000000)*$D24)</f>
        <v>6.5415896151354413</v>
      </c>
      <c r="V24" s="54">
        <f>(100*V$50)/((dw!AB31/1000000)*$D24)</f>
        <v>3.8853096926724988</v>
      </c>
      <c r="W24" s="54">
        <f>(100*W$50)/((dw!AC31/1000000)*$D24)</f>
        <v>9.6463052697223759</v>
      </c>
      <c r="X24" s="54">
        <f>(100*X$50)/((dw!AD31/1000000)*$D24)</f>
        <v>3.6344081445294454</v>
      </c>
      <c r="Y24" s="51">
        <v>3.3824517962707299</v>
      </c>
      <c r="Z24" s="28">
        <v>3.3824517962707299</v>
      </c>
    </row>
    <row r="25" spans="1:26" x14ac:dyDescent="0.25">
      <c r="A25" s="26">
        <v>152</v>
      </c>
      <c r="B25" s="27">
        <v>39584</v>
      </c>
      <c r="C25" s="28">
        <f>(dw!C32/1000)*365</f>
        <v>0.12620805095823787</v>
      </c>
      <c r="D25" s="28">
        <f t="shared" si="0"/>
        <v>4.0550646772881817E-2</v>
      </c>
      <c r="E25" s="54">
        <f>(100*E$50)/((dw!K32/1000000)*$D25)</f>
        <v>160.0492880294145</v>
      </c>
      <c r="F25" s="54">
        <f>(100*F$50)/((dw!L32/1000000)*$D25)</f>
        <v>267.92488944167224</v>
      </c>
      <c r="G25" s="54">
        <f>(100*G$50)/((dw!M32/1000000)*$D25)</f>
        <v>66.18694777859352</v>
      </c>
      <c r="H25" s="54">
        <f>(100*H$50)/((dw!N32/1000000)*$D25)</f>
        <v>873.16569224759201</v>
      </c>
      <c r="I25" s="54" t="e">
        <f>(100*I$50)/((dw!O32/1000000)*$D25)</f>
        <v>#DIV/0!</v>
      </c>
      <c r="J25" s="54">
        <f>(100*J$50)/((dw!P32/1000000)*$D25)</f>
        <v>81.046386907391295</v>
      </c>
      <c r="K25" s="54">
        <f>(100*K$50)/((dw!Q32/1000000)*$D25)</f>
        <v>14.556037612287248</v>
      </c>
      <c r="L25" s="54">
        <f>(100*L$50)/((dw!R32/1000000)*$D25)</f>
        <v>59.286656218030551</v>
      </c>
      <c r="M25" s="54">
        <f>(100*M$50)/((dw!S32/1000000)*$D25)</f>
        <v>98.037534144670161</v>
      </c>
      <c r="N25" s="54">
        <f>(100*N$50)/((dw!T32/1000000)*$D25)</f>
        <v>76.07436439026921</v>
      </c>
      <c r="O25" s="54">
        <f>(100*O$50)/((dw!U32/1000000)*$D25)</f>
        <v>174.86999355403231</v>
      </c>
      <c r="P25" s="54">
        <f>(100*P$50)/((dw!V32/1000000)*$D25)</f>
        <v>278.08142865784049</v>
      </c>
      <c r="Q25" s="54">
        <f>(100*Q$50)/((dw!W32/1000000)*$D25)</f>
        <v>426.73851964480707</v>
      </c>
      <c r="R25" s="54">
        <f>(100*R$50)/((dw!X32/1000000)*$D25)</f>
        <v>79.634191907904125</v>
      </c>
      <c r="S25" s="54">
        <f>(100*S$50)/((dw!Y32/1000000)*$D25)</f>
        <v>144.43018312522605</v>
      </c>
      <c r="T25" s="54">
        <f>(100*T$50)/((dw!Z32/1000000)*$D25)</f>
        <v>260.35812182605133</v>
      </c>
      <c r="U25" s="54" t="e">
        <f>(100*U$50)/((dw!AA32/1000000)*$D25)</f>
        <v>#DIV/0!</v>
      </c>
      <c r="V25" s="54">
        <f>(100*V$50)/((dw!AB32/1000000)*$D25)</f>
        <v>83.807110083594793</v>
      </c>
      <c r="W25" s="54">
        <f>(100*W$50)/((dw!AC32/1000000)*$D25)</f>
        <v>187.76100292675116</v>
      </c>
      <c r="X25" s="54">
        <f>(100*X$50)/((dw!AD32/1000000)*$D25)</f>
        <v>75.028536591284933</v>
      </c>
      <c r="Y25" s="51">
        <v>0.34577548207736403</v>
      </c>
      <c r="Z25" s="28">
        <v>0.34577548207736403</v>
      </c>
    </row>
    <row r="26" spans="1:26" x14ac:dyDescent="0.25">
      <c r="A26" s="26">
        <v>168</v>
      </c>
      <c r="B26" s="27">
        <v>39661</v>
      </c>
      <c r="C26" s="28">
        <f>(dw!C33/1000)*365</f>
        <v>2.3229471961665515</v>
      </c>
      <c r="D26" s="28">
        <f t="shared" si="0"/>
        <v>0.74636293412831289</v>
      </c>
      <c r="E26" s="54">
        <f>(100*E$50)/((dw!K33/1000000)*$D26)</f>
        <v>1.595640991508831</v>
      </c>
      <c r="F26" s="54">
        <f>(100*F$50)/((dw!L33/1000000)*$D26)</f>
        <v>4.5057328624964841</v>
      </c>
      <c r="G26" s="54">
        <f>(100*G$50)/((dw!M33/1000000)*$D26)</f>
        <v>1.6343834792806764</v>
      </c>
      <c r="H26" s="54">
        <f>(100*H$50)/((dw!N33/1000000)*$D26)</f>
        <v>3.5901262402760215</v>
      </c>
      <c r="I26" s="54" t="e">
        <f>(100*I$50)/((dw!O33/1000000)*$D26)</f>
        <v>#DIV/0!</v>
      </c>
      <c r="J26" s="54">
        <f>(100*J$50)/((dw!P33/1000000)*$D26)</f>
        <v>1.3836171634546721</v>
      </c>
      <c r="K26" s="54">
        <f>(100*K$50)/((dw!Q33/1000000)*$D26)</f>
        <v>0.36715276762911131</v>
      </c>
      <c r="L26" s="54">
        <f>(100*L$50)/((dw!R33/1000000)*$D26)</f>
        <v>2.0772503387188168</v>
      </c>
      <c r="M26" s="54">
        <f>(100*M$50)/((dw!S33/1000000)*$D26)</f>
        <v>2.1081299726348011</v>
      </c>
      <c r="N26" s="54">
        <f>(100*N$50)/((dw!T33/1000000)*$D26)</f>
        <v>1.7622446962819414</v>
      </c>
      <c r="O26" s="54" t="e">
        <f>(100*O$50)/((dw!U33/1000000)*$D26)</f>
        <v>#DIV/0!</v>
      </c>
      <c r="P26" s="54" t="e">
        <f>(100*P$50)/((dw!V33/1000000)*$D26)</f>
        <v>#DIV/0!</v>
      </c>
      <c r="Q26" s="54" t="e">
        <f>(100*Q$50)/((dw!W33/1000000)*$D26)</f>
        <v>#DIV/0!</v>
      </c>
      <c r="R26" s="54">
        <f>(100*R$50)/((dw!X33/1000000)*$D26)</f>
        <v>1.2301500002989405</v>
      </c>
      <c r="S26" s="54">
        <f>(100*S$50)/((dw!Y33/1000000)*$D26)</f>
        <v>10.943049368417219</v>
      </c>
      <c r="T26" s="54">
        <f>(100*T$50)/((dw!Z33/1000000)*$D26)</f>
        <v>1.7428958262037226</v>
      </c>
      <c r="U26" s="54" t="e">
        <f>(100*U$50)/((dw!AA33/1000000)*$D26)</f>
        <v>#DIV/0!</v>
      </c>
      <c r="V26" s="54">
        <f>(100*V$50)/((dw!AB33/1000000)*$D26)</f>
        <v>1.616882379018667</v>
      </c>
      <c r="W26" s="54">
        <f>(100*W$50)/((dw!AC33/1000000)*$D26)</f>
        <v>2.7704202012743204</v>
      </c>
      <c r="X26" s="54">
        <f>(100*X$50)/((dw!AD33/1000000)*$D26)</f>
        <v>1.651277778351119</v>
      </c>
      <c r="Y26" s="51">
        <v>6.3642388936069896</v>
      </c>
      <c r="Z26" s="28">
        <v>6.3642388936069896</v>
      </c>
    </row>
    <row r="27" spans="1:26" x14ac:dyDescent="0.25">
      <c r="A27" s="26">
        <v>170</v>
      </c>
      <c r="B27" s="27">
        <v>39683</v>
      </c>
      <c r="C27" s="28">
        <f>(dw!C34/1000)*365</f>
        <v>1.866863381862262</v>
      </c>
      <c r="D27" s="28">
        <f t="shared" si="0"/>
        <v>0.59982320459234462</v>
      </c>
      <c r="E27" s="54">
        <f>(100*E$50)/((dw!K34/1000000)*$D27)</f>
        <v>2.9258446850790696</v>
      </c>
      <c r="F27" s="54">
        <f>(100*F$50)/((dw!L34/1000000)*$D27)</f>
        <v>10.444217399400586</v>
      </c>
      <c r="G27" s="54">
        <f>(100*G$50)/((dw!M34/1000000)*$D27)</f>
        <v>7.1776634872768783</v>
      </c>
      <c r="H27" s="54" t="e">
        <f>(100*H$50)/((dw!N34/1000000)*$D27)</f>
        <v>#DIV/0!</v>
      </c>
      <c r="I27" s="54" t="e">
        <f>(100*I$50)/((dw!O34/1000000)*$D27)</f>
        <v>#DIV/0!</v>
      </c>
      <c r="J27" s="54">
        <f>(100*J$50)/((dw!P34/1000000)*$D27)</f>
        <v>2.3195109566747969</v>
      </c>
      <c r="K27" s="54">
        <f>(100*K$50)/((dw!Q34/1000000)*$D27)</f>
        <v>0.97879329694971207</v>
      </c>
      <c r="L27" s="54">
        <f>(100*L$50)/((dw!R34/1000000)*$D27)</f>
        <v>3.185052806483772</v>
      </c>
      <c r="M27" s="54">
        <f>(100*M$50)/((dw!S34/1000000)*$D27)</f>
        <v>4.4983880238958447</v>
      </c>
      <c r="N27" s="54">
        <f>(100*N$50)/((dw!T34/1000000)*$D27)</f>
        <v>2.8427184701468442</v>
      </c>
      <c r="O27" s="54" t="e">
        <f>(100*O$50)/((dw!U34/1000000)*$D27)</f>
        <v>#DIV/0!</v>
      </c>
      <c r="P27" s="54" t="e">
        <f>(100*P$50)/((dw!V34/1000000)*$D27)</f>
        <v>#DIV/0!</v>
      </c>
      <c r="Q27" s="54" t="e">
        <f>(100*Q$50)/((dw!W34/1000000)*$D27)</f>
        <v>#DIV/0!</v>
      </c>
      <c r="R27" s="54">
        <f>(100*R$50)/((dw!X34/1000000)*$D27)</f>
        <v>1.2479848667641025</v>
      </c>
      <c r="S27" s="54">
        <f>(100*S$50)/((dw!Y34/1000000)*$D27)</f>
        <v>12.227051897320122</v>
      </c>
      <c r="T27" s="54">
        <f>(100*T$50)/((dw!Z34/1000000)*$D27)</f>
        <v>10.477038386351847</v>
      </c>
      <c r="U27" s="54" t="e">
        <f>(100*U$50)/((dw!AA34/1000000)*$D27)</f>
        <v>#DIV/0!</v>
      </c>
      <c r="V27" s="54">
        <f>(100*V$50)/((dw!AB34/1000000)*$D27)</f>
        <v>2.4240431257420054</v>
      </c>
      <c r="W27" s="54">
        <f>(100*W$50)/((dw!AC34/1000000)*$D27)</f>
        <v>9.8868088906761784</v>
      </c>
      <c r="X27" s="54">
        <f>(100*X$50)/((dw!AD34/1000000)*$D27)</f>
        <v>2.8354282079359887</v>
      </c>
      <c r="Y27" s="51">
        <v>5.11469419688291</v>
      </c>
      <c r="Z27" s="28">
        <v>5.11469419688291</v>
      </c>
    </row>
    <row r="28" spans="1:26" x14ac:dyDescent="0.25">
      <c r="A28" s="26">
        <v>184</v>
      </c>
      <c r="B28" s="39">
        <v>39798</v>
      </c>
      <c r="C28" s="28">
        <f>(dw!C35/1000)*365</f>
        <v>2.870000000000001</v>
      </c>
      <c r="D28" s="28">
        <f t="shared" si="0"/>
        <v>0.92213100000000026</v>
      </c>
      <c r="E28" s="54">
        <f>(100*E$50)/((dw!K35/1000000)*$D28)</f>
        <v>0.58576727787074245</v>
      </c>
      <c r="F28" s="54">
        <f>(100*F$50)/((dw!L35/1000000)*$D28)</f>
        <v>1.4787126699079314</v>
      </c>
      <c r="G28" s="54">
        <f>(100*G$50)/((dw!M35/1000000)*$D28)</f>
        <v>1.0644208949825165</v>
      </c>
      <c r="H28" s="54">
        <f>(100*H$50)/((dw!N35/1000000)*$D28)</f>
        <v>0.37020881224856728</v>
      </c>
      <c r="I28" s="54" t="e">
        <f>(100*I$50)/((dw!O35/1000000)*$D28)</f>
        <v>#DIV/0!</v>
      </c>
      <c r="J28" s="54">
        <f>(100*J$50)/((dw!P35/1000000)*$D28)</f>
        <v>3.048425075667875</v>
      </c>
      <c r="K28" s="54" t="e">
        <f>(100*K$50)/((dw!Q35/1000000)*$D28)</f>
        <v>#DIV/0!</v>
      </c>
      <c r="L28" s="54">
        <f>(100*L$50)/((dw!R35/1000000)*$D28)</f>
        <v>1.7780350586188371</v>
      </c>
      <c r="M28" s="54">
        <f>(100*M$50)/((dw!S35/1000000)*$D28)</f>
        <v>1.6887430559040595</v>
      </c>
      <c r="N28" s="54">
        <f>(100*N$50)/((dw!T35/1000000)*$D28)</f>
        <v>2.6505556969998185</v>
      </c>
      <c r="O28" s="54" t="e">
        <f>(100*O$50)/((dw!U35/1000000)*$D28)</f>
        <v>#DIV/0!</v>
      </c>
      <c r="P28" s="54" t="e">
        <f>(100*P$50)/((dw!V35/1000000)*$D28)</f>
        <v>#DIV/0!</v>
      </c>
      <c r="Q28" s="54" t="e">
        <f>(100*Q$50)/((dw!W35/1000000)*$D28)</f>
        <v>#DIV/0!</v>
      </c>
      <c r="R28" s="54">
        <f>(100*R$50)/((dw!X35/1000000)*$D28)</f>
        <v>1.1359743336222172</v>
      </c>
      <c r="S28" s="54">
        <f>(100*S$50)/((dw!Y35/1000000)*$D28)</f>
        <v>9.278957502128625</v>
      </c>
      <c r="T28" s="54">
        <f>(100*T$50)/((dw!Z35/1000000)*$D28)</f>
        <v>4.8392570635737782</v>
      </c>
      <c r="U28" s="54" t="e">
        <f>(100*U$50)/((dw!AA35/1000000)*$D28)</f>
        <v>#DIV/0!</v>
      </c>
      <c r="V28" s="54">
        <f>(100*V$50)/((dw!AB35/1000000)*$D28)</f>
        <v>1.7149065209354204</v>
      </c>
      <c r="W28" s="54">
        <f>(100*W$50)/((dw!AC35/1000000)*$D28)</f>
        <v>0.66342434856480903</v>
      </c>
      <c r="X28" s="54">
        <f>(100*X$50)/((dw!AD35/1000000)*$D28)</f>
        <v>2.3487303734352283</v>
      </c>
      <c r="Y28" s="51">
        <v>7.86301369863014</v>
      </c>
      <c r="Z28" s="28">
        <v>7.86301369863014</v>
      </c>
    </row>
    <row r="29" spans="1:26" x14ac:dyDescent="0.25">
      <c r="A29" s="26">
        <v>199</v>
      </c>
      <c r="B29" s="39">
        <v>39913</v>
      </c>
      <c r="C29" s="28">
        <f>(dw!C36/1000)*365</f>
        <v>0.68000000000000116</v>
      </c>
      <c r="D29" s="28">
        <f t="shared" si="0"/>
        <v>0.21848400000000034</v>
      </c>
      <c r="E29" s="54">
        <f>(100*E$50)/((dw!K36/1000000)*$D29)</f>
        <v>8.5680820448477295</v>
      </c>
      <c r="F29" s="54">
        <f>(100*F$50)/((dw!L36/1000000)*$D29)</f>
        <v>17.455729775852962</v>
      </c>
      <c r="G29" s="54" t="e">
        <f>(100*G$50)/((dw!M36/1000000)*$D29)</f>
        <v>#DIV/0!</v>
      </c>
      <c r="H29" s="54" t="e">
        <f>(100*H$50)/((dw!N36/1000000)*$D29)</f>
        <v>#DIV/0!</v>
      </c>
      <c r="I29" s="54" t="e">
        <f>(100*I$50)/((dw!O36/1000000)*$D29)</f>
        <v>#DIV/0!</v>
      </c>
      <c r="J29" s="54">
        <f>(100*J$50)/((dw!P36/1000000)*$D29)</f>
        <v>60.826838570435676</v>
      </c>
      <c r="K29" s="54">
        <f>(100*K$50)/((dw!Q36/1000000)*$D29)</f>
        <v>1.9569955264064771</v>
      </c>
      <c r="L29" s="54">
        <f>(100*L$50)/((dw!R36/1000000)*$D29)</f>
        <v>46.402727383824775</v>
      </c>
      <c r="M29" s="54">
        <f>(100*M$50)/((dw!S36/1000000)*$D29)</f>
        <v>31.179576062223191</v>
      </c>
      <c r="N29" s="54">
        <f>(100*N$50)/((dw!T36/1000000)*$D29)</f>
        <v>48.927361929811887</v>
      </c>
      <c r="O29" s="54" t="e">
        <f>(100*O$50)/((dw!U36/1000000)*$D29)</f>
        <v>#DIV/0!</v>
      </c>
      <c r="P29" s="54" t="e">
        <f>(100*P$50)/((dw!V36/1000000)*$D29)</f>
        <v>#DIV/0!</v>
      </c>
      <c r="Q29" s="54">
        <f>(100*Q$50)/((dw!W36/1000000)*$D29)</f>
        <v>1.9381803762847858</v>
      </c>
      <c r="R29" s="54">
        <f>(100*R$50)/((dw!X36/1000000)*$D29)</f>
        <v>27.286866571628913</v>
      </c>
      <c r="S29" s="54">
        <f>(100*S$50)/((dw!Y36/1000000)*$D29)</f>
        <v>13.51302928387843</v>
      </c>
      <c r="T29" s="54">
        <f>(100*T$50)/((dw!Z36/1000000)*$D29)</f>
        <v>59.237614270454664</v>
      </c>
      <c r="U29" s="54">
        <f>(100*U$50)/((dw!AA36/1000000)*$D29)</f>
        <v>0.81229582916933085</v>
      </c>
      <c r="V29" s="54">
        <f>(100*V$50)/((dw!AB36/1000000)*$D29)</f>
        <v>27.776086388135241</v>
      </c>
      <c r="W29" s="54">
        <f>(100*W$50)/((dw!AC36/1000000)*$D29)</f>
        <v>28.926664961578044</v>
      </c>
      <c r="X29" s="54">
        <f>(100*X$50)/((dw!AD36/1000000)*$D29)</f>
        <v>37.5944224902832</v>
      </c>
      <c r="Y29" s="51">
        <v>1.86301369863014</v>
      </c>
      <c r="Z29" s="28">
        <v>1.86301369863014</v>
      </c>
    </row>
    <row r="30" spans="1:26" x14ac:dyDescent="0.25">
      <c r="A30" s="26">
        <v>219</v>
      </c>
      <c r="B30" s="39">
        <v>40108</v>
      </c>
      <c r="C30" s="28">
        <f>(dw!C37/1000)*365</f>
        <v>2.2799999999999989</v>
      </c>
      <c r="D30" s="28">
        <f t="shared" si="0"/>
        <v>0.73256399999999955</v>
      </c>
      <c r="E30" s="54">
        <f>(100*E$50)/((dw!K37/1000000)*$D30)</f>
        <v>0.81772572498196039</v>
      </c>
      <c r="F30" s="54">
        <f>(100*F$50)/((dw!L37/1000000)*$D30)</f>
        <v>3.2325510577748129</v>
      </c>
      <c r="G30" s="54">
        <f>(100*G$50)/((dw!M37/1000000)*$D30)</f>
        <v>1.1030714107858972</v>
      </c>
      <c r="H30" s="54" t="e">
        <f>(100*H$50)/((dw!N37/1000000)*$D30)</f>
        <v>#DIV/0!</v>
      </c>
      <c r="I30" s="54" t="e">
        <f>(100*I$50)/((dw!O37/1000000)*$D30)</f>
        <v>#DIV/0!</v>
      </c>
      <c r="J30" s="54">
        <f>(100*J$50)/((dw!P37/1000000)*$D30)</f>
        <v>1.1352325813251352</v>
      </c>
      <c r="K30" s="54" t="e">
        <f>(100*K$50)/((dw!Q37/1000000)*$D30)</f>
        <v>#DIV/0!</v>
      </c>
      <c r="L30" s="54">
        <f>(100*L$50)/((dw!R37/1000000)*$D30)</f>
        <v>1.6909804385666143</v>
      </c>
      <c r="M30" s="54">
        <f>(100*M$50)/((dw!S37/1000000)*$D30)</f>
        <v>0.73070554030843837</v>
      </c>
      <c r="N30" s="54">
        <f>(100*N$50)/((dw!T37/1000000)*$D30)</f>
        <v>1.7608862480371037</v>
      </c>
      <c r="O30" s="54" t="e">
        <f>(100*O$50)/((dw!U37/1000000)*$D30)</f>
        <v>#DIV/0!</v>
      </c>
      <c r="P30" s="54" t="e">
        <f>(100*P$50)/((dw!V37/1000000)*$D30)</f>
        <v>#DIV/0!</v>
      </c>
      <c r="Q30" s="54" t="e">
        <f>(100*Q$50)/((dw!W37/1000000)*$D30)</f>
        <v>#DIV/0!</v>
      </c>
      <c r="R30" s="54">
        <f>(100*R$50)/((dw!X37/1000000)*$D30)</f>
        <v>0.94002176212282418</v>
      </c>
      <c r="S30" s="54">
        <f>(100*S$50)/((dw!Y37/1000000)*$D30)</f>
        <v>11.408461212837468</v>
      </c>
      <c r="T30" s="54">
        <f>(100*T$50)/((dw!Z37/1000000)*$D30)</f>
        <v>2.2010550234432502</v>
      </c>
      <c r="U30" s="54" t="e">
        <f>(100*U$50)/((dw!AA37/1000000)*$D30)</f>
        <v>#DIV/0!</v>
      </c>
      <c r="V30" s="54">
        <f>(100*V$50)/((dw!AB37/1000000)*$D30)</f>
        <v>1.2208877628736547</v>
      </c>
      <c r="W30" s="54">
        <f>(100*W$50)/((dw!AC37/1000000)*$D30)</f>
        <v>2.3427390650381361</v>
      </c>
      <c r="X30" s="54">
        <f>(100*X$50)/((dw!AD37/1000000)*$D30)</f>
        <v>1.1966870181831282</v>
      </c>
      <c r="Y30" s="51">
        <v>6.24657534246575</v>
      </c>
      <c r="Z30" s="28">
        <v>6.24657534246575</v>
      </c>
    </row>
    <row r="31" spans="1:26" x14ac:dyDescent="0.25">
      <c r="A31" s="26">
        <v>245</v>
      </c>
      <c r="B31" s="39">
        <v>40351</v>
      </c>
      <c r="C31" s="28">
        <f>(dw!C38/1000)*365</f>
        <v>0.49000000000000093</v>
      </c>
      <c r="D31" s="28">
        <f t="shared" si="0"/>
        <v>0.15743700000000027</v>
      </c>
      <c r="E31" s="54">
        <f>(100*E$50)/((dw!K38/1000000)*$D31)</f>
        <v>326.78668853509174</v>
      </c>
      <c r="F31" s="54">
        <f>(100*F$50)/((dw!L38/1000000)*$D31)</f>
        <v>522.56831441049508</v>
      </c>
      <c r="G31" s="54">
        <f>(100*G$50)/((dw!M38/1000000)*$D31)</f>
        <v>429.76974530418374</v>
      </c>
      <c r="H31" s="54" t="e">
        <f>(100*H$50)/((dw!N38/1000000)*$D31)</f>
        <v>#DIV/0!</v>
      </c>
      <c r="I31" s="54" t="e">
        <f>(100*I$50)/((dw!O38/1000000)*$D31)</f>
        <v>#DIV/0!</v>
      </c>
      <c r="J31" s="54">
        <f>(100*J$50)/((dw!P38/1000000)*$D31)</f>
        <v>469.03654956702889</v>
      </c>
      <c r="K31" s="54" t="e">
        <f>(100*K$50)/((dw!Q38/1000000)*$D31)</f>
        <v>#DIV/0!</v>
      </c>
      <c r="L31" s="54" t="e">
        <f>(100*L$50)/((dw!R38/1000000)*$D31)</f>
        <v>#DIV/0!</v>
      </c>
      <c r="M31" s="54">
        <f>(100*M$50)/((dw!S38/1000000)*$D31)</f>
        <v>352.25660264014817</v>
      </c>
      <c r="N31" s="54">
        <f>(100*N$50)/((dw!T38/1000000)*$D31)</f>
        <v>45.94858687557403</v>
      </c>
      <c r="O31" s="54" t="e">
        <f>(100*O$50)/((dw!U38/1000000)*$D31)</f>
        <v>#DIV/0!</v>
      </c>
      <c r="P31" s="54">
        <f>(100*P$50)/((dw!V38/1000000)*$D31)</f>
        <v>240.01367059628097</v>
      </c>
      <c r="Q31" s="54" t="e">
        <f>(100*Q$50)/((dw!W38/1000000)*$D31)</f>
        <v>#DIV/0!</v>
      </c>
      <c r="R31" s="54">
        <f>(100*R$50)/((dw!X38/1000000)*$D31)</f>
        <v>540.40756782505957</v>
      </c>
      <c r="S31" s="54">
        <f>(100*S$50)/((dw!Y38/1000000)*$D31)</f>
        <v>35.117285315748283</v>
      </c>
      <c r="T31" s="54" t="e">
        <f>(100*T$50)/((dw!Z38/1000000)*$D31)</f>
        <v>#DIV/0!</v>
      </c>
      <c r="U31" s="54" t="e">
        <f>(100*U$50)/((dw!AA38/1000000)*$D31)</f>
        <v>#DIV/0!</v>
      </c>
      <c r="V31" s="54">
        <f>(100*V$50)/((dw!AB38/1000000)*$D31)</f>
        <v>232.04208443783699</v>
      </c>
      <c r="W31" s="54">
        <f>(100*W$50)/((dw!AC38/1000000)*$D31)</f>
        <v>667.83938416521141</v>
      </c>
      <c r="X31" s="54">
        <f>(100*X$50)/((dw!AD38/1000000)*$D31)</f>
        <v>168.3834887524726</v>
      </c>
      <c r="Y31" s="51">
        <v>1.34246575342466</v>
      </c>
      <c r="Z31" s="28">
        <v>1.34246575342466</v>
      </c>
    </row>
    <row r="32" spans="1:26" x14ac:dyDescent="0.25">
      <c r="A32" s="26">
        <v>290</v>
      </c>
      <c r="B32" s="39">
        <v>40586</v>
      </c>
      <c r="C32" s="28">
        <f>(dw!C39/1000)*365</f>
        <v>2.7500000000000018</v>
      </c>
      <c r="D32" s="28">
        <f t="shared" si="0"/>
        <v>0.88357500000000044</v>
      </c>
      <c r="E32" s="54">
        <f>(100*E$50)/((dw!K39/1000000)*$D32)</f>
        <v>1.168912008124682</v>
      </c>
      <c r="F32" s="54">
        <f>(100*F$50)/((dw!L39/1000000)*$D32)</f>
        <v>2.32311629974047</v>
      </c>
      <c r="G32" s="54">
        <f>(100*G$50)/((dw!M39/1000000)*$D32)</f>
        <v>1.380576916602174</v>
      </c>
      <c r="H32" s="54">
        <f>(100*H$50)/((dw!N39/1000000)*$D32)</f>
        <v>1.1022365917661283</v>
      </c>
      <c r="I32" s="54" t="e">
        <f>(100*I$50)/((dw!O39/1000000)*$D32)</f>
        <v>#DIV/0!</v>
      </c>
      <c r="J32" s="54">
        <f>(100*J$50)/((dw!P39/1000000)*$D32)</f>
        <v>0.74888273998218136</v>
      </c>
      <c r="K32" s="54" t="e">
        <f>(100*K$50)/((dw!Q39/1000000)*$D32)</f>
        <v>#DIV/0!</v>
      </c>
      <c r="L32" s="54">
        <f>(100*L$50)/((dw!R39/1000000)*$D32)</f>
        <v>1.6593896182032528</v>
      </c>
      <c r="M32" s="54">
        <f>(100*M$50)/((dw!S39/1000000)*$D32)</f>
        <v>1.5638258497548574</v>
      </c>
      <c r="N32" s="54">
        <f>(100*N$50)/((dw!T39/1000000)*$D32)</f>
        <v>0.97989140667622221</v>
      </c>
      <c r="O32" s="54" t="e">
        <f>(100*O$50)/((dw!U39/1000000)*$D32)</f>
        <v>#DIV/0!</v>
      </c>
      <c r="P32" s="54" t="e">
        <f>(100*P$50)/((dw!V39/1000000)*$D32)</f>
        <v>#DIV/0!</v>
      </c>
      <c r="Q32" s="54" t="e">
        <f>(100*Q$50)/((dw!W39/1000000)*$D32)</f>
        <v>#DIV/0!</v>
      </c>
      <c r="R32" s="54">
        <f>(100*R$50)/((dw!X39/1000000)*$D32)</f>
        <v>0.26063820004706767</v>
      </c>
      <c r="S32" s="54">
        <f>(100*S$50)/((dw!Y39/1000000)*$D32)</f>
        <v>11.297833710167518</v>
      </c>
      <c r="T32" s="54">
        <f>(100*T$50)/((dw!Z39/1000000)*$D32)</f>
        <v>0.21995032698504127</v>
      </c>
      <c r="U32" s="54" t="e">
        <f>(100*U$50)/((dw!AA39/1000000)*$D32)</f>
        <v>#DIV/0!</v>
      </c>
      <c r="V32" s="54">
        <f>(100*V$50)/((dw!AB39/1000000)*$D32)</f>
        <v>0.58081430638977505</v>
      </c>
      <c r="W32" s="54">
        <f>(100*W$50)/((dw!AC39/1000000)*$D32)</f>
        <v>1.4473576846883949</v>
      </c>
      <c r="X32" s="54">
        <f>(100*X$50)/((dw!AD39/1000000)*$D32)</f>
        <v>1.0271997467194507</v>
      </c>
      <c r="Y32" s="51">
        <v>7.5342465753424701</v>
      </c>
      <c r="Z32" s="28">
        <v>7.5342465753424701</v>
      </c>
    </row>
    <row r="33" spans="1:26" x14ac:dyDescent="0.25">
      <c r="A33" s="26">
        <v>312</v>
      </c>
      <c r="B33" s="39">
        <v>40748</v>
      </c>
      <c r="C33" s="28">
        <f>(dw!C40/1000)*365</f>
        <v>2.1999999999999993</v>
      </c>
      <c r="D33" s="28">
        <f t="shared" si="0"/>
        <v>0.7068599999999996</v>
      </c>
      <c r="E33" s="54">
        <f>(100*E$50)/((dw!K40/1000000)*$D33)</f>
        <v>3.6319765966731223</v>
      </c>
      <c r="F33" s="54">
        <f>(100*F$50)/((dw!L40/1000000)*$D33)</f>
        <v>5.3601573903465987</v>
      </c>
      <c r="G33" s="54">
        <f>(100*G$50)/((dw!M40/1000000)*$D33)</f>
        <v>4.8165979229183735</v>
      </c>
      <c r="H33" s="54" t="e">
        <f>(100*H$50)/((dw!N40/1000000)*$D33)</f>
        <v>#DIV/0!</v>
      </c>
      <c r="I33" s="54" t="e">
        <f>(100*I$50)/((dw!O40/1000000)*$D33)</f>
        <v>#DIV/0!</v>
      </c>
      <c r="J33" s="54">
        <f>(100*J$50)/((dw!P40/1000000)*$D33)</f>
        <v>5.6576745253991048</v>
      </c>
      <c r="K33" s="54">
        <f>(100*K$50)/((dw!Q40/1000000)*$D33)</f>
        <v>0.47368435920861784</v>
      </c>
      <c r="L33" s="54">
        <f>(100*L$50)/((dw!R40/1000000)*$D33)</f>
        <v>7.4891550146550303</v>
      </c>
      <c r="M33" s="54">
        <f>(100*M$50)/((dw!S40/1000000)*$D33)</f>
        <v>3.9890296247079498</v>
      </c>
      <c r="N33" s="54">
        <f>(100*N$50)/((dw!T40/1000000)*$D33)</f>
        <v>9.503210647707018</v>
      </c>
      <c r="O33" s="54">
        <f>(100*O$50)/((dw!U40/1000000)*$D33)</f>
        <v>0.65183640741740678</v>
      </c>
      <c r="P33" s="54">
        <f>(100*P$50)/((dw!V40/1000000)*$D33)</f>
        <v>2.3001682213028296</v>
      </c>
      <c r="Q33" s="54" t="e">
        <f>(100*Q$50)/((dw!W40/1000000)*$D33)</f>
        <v>#DIV/0!</v>
      </c>
      <c r="R33" s="54">
        <f>(100*R$50)/((dw!X40/1000000)*$D33)</f>
        <v>4.9027785901120184</v>
      </c>
      <c r="S33" s="54">
        <f>(100*S$50)/((dw!Y40/1000000)*$D33)</f>
        <v>3.0889375353571595</v>
      </c>
      <c r="T33" s="54">
        <f>(100*T$50)/((dw!Z40/1000000)*$D33)</f>
        <v>10.842947597522514</v>
      </c>
      <c r="U33" s="54" t="e">
        <f>(100*U$50)/((dw!AA40/1000000)*$D33)</f>
        <v>#DIV/0!</v>
      </c>
      <c r="V33" s="54">
        <f>(100*V$50)/((dw!AB40/1000000)*$D33)</f>
        <v>5.3166981025695321</v>
      </c>
      <c r="W33" s="54">
        <f>(100*W$50)/((dw!AC40/1000000)*$D33)</f>
        <v>1.7898668687540913</v>
      </c>
      <c r="X33" s="54">
        <f>(100*X$50)/((dw!AD40/1000000)*$D33)</f>
        <v>1.304393937129555</v>
      </c>
      <c r="Y33" s="51">
        <v>6.02739726027397</v>
      </c>
      <c r="Z33" s="28">
        <v>6.02739726027397</v>
      </c>
    </row>
    <row r="34" spans="1:26" x14ac:dyDescent="0.25">
      <c r="A34" s="26">
        <v>320</v>
      </c>
      <c r="B34" s="39">
        <v>40831</v>
      </c>
      <c r="C34" s="28">
        <f>(dw!C41/1000)*365</f>
        <v>2.77</v>
      </c>
      <c r="D34" s="28">
        <f t="shared" si="0"/>
        <v>0.89000099999999993</v>
      </c>
      <c r="E34" s="54">
        <f>(100*E$50)/((dw!K41/1000000)*$D34)</f>
        <v>4.9081712343311352</v>
      </c>
      <c r="F34" s="54">
        <f>(100*F$50)/((dw!L41/1000000)*$D34)</f>
        <v>15.689796244550481</v>
      </c>
      <c r="G34" s="54">
        <f>(100*G$50)/((dw!M41/1000000)*$D34)</f>
        <v>138.3403350340306</v>
      </c>
      <c r="H34" s="54">
        <f>(100*H$50)/((dw!N41/1000000)*$D34)</f>
        <v>62.29012504215676</v>
      </c>
      <c r="I34" s="54" t="e">
        <f>(100*I$50)/((dw!O41/1000000)*$D34)</f>
        <v>#DIV/0!</v>
      </c>
      <c r="J34" s="54">
        <f>(100*J$50)/((dw!P41/1000000)*$D34)</f>
        <v>4.9849033665613351</v>
      </c>
      <c r="K34" s="54" t="e">
        <f>(100*K$50)/((dw!Q41/1000000)*$D34)</f>
        <v>#DIV/0!</v>
      </c>
      <c r="L34" s="54">
        <f>(100*L$50)/((dw!R41/1000000)*$D34)</f>
        <v>3.6864859243881942</v>
      </c>
      <c r="M34" s="54">
        <f>(100*M$50)/((dw!S41/1000000)*$D34)</f>
        <v>2.3882169194057692</v>
      </c>
      <c r="N34" s="54">
        <f>(100*N$50)/((dw!T41/1000000)*$D34)</f>
        <v>4.0592542747298728</v>
      </c>
      <c r="O34" s="54">
        <f>(100*O$50)/((dw!U41/1000000)*$D34)</f>
        <v>0.18666636227699063</v>
      </c>
      <c r="P34" s="54">
        <f>(100*P$50)/((dw!V41/1000000)*$D34)</f>
        <v>0.70706103953977628</v>
      </c>
      <c r="Q34" s="54" t="e">
        <f>(100*Q$50)/((dw!W41/1000000)*$D34)</f>
        <v>#DIV/0!</v>
      </c>
      <c r="R34" s="54">
        <f>(100*R$50)/((dw!X41/1000000)*$D34)</f>
        <v>2.2562687193422986</v>
      </c>
      <c r="S34" s="54">
        <f>(100*S$50)/((dw!Y41/1000000)*$D34)</f>
        <v>2.161344597372211</v>
      </c>
      <c r="T34" s="54">
        <f>(100*T$50)/((dw!Z41/1000000)*$D34)</f>
        <v>7.70924441662092</v>
      </c>
      <c r="U34" s="54" t="e">
        <f>(100*U$50)/((dw!AA41/1000000)*$D34)</f>
        <v>#DIV/0!</v>
      </c>
      <c r="V34" s="54">
        <f>(100*V$50)/((dw!AB41/1000000)*$D34)</f>
        <v>3.2415772158291896</v>
      </c>
      <c r="W34" s="54">
        <f>(100*W$50)/((dw!AC41/1000000)*$D34)</f>
        <v>18.63808780339286</v>
      </c>
      <c r="X34" s="54">
        <f>(100*X$50)/((dw!AD41/1000000)*$D34)</f>
        <v>3.286981795880366</v>
      </c>
      <c r="Y34" s="51">
        <v>7.5890410958904102</v>
      </c>
      <c r="Z34" s="28">
        <v>7.5890410958904102</v>
      </c>
    </row>
    <row r="35" spans="1:26" x14ac:dyDescent="0.25">
      <c r="A35" s="26" t="s">
        <v>73</v>
      </c>
      <c r="B35" s="39">
        <v>40922</v>
      </c>
      <c r="C35" s="28">
        <f>(dw!C42/1000)*365</f>
        <v>3.3857807900455419</v>
      </c>
      <c r="D35" s="28">
        <f t="shared" si="0"/>
        <v>1.0878513678416324</v>
      </c>
      <c r="E35" s="54">
        <f>(100*E$50)/((dw!K42/1000000)*$D35)</f>
        <v>1.1085629676505753</v>
      </c>
      <c r="F35" s="54">
        <f>(100*F$50)/((dw!L42/1000000)*$D35)</f>
        <v>1.7423074653100707</v>
      </c>
      <c r="G35" s="54">
        <f>(100*G$50)/((dw!M42/1000000)*$D35)</f>
        <v>0.97732976995077325</v>
      </c>
      <c r="H35" s="54" t="e">
        <f>(100*H$50)/((dw!N42/1000000)*$D35)</f>
        <v>#DIV/0!</v>
      </c>
      <c r="I35" s="54" t="e">
        <f>(100*I$50)/((dw!O42/1000000)*$D35)</f>
        <v>#DIV/0!</v>
      </c>
      <c r="J35" s="54">
        <f>(100*J$50)/((dw!P42/1000000)*$D35)</f>
        <v>3.087876559858314</v>
      </c>
      <c r="K35" s="54" t="e">
        <f>(100*K$50)/((dw!Q42/1000000)*$D35)</f>
        <v>#DIV/0!</v>
      </c>
      <c r="L35" s="54">
        <f>(100*L$50)/((dw!R42/1000000)*$D35)</f>
        <v>2.2219485406133312</v>
      </c>
      <c r="M35" s="54">
        <f>(100*M$50)/((dw!S42/1000000)*$D35)</f>
        <v>2.7397498648492542</v>
      </c>
      <c r="N35" s="54">
        <f>(100*N$50)/((dw!T42/1000000)*$D35)</f>
        <v>2.0699604923517518</v>
      </c>
      <c r="O35" s="54" t="e">
        <f>(100*O$50)/((dw!U42/1000000)*$D35)</f>
        <v>#DIV/0!</v>
      </c>
      <c r="P35" s="54" t="e">
        <f>(100*P$50)/((dw!V42/1000000)*$D35)</f>
        <v>#DIV/0!</v>
      </c>
      <c r="Q35" s="54" t="e">
        <f>(100*Q$50)/((dw!W42/1000000)*$D35)</f>
        <v>#DIV/0!</v>
      </c>
      <c r="R35" s="54">
        <f>(100*R$50)/((dw!X42/1000000)*$D35)</f>
        <v>2.4429840605166824</v>
      </c>
      <c r="S35" s="54">
        <f>(100*S$50)/((dw!Y42/1000000)*$D35)</f>
        <v>0.54966429731955191</v>
      </c>
      <c r="T35" s="54">
        <f>(100*T$50)/((dw!Z42/1000000)*$D35)</f>
        <v>1.2480596239876933</v>
      </c>
      <c r="U35" s="54" t="e">
        <f>(100*U$50)/((dw!AA42/1000000)*$D35)</f>
        <v>#DIV/0!</v>
      </c>
      <c r="V35" s="54">
        <f>(100*V$50)/((dw!AB42/1000000)*$D35)</f>
        <v>2.2816385567283124</v>
      </c>
      <c r="W35" s="54">
        <f>(100*W$50)/((dw!AC42/1000000)*$D35)</f>
        <v>1.965488371056509</v>
      </c>
      <c r="X35" s="54">
        <f>(100*X$50)/((dw!AD42/1000000)*$D35)</f>
        <v>2.6162191057354445</v>
      </c>
      <c r="Y35" s="51">
        <v>9.2761117535494293</v>
      </c>
      <c r="Z35" s="28">
        <v>9.2761117535494293</v>
      </c>
    </row>
    <row r="36" spans="1:26" x14ac:dyDescent="0.25">
      <c r="A36" s="40" t="s">
        <v>74</v>
      </c>
      <c r="B36" s="40">
        <v>40960</v>
      </c>
      <c r="C36" s="28">
        <f>(dw!C43/1000)*365</f>
        <v>1.0700000000000005</v>
      </c>
      <c r="D36" s="28">
        <f t="shared" si="0"/>
        <v>0.34379100000000007</v>
      </c>
      <c r="E36" s="54">
        <f>(100*E$50)/((dw!K43/1000000)*$D36)</f>
        <v>10.198075146408586</v>
      </c>
      <c r="F36" s="54">
        <f>(100*F$50)/((dw!L43/1000000)*$D36)</f>
        <v>130.57278096002807</v>
      </c>
      <c r="G36" s="54">
        <f>(100*G$50)/((dw!M43/1000000)*$D36)</f>
        <v>5.7510092782058821</v>
      </c>
      <c r="H36" s="54">
        <f>(100*H$50)/((dw!N43/1000000)*$D36)</f>
        <v>18.700065015124572</v>
      </c>
      <c r="I36" s="54" t="e">
        <f>(100*I$50)/((dw!O43/1000000)*$D36)</f>
        <v>#DIV/0!</v>
      </c>
      <c r="J36" s="54">
        <f>(100*J$50)/((dw!P43/1000000)*$D36)</f>
        <v>83.735490912077054</v>
      </c>
      <c r="K36" s="54" t="e">
        <f>(100*K$50)/((dw!Q43/1000000)*$D36)</f>
        <v>#DIV/0!</v>
      </c>
      <c r="L36" s="54">
        <f>(100*L$50)/((dw!R43/1000000)*$D36)</f>
        <v>29.812365607244597</v>
      </c>
      <c r="M36" s="54">
        <f>(100*M$50)/((dw!S43/1000000)*$D36)</f>
        <v>58.088145615485857</v>
      </c>
      <c r="N36" s="54">
        <f>(100*N$50)/((dw!T43/1000000)*$D36)</f>
        <v>48.614649089435346</v>
      </c>
      <c r="O36" s="54">
        <f>(100*O$50)/((dw!U43/1000000)*$D36)</f>
        <v>43.139622017948433</v>
      </c>
      <c r="P36" s="54">
        <f>(100*P$50)/((dw!V43/1000000)*$D36)</f>
        <v>174.0803518595167</v>
      </c>
      <c r="Q36" s="54">
        <f>(100*Q$50)/((dw!W43/1000000)*$D36)</f>
        <v>11.257370739474528</v>
      </c>
      <c r="R36" s="54">
        <f>(100*R$50)/((dw!X43/1000000)*$D36)</f>
        <v>28.929618851581907</v>
      </c>
      <c r="S36" s="54">
        <f>(100*S$50)/((dw!Y43/1000000)*$D36)</f>
        <v>31.563137895993329</v>
      </c>
      <c r="T36" s="54">
        <f>(100*T$50)/((dw!Z43/1000000)*$D36)</f>
        <v>4.4230100083549653</v>
      </c>
      <c r="U36" s="54" t="e">
        <f>(100*U$50)/((dw!AA43/1000000)*$D36)</f>
        <v>#DIV/0!</v>
      </c>
      <c r="V36" s="54">
        <f>(100*V$50)/((dw!AB43/1000000)*$D36)</f>
        <v>28.109320103480162</v>
      </c>
      <c r="W36" s="54">
        <f>(100*W$50)/((dw!AC43/1000000)*$D36)</f>
        <v>15.491064026097236</v>
      </c>
      <c r="X36" s="54">
        <f>(100*X$50)/((dw!AD43/1000000)*$D36)</f>
        <v>52.571100093734429</v>
      </c>
      <c r="Y36" s="51">
        <v>2.93150684931507</v>
      </c>
      <c r="Z36" s="41">
        <v>2.93150684931507</v>
      </c>
    </row>
    <row r="37" spans="1:26" x14ac:dyDescent="0.25">
      <c r="A37" s="26" t="s">
        <v>75</v>
      </c>
      <c r="B37" s="39">
        <v>41048</v>
      </c>
      <c r="C37" s="28">
        <f>(dw!C44/1000)*365</f>
        <v>1.2939749409547348</v>
      </c>
      <c r="D37" s="28">
        <f t="shared" si="0"/>
        <v>0.41575414852875625</v>
      </c>
      <c r="E37" s="54">
        <f>(100*E$50)/((dw!K44/1000000)*$D37)</f>
        <v>13.681753400147896</v>
      </c>
      <c r="F37" s="54">
        <f>(100*F$50)/((dw!L44/1000000)*$D37)</f>
        <v>26.853388701558174</v>
      </c>
      <c r="G37" s="54">
        <f>(100*G$50)/((dw!M44/1000000)*$D37)</f>
        <v>7.0417187854127832</v>
      </c>
      <c r="H37" s="54">
        <f>(100*H$50)/((dw!N44/1000000)*$D37)</f>
        <v>17.526765284693997</v>
      </c>
      <c r="I37" s="54" t="e">
        <f>(100*I$50)/((dw!O44/1000000)*$D37)</f>
        <v>#DIV/0!</v>
      </c>
      <c r="J37" s="54">
        <f>(100*J$50)/((dw!P44/1000000)*$D37)</f>
        <v>7.9434568506371512</v>
      </c>
      <c r="K37" s="54" t="e">
        <f>(100*K$50)/((dw!Q44/1000000)*$D37)</f>
        <v>#DIV/0!</v>
      </c>
      <c r="L37" s="54">
        <f>(100*L$50)/((dw!R44/1000000)*$D37)</f>
        <v>5.0785326879561268</v>
      </c>
      <c r="M37" s="54">
        <f>(100*M$50)/((dw!S44/1000000)*$D37)</f>
        <v>6.2071789381919507</v>
      </c>
      <c r="N37" s="54">
        <f>(100*N$50)/((dw!T44/1000000)*$D37)</f>
        <v>7.7605094579671343</v>
      </c>
      <c r="O37" s="54">
        <f>(100*O$50)/((dw!U44/1000000)*$D37)</f>
        <v>0.41286273936897366</v>
      </c>
      <c r="P37" s="54">
        <f>(100*P$50)/((dw!V44/1000000)*$D37)</f>
        <v>0.70067016900232815</v>
      </c>
      <c r="Q37" s="54" t="e">
        <f>(100*Q$50)/((dw!W44/1000000)*$D37)</f>
        <v>#DIV/0!</v>
      </c>
      <c r="R37" s="54">
        <f>(100*R$50)/((dw!X44/1000000)*$D37)</f>
        <v>4.4331577065690526</v>
      </c>
      <c r="S37" s="54">
        <f>(100*S$50)/((dw!Y44/1000000)*$D37)</f>
        <v>28.064272612708486</v>
      </c>
      <c r="T37" s="54">
        <f>(100*T$50)/((dw!Z44/1000000)*$D37)</f>
        <v>5.430473653089579</v>
      </c>
      <c r="U37" s="54" t="e">
        <f>(100*U$50)/((dw!AA44/1000000)*$D37)</f>
        <v>#DIV/0!</v>
      </c>
      <c r="V37" s="54">
        <f>(100*V$50)/((dw!AB44/1000000)*$D37)</f>
        <v>5.86897087746246</v>
      </c>
      <c r="W37" s="54">
        <f>(100*W$50)/((dw!AC44/1000000)*$D37)</f>
        <v>14.780339208366559</v>
      </c>
      <c r="X37" s="54">
        <f>(100*X$50)/((dw!AD44/1000000)*$D37)</f>
        <v>5.964900597387703</v>
      </c>
      <c r="Y37" s="51">
        <v>3.54513682453352</v>
      </c>
      <c r="Z37" s="28">
        <v>3.54513682453352</v>
      </c>
    </row>
    <row r="38" spans="1:26" x14ac:dyDescent="0.25">
      <c r="A38" s="26" t="s">
        <v>76</v>
      </c>
      <c r="B38" s="39">
        <v>41113</v>
      </c>
      <c r="C38" s="28">
        <f>(dw!C45/1000)*365</f>
        <v>0.93905427374589501</v>
      </c>
      <c r="D38" s="28">
        <f t="shared" si="0"/>
        <v>0.30171813815455606</v>
      </c>
      <c r="E38" s="54">
        <f>(100*E$50)/((dw!K45/1000000)*$D38)</f>
        <v>8.690734833607678</v>
      </c>
      <c r="F38" s="54">
        <f>(100*F$50)/((dw!L45/1000000)*$D38)</f>
        <v>16.880063530143101</v>
      </c>
      <c r="G38" s="54">
        <f>(100*G$50)/((dw!M45/1000000)*$D38)</f>
        <v>6.4301308658883434</v>
      </c>
      <c r="H38" s="54">
        <f>(100*H$50)/((dw!N45/1000000)*$D38)</f>
        <v>9.6056636917116442</v>
      </c>
      <c r="I38" s="54" t="e">
        <f>(100*I$50)/((dw!O45/1000000)*$D38)</f>
        <v>#DIV/0!</v>
      </c>
      <c r="J38" s="54">
        <f>(100*J$50)/((dw!P45/1000000)*$D38)</f>
        <v>16.839827107787517</v>
      </c>
      <c r="K38" s="54" t="e">
        <f>(100*K$50)/((dw!Q45/1000000)*$D38)</f>
        <v>#DIV/0!</v>
      </c>
      <c r="L38" s="54">
        <f>(100*L$50)/((dw!R45/1000000)*$D38)</f>
        <v>11.808283602828984</v>
      </c>
      <c r="M38" s="54">
        <f>(100*M$50)/((dw!S45/1000000)*$D38)</f>
        <v>12.030193259159226</v>
      </c>
      <c r="N38" s="54">
        <f>(100*N$50)/((dw!T45/1000000)*$D38)</f>
        <v>18.311695895291244</v>
      </c>
      <c r="O38" s="54" t="e">
        <f>(100*O$50)/((dw!U45/1000000)*$D38)</f>
        <v>#DIV/0!</v>
      </c>
      <c r="P38" s="54" t="e">
        <f>(100*P$50)/((dw!V45/1000000)*$D38)</f>
        <v>#DIV/0!</v>
      </c>
      <c r="Q38" s="54" t="e">
        <f>(100*Q$50)/((dw!W45/1000000)*$D38)</f>
        <v>#DIV/0!</v>
      </c>
      <c r="R38" s="54">
        <f>(100*R$50)/((dw!X45/1000000)*$D38)</f>
        <v>9.7601814295111868</v>
      </c>
      <c r="S38" s="54">
        <f>(100*S$50)/((dw!Y45/1000000)*$D38)</f>
        <v>25.678839410381393</v>
      </c>
      <c r="T38" s="54" t="e">
        <f>(100*T$50)/((dw!Z45/1000000)*$D38)</f>
        <v>#DIV/0!</v>
      </c>
      <c r="U38" s="54" t="e">
        <f>(100*U$50)/((dw!AA45/1000000)*$D38)</f>
        <v>#DIV/0!</v>
      </c>
      <c r="V38" s="54">
        <f>(100*V$50)/((dw!AB45/1000000)*$D38)</f>
        <v>13.802727955479165</v>
      </c>
      <c r="W38" s="54">
        <f>(100*W$50)/((dw!AC45/1000000)*$D38)</f>
        <v>10.14768268978108</v>
      </c>
      <c r="X38" s="54">
        <f>(100*X$50)/((dw!AD45/1000000)*$D38)</f>
        <v>15.052034144365862</v>
      </c>
      <c r="Y38" s="51">
        <v>2.57275143492026</v>
      </c>
      <c r="Z38" s="28">
        <v>2.57275143492026</v>
      </c>
    </row>
    <row r="39" spans="1:26" x14ac:dyDescent="0.25">
      <c r="A39" s="40" t="s">
        <v>77</v>
      </c>
      <c r="B39" s="40">
        <v>41149</v>
      </c>
      <c r="C39" s="28">
        <f>(dw!C46/1000)*365</f>
        <v>0.97999999999999798</v>
      </c>
      <c r="D39" s="28">
        <f t="shared" si="0"/>
        <v>0.31487399999999932</v>
      </c>
      <c r="E39" s="54">
        <f>(100*E$50)/((dw!K46/1000000)*$D39)</f>
        <v>10.644124720988248</v>
      </c>
      <c r="F39" s="54">
        <f>(100*F$50)/((dw!L46/1000000)*$D39)</f>
        <v>175.55421795872508</v>
      </c>
      <c r="G39" s="54">
        <f>(100*G$50)/((dw!M46/1000000)*$D39)</f>
        <v>4.8167865925628304</v>
      </c>
      <c r="H39" s="54">
        <f>(100*H$50)/((dw!N46/1000000)*$D39)</f>
        <v>85.960319700238983</v>
      </c>
      <c r="I39" s="54" t="e">
        <f>(100*I$50)/((dw!O46/1000000)*$D39)</f>
        <v>#DIV/0!</v>
      </c>
      <c r="J39" s="54">
        <f>(100*J$50)/((dw!P46/1000000)*$D39)</f>
        <v>138.69739825052119</v>
      </c>
      <c r="K39" s="54" t="e">
        <f>(100*K$50)/((dw!Q46/1000000)*$D39)</f>
        <v>#DIV/0!</v>
      </c>
      <c r="L39" s="54">
        <f>(100*L$50)/((dw!R46/1000000)*$D39)</f>
        <v>71.018316091518642</v>
      </c>
      <c r="M39" s="54">
        <f>(100*M$50)/((dw!S46/1000000)*$D39)</f>
        <v>100.81976387289427</v>
      </c>
      <c r="N39" s="54">
        <f>(100*N$50)/((dw!T46/1000000)*$D39)</f>
        <v>141.94890473386272</v>
      </c>
      <c r="O39" s="54">
        <f>(100*O$50)/((dw!U46/1000000)*$D39)</f>
        <v>234.31828264559289</v>
      </c>
      <c r="P39" s="54">
        <f>(100*P$50)/((dw!V46/1000000)*$D39)</f>
        <v>92.515269445258511</v>
      </c>
      <c r="Q39" s="54">
        <f>(100*Q$50)/((dw!W46/1000000)*$D39)</f>
        <v>4.9294363026844987</v>
      </c>
      <c r="R39" s="54">
        <f>(100*R$50)/((dw!X46/1000000)*$D39)</f>
        <v>121.79828151552341</v>
      </c>
      <c r="S39" s="54">
        <f>(100*S$50)/((dw!Y46/1000000)*$D39)</f>
        <v>492.04445554844057</v>
      </c>
      <c r="T39" s="54">
        <f>(100*T$50)/((dw!Z46/1000000)*$D39)</f>
        <v>35.874458940731571</v>
      </c>
      <c r="U39" s="54" t="e">
        <f>(100*U$50)/((dw!AA46/1000000)*$D39)</f>
        <v>#DIV/0!</v>
      </c>
      <c r="V39" s="54">
        <f>(100*V$50)/((dw!AB46/1000000)*$D39)</f>
        <v>75.368654643108528</v>
      </c>
      <c r="W39" s="54">
        <f>(100*W$50)/((dw!AC46/1000000)*$D39)</f>
        <v>17.84184596251157</v>
      </c>
      <c r="X39" s="54">
        <f>(100*X$50)/((dw!AD46/1000000)*$D39)</f>
        <v>104.82975737792104</v>
      </c>
      <c r="Y39" s="51">
        <v>2.6849315068493098</v>
      </c>
      <c r="Z39" s="41">
        <v>2.6849315068493098</v>
      </c>
    </row>
    <row r="40" spans="1:26" x14ac:dyDescent="0.25">
      <c r="A40" s="40" t="s">
        <v>78</v>
      </c>
      <c r="B40" s="40">
        <v>41345</v>
      </c>
      <c r="C40" s="28">
        <f>(dw!C47/1000)*365</f>
        <v>0.65000000000000024</v>
      </c>
      <c r="D40" s="28">
        <f t="shared" si="0"/>
        <v>0.20884500000000006</v>
      </c>
      <c r="E40" s="54">
        <f>(100*E$50)/((dw!K47/1000000)*$D40)</f>
        <v>15.654650088701938</v>
      </c>
      <c r="F40" s="54">
        <f>(100*F$50)/((dw!L47/1000000)*$D40)</f>
        <v>49.787602493156065</v>
      </c>
      <c r="G40" s="54">
        <f>(100*G$50)/((dw!M47/1000000)*$D40)</f>
        <v>4.3578155572187365</v>
      </c>
      <c r="H40" s="54">
        <f>(100*H$50)/((dw!N47/1000000)*$D40)</f>
        <v>19.13443654865894</v>
      </c>
      <c r="I40" s="54" t="e">
        <f>(100*I$50)/((dw!O47/1000000)*$D40)</f>
        <v>#DIV/0!</v>
      </c>
      <c r="J40" s="54">
        <f>(100*J$50)/((dw!P47/1000000)*$D40)</f>
        <v>82.466238397132543</v>
      </c>
      <c r="K40" s="54" t="e">
        <f>(100*K$50)/((dw!Q47/1000000)*$D40)</f>
        <v>#DIV/0!</v>
      </c>
      <c r="L40" s="54">
        <f>(100*L$50)/((dw!R47/1000000)*$D40)</f>
        <v>29.413797735337102</v>
      </c>
      <c r="M40" s="54">
        <f>(100*M$50)/((dw!S47/1000000)*$D40)</f>
        <v>49.36720843690366</v>
      </c>
      <c r="N40" s="54">
        <f>(100*N$50)/((dw!T47/1000000)*$D40)</f>
        <v>67.24763073794162</v>
      </c>
      <c r="O40" s="54">
        <f>(100*O$50)/((dw!U47/1000000)*$D40)</f>
        <v>425.87162687788987</v>
      </c>
      <c r="P40" s="54">
        <f>(100*P$50)/((dw!V47/1000000)*$D40)</f>
        <v>206.64379272103275</v>
      </c>
      <c r="Q40" s="54">
        <f>(100*Q$50)/((dw!W47/1000000)*$D40)</f>
        <v>30.26473113536948</v>
      </c>
      <c r="R40" s="54">
        <f>(100*R$50)/((dw!X47/1000000)*$D40)</f>
        <v>71.54112003827494</v>
      </c>
      <c r="S40" s="54">
        <f>(100*S$50)/((dw!Y47/1000000)*$D40)</f>
        <v>28.786863919246244</v>
      </c>
      <c r="T40" s="54">
        <f>(100*T$50)/((dw!Z47/1000000)*$D40)</f>
        <v>4.7225703590401391</v>
      </c>
      <c r="U40" s="54" t="e">
        <f>(100*U$50)/((dw!AA47/1000000)*$D40)</f>
        <v>#DIV/0!</v>
      </c>
      <c r="V40" s="54">
        <f>(100*V$50)/((dw!AB47/1000000)*$D40)</f>
        <v>32.516895781264708</v>
      </c>
      <c r="W40" s="54">
        <f>(100*W$50)/((dw!AC47/1000000)*$D40)</f>
        <v>13.287205793256582</v>
      </c>
      <c r="X40" s="54">
        <f>(100*X$50)/((dw!AD47/1000000)*$D40)</f>
        <v>54.81573775142467</v>
      </c>
      <c r="Y40" s="51">
        <v>1.7808219178082201</v>
      </c>
      <c r="Z40" s="41">
        <v>1.7808219178082201</v>
      </c>
    </row>
    <row r="41" spans="1:26" x14ac:dyDescent="0.25">
      <c r="A41" s="26" t="s">
        <v>79</v>
      </c>
      <c r="B41" s="39">
        <v>41434</v>
      </c>
      <c r="C41" s="28">
        <f>(dw!C48/1000)*365</f>
        <v>0.6414733470434808</v>
      </c>
      <c r="D41" s="28">
        <f t="shared" si="0"/>
        <v>0.20610538640507034</v>
      </c>
      <c r="E41" s="54">
        <f>(100*E$50)/((dw!K48/1000000)*$D41)</f>
        <v>131.55977457149027</v>
      </c>
      <c r="F41" s="54">
        <f>(100*F$50)/((dw!L48/1000000)*$D41)</f>
        <v>247.47772729130017</v>
      </c>
      <c r="G41" s="54">
        <f>(100*G$50)/((dw!M48/1000000)*$D41)</f>
        <v>5.607795109049043</v>
      </c>
      <c r="H41" s="54">
        <f>(100*H$50)/((dw!N48/1000000)*$D41)</f>
        <v>82.585027672373741</v>
      </c>
      <c r="I41" s="54" t="e">
        <f>(100*I$50)/((dw!O48/1000000)*$D41)</f>
        <v>#DIV/0!</v>
      </c>
      <c r="J41" s="54">
        <f>(100*J$50)/((dw!P48/1000000)*$D41)</f>
        <v>40.227919733969003</v>
      </c>
      <c r="K41" s="54" t="e">
        <f>(100*K$50)/((dw!Q48/1000000)*$D41)</f>
        <v>#DIV/0!</v>
      </c>
      <c r="L41" s="54">
        <f>(100*L$50)/((dw!R48/1000000)*$D41)</f>
        <v>17.896397687481656</v>
      </c>
      <c r="M41" s="54">
        <f>(100*M$50)/((dw!S48/1000000)*$D41)</f>
        <v>65.843507045656708</v>
      </c>
      <c r="N41" s="54">
        <f>(100*N$50)/((dw!T48/1000000)*$D41)</f>
        <v>46.003822326664086</v>
      </c>
      <c r="O41" s="54">
        <f>(100*O$50)/((dw!U48/1000000)*$D41)</f>
        <v>6.520589924545753</v>
      </c>
      <c r="P41" s="54">
        <f>(100*P$50)/((dw!V48/1000000)*$D41)</f>
        <v>4.2180143249675686</v>
      </c>
      <c r="Q41" s="54" t="e">
        <f>(100*Q$50)/((dw!W48/1000000)*$D41)</f>
        <v>#DIV/0!</v>
      </c>
      <c r="R41" s="54">
        <f>(100*R$50)/((dw!X48/1000000)*$D41)</f>
        <v>74.428495701625295</v>
      </c>
      <c r="S41" s="54">
        <f>(100*S$50)/((dw!Y48/1000000)*$D41)</f>
        <v>217.02521647927176</v>
      </c>
      <c r="T41" s="54">
        <f>(100*T$50)/((dw!Z48/1000000)*$D41)</f>
        <v>62.168212700965967</v>
      </c>
      <c r="U41" s="54" t="e">
        <f>(100*U$50)/((dw!AA48/1000000)*$D41)</f>
        <v>#DIV/0!</v>
      </c>
      <c r="V41" s="54">
        <f>(100*V$50)/((dw!AB48/1000000)*$D41)</f>
        <v>38.775499644349253</v>
      </c>
      <c r="W41" s="54">
        <f>(100*W$50)/((dw!AC48/1000000)*$D41)</f>
        <v>24.975849567580823</v>
      </c>
      <c r="X41" s="54">
        <f>(100*X$50)/((dw!AD48/1000000)*$D41)</f>
        <v>33.402018660140506</v>
      </c>
      <c r="Y41" s="51">
        <v>1.7574612247766599</v>
      </c>
      <c r="Z41" s="28">
        <v>1.7574612247766599</v>
      </c>
    </row>
    <row r="42" spans="1:26" x14ac:dyDescent="0.25">
      <c r="A42" s="40" t="s">
        <v>80</v>
      </c>
      <c r="B42" s="40">
        <v>41557</v>
      </c>
      <c r="C42" s="28">
        <f>(dw!C49/1000)*365</f>
        <v>0.93999999999999817</v>
      </c>
      <c r="D42" s="28">
        <f t="shared" si="0"/>
        <v>0.30202199999999935</v>
      </c>
      <c r="E42" s="54">
        <f>(100*E$50)/((dw!K49/1000000)*$D42)</f>
        <v>23.528992347527591</v>
      </c>
      <c r="F42" s="54">
        <f>(100*F$50)/((dw!L49/1000000)*$D42)</f>
        <v>386.37184733512692</v>
      </c>
      <c r="G42" s="54">
        <f>(100*G$50)/((dw!M49/1000000)*$D42)</f>
        <v>8.1252669249728307</v>
      </c>
      <c r="H42" s="54" t="e">
        <f>(100*H$50)/((dw!N49/1000000)*$D42)</f>
        <v>#DIV/0!</v>
      </c>
      <c r="I42" s="54" t="e">
        <f>(100*I$50)/((dw!O49/1000000)*$D42)</f>
        <v>#DIV/0!</v>
      </c>
      <c r="J42" s="54">
        <f>(100*J$50)/((dw!P49/1000000)*$D42)</f>
        <v>102.95391931600666</v>
      </c>
      <c r="K42" s="54" t="e">
        <f>(100*K$50)/((dw!Q49/1000000)*$D42)</f>
        <v>#DIV/0!</v>
      </c>
      <c r="L42" s="54">
        <f>(100*L$50)/((dw!R49/1000000)*$D42)</f>
        <v>63.538284876482592</v>
      </c>
      <c r="M42" s="54">
        <f>(100*M$50)/((dw!S49/1000000)*$D42)</f>
        <v>116.3403918955142</v>
      </c>
      <c r="N42" s="54">
        <f>(100*N$50)/((dw!T49/1000000)*$D42)</f>
        <v>87.691305185904881</v>
      </c>
      <c r="O42" s="54">
        <f>(100*O$50)/((dw!U49/1000000)*$D42)</f>
        <v>368.52781815238734</v>
      </c>
      <c r="P42" s="54">
        <f>(100*P$50)/((dw!V49/1000000)*$D42)</f>
        <v>142.89198432837406</v>
      </c>
      <c r="Q42" s="54">
        <f>(100*Q$50)/((dw!W49/1000000)*$D42)</f>
        <v>3.4405444848377944</v>
      </c>
      <c r="R42" s="54">
        <f>(100*R$50)/((dw!X49/1000000)*$D42)</f>
        <v>72.359354485024667</v>
      </c>
      <c r="S42" s="54">
        <f>(100*S$50)/((dw!Y49/1000000)*$D42)</f>
        <v>870.73206446433608</v>
      </c>
      <c r="T42" s="54">
        <f>(100*T$50)/((dw!Z49/1000000)*$D42)</f>
        <v>34.770962004261094</v>
      </c>
      <c r="U42" s="54" t="e">
        <f>(100*U$50)/((dw!AA49/1000000)*$D42)</f>
        <v>#DIV/0!</v>
      </c>
      <c r="V42" s="54">
        <f>(100*V$50)/((dw!AB49/1000000)*$D42)</f>
        <v>71.494369645018679</v>
      </c>
      <c r="W42" s="54">
        <f>(100*W$50)/((dw!AC49/1000000)*$D42)</f>
        <v>34.305115886585895</v>
      </c>
      <c r="X42" s="54">
        <f>(100*X$50)/((dw!AD49/1000000)*$D42)</f>
        <v>85.190770599676242</v>
      </c>
      <c r="Y42" s="51">
        <v>2.5753424657534199</v>
      </c>
      <c r="Z42" s="41">
        <v>2.5753424657534199</v>
      </c>
    </row>
    <row r="43" spans="1:26" x14ac:dyDescent="0.25">
      <c r="A43" s="26" t="s">
        <v>81</v>
      </c>
      <c r="B43" s="39">
        <v>41601</v>
      </c>
      <c r="C43" s="28">
        <f>(dw!C50/1000)*365</f>
        <v>6.14236857790908</v>
      </c>
      <c r="D43" s="28">
        <f t="shared" si="0"/>
        <v>1.973543024082187</v>
      </c>
      <c r="E43" s="54">
        <f>(100*E$50)/((dw!K50/1000000)*$D43)</f>
        <v>0.85051656219480765</v>
      </c>
      <c r="F43" s="54">
        <f>(100*F$50)/((dw!L50/1000000)*$D43)</f>
        <v>2.9656161937276226</v>
      </c>
      <c r="G43" s="54">
        <f>(100*G$50)/((dw!M50/1000000)*$D43)</f>
        <v>0.80971311946635927</v>
      </c>
      <c r="H43" s="54">
        <f>(100*H$50)/((dw!N50/1000000)*$D43)</f>
        <v>1.5176888717865717</v>
      </c>
      <c r="I43" s="54" t="e">
        <f>(100*I$50)/((dw!O50/1000000)*$D43)</f>
        <v>#DIV/0!</v>
      </c>
      <c r="J43" s="54">
        <f>(100*J$50)/((dw!P50/1000000)*$D43)</f>
        <v>0.97733839852549564</v>
      </c>
      <c r="K43" s="54" t="e">
        <f>(100*K$50)/((dw!Q50/1000000)*$D43)</f>
        <v>#DIV/0!</v>
      </c>
      <c r="L43" s="54">
        <f>(100*L$50)/((dw!R50/1000000)*$D43)</f>
        <v>0.67851004699528861</v>
      </c>
      <c r="M43" s="54">
        <f>(100*M$50)/((dw!S50/1000000)*$D43)</f>
        <v>1.8720261781778016</v>
      </c>
      <c r="N43" s="54">
        <f>(100*N$50)/((dw!T50/1000000)*$D43)</f>
        <v>0.95824256268442387</v>
      </c>
      <c r="O43" s="54">
        <f>(100*O$50)/((dw!U50/1000000)*$D43)</f>
        <v>2.8350784306868877</v>
      </c>
      <c r="P43" s="54">
        <f>(100*P$50)/((dw!V50/1000000)*$D43)</f>
        <v>2.3003511770394183</v>
      </c>
      <c r="Q43" s="54" t="e">
        <f>(100*Q$50)/((dw!W50/1000000)*$D43)</f>
        <v>#DIV/0!</v>
      </c>
      <c r="R43" s="54">
        <f>(100*R$50)/((dw!X50/1000000)*$D43)</f>
        <v>0.9844911646267589</v>
      </c>
      <c r="S43" s="54">
        <f>(100*S$50)/((dw!Y50/1000000)*$D43)</f>
        <v>1.5804355456708157</v>
      </c>
      <c r="T43" s="54">
        <f>(100*T$50)/((dw!Z50/1000000)*$D43)</f>
        <v>1.3954181534554315</v>
      </c>
      <c r="U43" s="54">
        <f>(100*U$50)/((dw!AA50/1000000)*$D43)</f>
        <v>6.3677478887987402E-2</v>
      </c>
      <c r="V43" s="54">
        <f>(100*V$50)/((dw!AB50/1000000)*$D43)</f>
        <v>0.96047711156963511</v>
      </c>
      <c r="W43" s="54">
        <f>(100*W$50)/((dw!AC50/1000000)*$D43)</f>
        <v>1.4100790496634172</v>
      </c>
      <c r="X43" s="54">
        <f>(100*X$50)/((dw!AD50/1000000)*$D43)</f>
        <v>0.99638428427343728</v>
      </c>
      <c r="Y43" s="51">
        <v>16.828407062764601</v>
      </c>
      <c r="Z43" s="28">
        <v>16.828407062764601</v>
      </c>
    </row>
    <row r="44" spans="1:26" x14ac:dyDescent="0.25">
      <c r="A44" s="26">
        <v>355</v>
      </c>
      <c r="B44" s="39">
        <v>41745</v>
      </c>
      <c r="C44" s="28">
        <f>(dw!C51/1000)*365</f>
        <v>1.1400000000000012</v>
      </c>
      <c r="D44" s="28">
        <f t="shared" si="0"/>
        <v>0.36628200000000033</v>
      </c>
      <c r="E44" s="54">
        <f>(100*E$50)/((dw!K51/1000000)*$D44)</f>
        <v>5.8971964734338478</v>
      </c>
      <c r="F44" s="54">
        <f>(100*F$50)/((dw!L51/1000000)*$D44)</f>
        <v>63.488651824294436</v>
      </c>
      <c r="G44" s="54">
        <f>(100*G$50)/((dw!M51/1000000)*$D44)</f>
        <v>2.5784319664880302</v>
      </c>
      <c r="H44" s="54">
        <f>(100*H$50)/((dw!N51/1000000)*$D44)</f>
        <v>78.396598048635397</v>
      </c>
      <c r="I44" s="54">
        <f>(100*I$50)/((dw!O51/1000000)*$D44)</f>
        <v>1.0432021986092022</v>
      </c>
      <c r="J44" s="54">
        <f>(100*J$50)/((dw!P51/1000000)*$D44)</f>
        <v>11.34874472089132</v>
      </c>
      <c r="K44" s="54">
        <f>(100*K$50)/((dw!Q51/1000000)*$D44)</f>
        <v>80.36687214123215</v>
      </c>
      <c r="L44" s="54">
        <f>(100*L$50)/((dw!R51/1000000)*$D44)</f>
        <v>3.2406454678939545</v>
      </c>
      <c r="M44" s="54">
        <f>(100*M$50)/((dw!S51/1000000)*$D44)</f>
        <v>37.290497797510383</v>
      </c>
      <c r="N44" s="54">
        <f>(100*N$50)/((dw!T51/1000000)*$D44)</f>
        <v>9.9131767895328782</v>
      </c>
      <c r="O44" s="54">
        <f>(100*O$50)/((dw!U51/1000000)*$D44)</f>
        <v>2398.5126636823493</v>
      </c>
      <c r="P44" s="54" t="e">
        <f>(100*P$50)/((dw!V51/1000000)*$D44)</f>
        <v>#DIV/0!</v>
      </c>
      <c r="Q44" s="54">
        <f>(100*Q$50)/((dw!W51/1000000)*$D44)</f>
        <v>10.036678036514989</v>
      </c>
      <c r="R44" s="54">
        <f>(100*R$50)/((dw!X51/1000000)*$D44)</f>
        <v>17.632727367545996</v>
      </c>
      <c r="S44" s="54">
        <f>(100*S$50)/((dw!Y51/1000000)*$D44)</f>
        <v>62.130570193628564</v>
      </c>
      <c r="T44" s="54">
        <f>(100*T$50)/((dw!Z51/1000000)*$D44)</f>
        <v>5.9031098061419476</v>
      </c>
      <c r="U44" s="54">
        <f>(100*U$50)/((dw!AA51/1000000)*$D44)</f>
        <v>5.2670305526417325</v>
      </c>
      <c r="V44" s="54">
        <f>(100*V$50)/((dw!AB51/1000000)*$D44)</f>
        <v>9.4913909711098992</v>
      </c>
      <c r="W44" s="54">
        <f>(100*W$50)/((dw!AC51/1000000)*$D44)</f>
        <v>9.6381559524492175</v>
      </c>
      <c r="X44" s="54">
        <f>(100*X$50)/((dw!AD51/1000000)*$D44)</f>
        <v>8.3891457502239604</v>
      </c>
      <c r="Y44" s="51">
        <v>3.1232876712328799</v>
      </c>
      <c r="Z44" s="28">
        <v>3.1232876712328799</v>
      </c>
    </row>
    <row r="45" spans="1:26" s="55" customFormat="1" x14ac:dyDescent="0.25">
      <c r="C45" s="56">
        <f t="shared" ref="C45:X45" si="1">AVERAGE(C3:C19)</f>
        <v>38.971764705882386</v>
      </c>
      <c r="D45" s="56">
        <f t="shared" si="1"/>
        <v>12.521628000000009</v>
      </c>
      <c r="E45" s="56">
        <f t="shared" si="1"/>
        <v>57.21101388694197</v>
      </c>
      <c r="F45" s="56">
        <f t="shared" si="1"/>
        <v>91.20768168559583</v>
      </c>
      <c r="G45" s="56">
        <f t="shared" si="1"/>
        <v>56.634978617364311</v>
      </c>
      <c r="H45" s="56">
        <f t="shared" si="1"/>
        <v>78.615678373104714</v>
      </c>
      <c r="I45" s="56" t="e">
        <f t="shared" si="1"/>
        <v>#DIV/0!</v>
      </c>
      <c r="J45" s="56">
        <f t="shared" si="1"/>
        <v>51.46037859232213</v>
      </c>
      <c r="K45" s="56" t="e">
        <f t="shared" si="1"/>
        <v>#DIV/0!</v>
      </c>
      <c r="L45" s="56">
        <f t="shared" si="1"/>
        <v>20.740766627133631</v>
      </c>
      <c r="M45" s="56">
        <f t="shared" si="1"/>
        <v>56.697805891892948</v>
      </c>
      <c r="N45" s="56" t="e">
        <f t="shared" si="1"/>
        <v>#DIV/0!</v>
      </c>
      <c r="O45" s="56" t="e">
        <f t="shared" si="1"/>
        <v>#DIV/0!</v>
      </c>
      <c r="P45" s="56" t="e">
        <f t="shared" si="1"/>
        <v>#DIV/0!</v>
      </c>
      <c r="Q45" s="56" t="e">
        <f t="shared" si="1"/>
        <v>#DIV/0!</v>
      </c>
      <c r="R45" s="56">
        <f t="shared" si="1"/>
        <v>39.343135765712596</v>
      </c>
      <c r="S45" s="56" t="e">
        <f t="shared" si="1"/>
        <v>#DIV/0!</v>
      </c>
      <c r="T45" s="56">
        <f t="shared" si="1"/>
        <v>39.500074153930619</v>
      </c>
      <c r="U45" s="56" t="e">
        <f t="shared" si="1"/>
        <v>#DIV/0!</v>
      </c>
      <c r="V45" s="56">
        <f t="shared" si="1"/>
        <v>50.34604725018513</v>
      </c>
      <c r="W45" s="56" t="e">
        <f t="shared" si="1"/>
        <v>#DIV/0!</v>
      </c>
      <c r="X45" s="56">
        <f t="shared" si="1"/>
        <v>39.835109779119264</v>
      </c>
      <c r="Y45" s="57"/>
    </row>
    <row r="46" spans="1:26" s="55" customFormat="1" x14ac:dyDescent="0.25">
      <c r="C46" s="56">
        <f t="shared" ref="C46:X46" si="2">STDEV(C3:C19)</f>
        <v>27.060067958916452</v>
      </c>
      <c r="D46" s="56">
        <f t="shared" si="2"/>
        <v>8.6943998351998566</v>
      </c>
      <c r="E46" s="56">
        <f t="shared" si="2"/>
        <v>93.509416490283073</v>
      </c>
      <c r="F46" s="56">
        <f t="shared" si="2"/>
        <v>92.701302996700562</v>
      </c>
      <c r="G46" s="56">
        <f t="shared" si="2"/>
        <v>79.577916095287108</v>
      </c>
      <c r="H46" s="56">
        <f t="shared" si="2"/>
        <v>122.52375686050667</v>
      </c>
      <c r="I46" s="56" t="e">
        <f t="shared" si="2"/>
        <v>#DIV/0!</v>
      </c>
      <c r="J46" s="56">
        <f t="shared" si="2"/>
        <v>87.991550464747036</v>
      </c>
      <c r="K46" s="56" t="e">
        <f t="shared" si="2"/>
        <v>#DIV/0!</v>
      </c>
      <c r="L46" s="56">
        <f t="shared" si="2"/>
        <v>19.801221998085591</v>
      </c>
      <c r="M46" s="56">
        <f t="shared" si="2"/>
        <v>85.936411311463658</v>
      </c>
      <c r="N46" s="56" t="e">
        <f t="shared" si="2"/>
        <v>#DIV/0!</v>
      </c>
      <c r="O46" s="56" t="e">
        <f t="shared" si="2"/>
        <v>#DIV/0!</v>
      </c>
      <c r="P46" s="56" t="e">
        <f t="shared" si="2"/>
        <v>#DIV/0!</v>
      </c>
      <c r="Q46" s="56" t="e">
        <f t="shared" si="2"/>
        <v>#DIV/0!</v>
      </c>
      <c r="R46" s="56">
        <f t="shared" si="2"/>
        <v>72.08684519349778</v>
      </c>
      <c r="S46" s="56" t="e">
        <f t="shared" si="2"/>
        <v>#DIV/0!</v>
      </c>
      <c r="T46" s="56">
        <f t="shared" si="2"/>
        <v>47.667604642295821</v>
      </c>
      <c r="U46" s="56" t="e">
        <f t="shared" si="2"/>
        <v>#DIV/0!</v>
      </c>
      <c r="V46" s="56">
        <f t="shared" si="2"/>
        <v>80.048024172539868</v>
      </c>
      <c r="W46" s="56" t="e">
        <f t="shared" si="2"/>
        <v>#DIV/0!</v>
      </c>
      <c r="X46" s="56">
        <f t="shared" si="2"/>
        <v>61.587985276010869</v>
      </c>
      <c r="Y46" s="57"/>
    </row>
    <row r="47" spans="1:26" s="57" customFormat="1" x14ac:dyDescent="0.25">
      <c r="C47" s="58">
        <f t="shared" ref="C47:X47" si="3">AVERAGE(C20:C44)</f>
        <v>1.682816807422161</v>
      </c>
      <c r="D47" s="58">
        <f t="shared" si="3"/>
        <v>0.54068904022474018</v>
      </c>
      <c r="E47" s="58">
        <f t="shared" si="3"/>
        <v>101.41726764725517</v>
      </c>
      <c r="F47" s="58">
        <f t="shared" si="3"/>
        <v>240.50781413775132</v>
      </c>
      <c r="G47" s="58" t="e">
        <f t="shared" si="3"/>
        <v>#DIV/0!</v>
      </c>
      <c r="H47" s="58" t="e">
        <f t="shared" si="3"/>
        <v>#DIV/0!</v>
      </c>
      <c r="I47" s="58" t="e">
        <f t="shared" si="3"/>
        <v>#DIV/0!</v>
      </c>
      <c r="J47" s="58">
        <f t="shared" si="3"/>
        <v>80.1891803260675</v>
      </c>
      <c r="K47" s="58" t="e">
        <f t="shared" si="3"/>
        <v>#DIV/0!</v>
      </c>
      <c r="L47" s="58" t="e">
        <f t="shared" si="3"/>
        <v>#DIV/0!</v>
      </c>
      <c r="M47" s="58">
        <f t="shared" si="3"/>
        <v>81.251274919909079</v>
      </c>
      <c r="N47" s="58">
        <f t="shared" si="3"/>
        <v>52.237451985200188</v>
      </c>
      <c r="O47" s="58" t="e">
        <f t="shared" si="3"/>
        <v>#DIV/0!</v>
      </c>
      <c r="P47" s="58" t="e">
        <f t="shared" si="3"/>
        <v>#DIV/0!</v>
      </c>
      <c r="Q47" s="58" t="e">
        <f t="shared" si="3"/>
        <v>#DIV/0!</v>
      </c>
      <c r="R47" s="58">
        <f t="shared" si="3"/>
        <v>68.476470727312815</v>
      </c>
      <c r="S47" s="58">
        <f t="shared" si="3"/>
        <v>112.71318838304401</v>
      </c>
      <c r="T47" s="58" t="e">
        <f t="shared" si="3"/>
        <v>#DIV/0!</v>
      </c>
      <c r="U47" s="58" t="e">
        <f t="shared" si="3"/>
        <v>#DIV/0!</v>
      </c>
      <c r="V47" s="58">
        <f t="shared" si="3"/>
        <v>57.616182660823576</v>
      </c>
      <c r="W47" s="58">
        <f t="shared" si="3"/>
        <v>176.02287356731648</v>
      </c>
      <c r="X47" s="58">
        <f t="shared" si="3"/>
        <v>56.722318265499155</v>
      </c>
    </row>
    <row r="48" spans="1:26" s="57" customFormat="1" x14ac:dyDescent="0.25">
      <c r="C48" s="58">
        <f t="shared" ref="C48:X48" si="4">STDEV(C20:C44)</f>
        <v>1.3007861023607212</v>
      </c>
      <c r="D48" s="58">
        <f t="shared" si="4"/>
        <v>0.41794257468849982</v>
      </c>
      <c r="E48" s="58">
        <f t="shared" si="4"/>
        <v>259.79775945629831</v>
      </c>
      <c r="F48" s="58">
        <f t="shared" si="4"/>
        <v>540.69309351781192</v>
      </c>
      <c r="G48" s="58" t="e">
        <f t="shared" si="4"/>
        <v>#DIV/0!</v>
      </c>
      <c r="H48" s="58" t="e">
        <f t="shared" si="4"/>
        <v>#DIV/0!</v>
      </c>
      <c r="I48" s="58" t="e">
        <f t="shared" si="4"/>
        <v>#DIV/0!</v>
      </c>
      <c r="J48" s="58">
        <f t="shared" si="4"/>
        <v>133.94229640134429</v>
      </c>
      <c r="K48" s="58" t="e">
        <f t="shared" si="4"/>
        <v>#DIV/0!</v>
      </c>
      <c r="L48" s="58" t="e">
        <f t="shared" si="4"/>
        <v>#DIV/0!</v>
      </c>
      <c r="M48" s="58">
        <f t="shared" si="4"/>
        <v>145.32070975669953</v>
      </c>
      <c r="N48" s="58">
        <f t="shared" si="4"/>
        <v>88.903864346249435</v>
      </c>
      <c r="O48" s="58" t="e">
        <f t="shared" si="4"/>
        <v>#DIV/0!</v>
      </c>
      <c r="P48" s="58" t="e">
        <f t="shared" si="4"/>
        <v>#DIV/0!</v>
      </c>
      <c r="Q48" s="58" t="e">
        <f t="shared" si="4"/>
        <v>#DIV/0!</v>
      </c>
      <c r="R48" s="58">
        <f t="shared" si="4"/>
        <v>127.26241859544153</v>
      </c>
      <c r="S48" s="58">
        <f t="shared" si="4"/>
        <v>213.88103371069366</v>
      </c>
      <c r="T48" s="58" t="e">
        <f t="shared" si="4"/>
        <v>#DIV/0!</v>
      </c>
      <c r="U48" s="58" t="e">
        <f t="shared" si="4"/>
        <v>#DIV/0!</v>
      </c>
      <c r="V48" s="58">
        <f t="shared" si="4"/>
        <v>104.73070696621812</v>
      </c>
      <c r="W48" s="58">
        <f t="shared" si="4"/>
        <v>503.98232553877921</v>
      </c>
      <c r="X48" s="58">
        <f t="shared" si="4"/>
        <v>95.174113149079702</v>
      </c>
    </row>
    <row r="49" spans="1:24" s="55" customFormat="1" x14ac:dyDescent="0.25">
      <c r="A49" s="55" t="s">
        <v>94</v>
      </c>
      <c r="E49" s="59">
        <f>(Sediments!C17/1000000)*$B$53</f>
        <v>4.3700317779034317E-3</v>
      </c>
      <c r="F49" s="59">
        <f>(Sediments!D17/1000000)*$B$53</f>
        <v>1.246396181755036E-3</v>
      </c>
      <c r="G49" s="59">
        <f>(Sediments!E17/1000000)*$B$53</f>
        <v>6.6971221882682628E-4</v>
      </c>
      <c r="H49" s="59">
        <f>(Sediments!F17/1000000)*$B$53</f>
        <v>5.0535102102192196E-4</v>
      </c>
      <c r="I49" s="59">
        <f>(Sediments!G17/1000000)*$B$53</f>
        <v>1.8918210304988374E-5</v>
      </c>
      <c r="J49" s="59">
        <f>(Sediments!H17/1000000)*$B$53</f>
        <v>3.7529153510849531E-4</v>
      </c>
      <c r="K49" s="59">
        <f>(Sediments!I17/1000000)*$B$53</f>
        <v>1.7895563814457137E-6</v>
      </c>
      <c r="L49" s="59">
        <f>(Sediments!J17/1000000)*$B$53</f>
        <v>4.0545672649446267E-5</v>
      </c>
      <c r="M49" s="59">
        <f>(Sediments!K17/1000000)*$B$53</f>
        <v>1.7195067992228905E-4</v>
      </c>
      <c r="N49" s="59">
        <f>(Sediments!L17/1000000)*$B$53</f>
        <v>4.6156276127236429E-5</v>
      </c>
      <c r="O49" s="59">
        <f>(Sediments!M17/1000000)*$B$53</f>
        <v>9.2603925263304054E-7</v>
      </c>
      <c r="P49" s="59">
        <f>(Sediments!N17/1000000)*$B$53</f>
        <v>1.0666060468308008E-7</v>
      </c>
      <c r="Q49" s="59">
        <f>(Sediments!O17/1000000)*$B$53</f>
        <v>2.6442462033326714E-6</v>
      </c>
      <c r="R49" s="59">
        <f>(Sediments!P17/1000000)*$B$53</f>
        <v>6.8555082890946759E-4</v>
      </c>
      <c r="S49" s="59">
        <f>(Sediments!Q17/1000000)*$B$53</f>
        <v>2.055901033761233E-4</v>
      </c>
      <c r="T49" s="59">
        <f>(Sediments!R17/1000000)*$B$53</f>
        <v>1.7774603064957072E-4</v>
      </c>
      <c r="U49" s="59">
        <f>(Sediments!S17/1000000)*$B$53</f>
        <v>2.4805964620094704E-6</v>
      </c>
      <c r="V49" s="59">
        <f>(Sediments!T17/1000000)*$B$53</f>
        <v>8.5211876354589385E-3</v>
      </c>
      <c r="W49" s="59">
        <f>(Sediments!U17/1000000)*$B$53</f>
        <v>6.8104094098122023E-3</v>
      </c>
      <c r="X49" s="59">
        <f>(Sediments!V17/1000000)*$B$53</f>
        <v>6.3676642004622901E-4</v>
      </c>
    </row>
    <row r="50" spans="1:24" s="57" customFormat="1" x14ac:dyDescent="0.25">
      <c r="A50" s="57" t="s">
        <v>95</v>
      </c>
      <c r="E50" s="60">
        <f>(Sediments!C19/1000000)*$B$55</f>
        <v>8.9855464199352674E-9</v>
      </c>
      <c r="F50" s="60">
        <f>(Sediments!D19/1000000)*$B$55</f>
        <v>2.841660639705296E-8</v>
      </c>
      <c r="G50" s="60">
        <f>(Sediments!E19/1000000)*$B$55</f>
        <v>1.4638118989041195E-8</v>
      </c>
      <c r="H50" s="60">
        <f>(Sediments!F19/1000000)*$B$55</f>
        <v>2.5321626110813694E-8</v>
      </c>
      <c r="I50" s="60">
        <f>(Sediments!G19/1000000)*$B$55</f>
        <v>6.4587073075842863E-11</v>
      </c>
      <c r="J50" s="60">
        <f>(Sediments!H19/1000000)*$B$55</f>
        <v>2.7159498881232286E-7</v>
      </c>
      <c r="K50" s="60">
        <f>(Sediments!I19/1000000)*$B$55</f>
        <v>5.6038974860343297E-9</v>
      </c>
      <c r="L50" s="60">
        <f>(Sediments!J19/1000000)*$B$55</f>
        <v>1.2947245574663211E-7</v>
      </c>
      <c r="M50" s="60">
        <f>(Sediments!K19/1000000)*$B$55</f>
        <v>1.3059469596766269E-7</v>
      </c>
      <c r="N50" s="60">
        <f>(Sediments!L19/1000000)*$B$55</f>
        <v>1.4468015343859522E-7</v>
      </c>
      <c r="O50" s="60">
        <f>(Sediments!M19/1000000)*$B$55</f>
        <v>4.6822476116604877E-9</v>
      </c>
      <c r="P50" s="60">
        <f>(Sediments!N19/1000000)*$B$55</f>
        <v>3.4956783541567517E-9</v>
      </c>
      <c r="Q50" s="60">
        <f>(Sediments!O19/1000000)*$B$55</f>
        <v>2.1180736120786847E-9</v>
      </c>
      <c r="R50" s="60">
        <f>(Sediments!P19/1000000)*$B$55</f>
        <v>2.3366621354665034E-7</v>
      </c>
      <c r="S50" s="60">
        <f>(Sediments!Q19/1000000)*$B$55</f>
        <v>1.7968470156830284E-8</v>
      </c>
      <c r="T50" s="60">
        <f>(Sediments!R19/1000000)*$B$55</f>
        <v>5.1252814003380769E-8</v>
      </c>
      <c r="U50" s="60">
        <f>(Sediments!S19/1000000)*$B$55</f>
        <v>5.7087520721836742E-9</v>
      </c>
      <c r="V50" s="60">
        <f>(Sediments!T19/1000000)*$B$55</f>
        <v>1.0782649257981071E-6</v>
      </c>
      <c r="W50" s="60">
        <f>(Sediments!U19/1000000)*$B$55</f>
        <v>7.7426484989918952E-8</v>
      </c>
      <c r="X50" s="60">
        <f>(Sediments!V19/1000000)*$B$55</f>
        <v>6.9012411741706451E-7</v>
      </c>
    </row>
    <row r="51" spans="1:24" x14ac:dyDescent="0.25">
      <c r="A51" t="s">
        <v>96</v>
      </c>
      <c r="B51">
        <f>100-67.87</f>
        <v>32.129999999999995</v>
      </c>
      <c r="D51" t="s">
        <v>97</v>
      </c>
      <c r="E51" s="61">
        <f>AVERAGE(E3:E19)</f>
        <v>57.21101388694197</v>
      </c>
      <c r="F51" s="61">
        <f t="shared" ref="F51:X51" si="5">(100*F49)/F45</f>
        <v>1.3665473770636096E-3</v>
      </c>
      <c r="G51" s="61">
        <f t="shared" si="5"/>
        <v>1.1825063506274412E-3</v>
      </c>
      <c r="H51" s="61">
        <f t="shared" si="5"/>
        <v>6.4281200834210206E-4</v>
      </c>
      <c r="I51" s="61" t="e">
        <f t="shared" si="5"/>
        <v>#DIV/0!</v>
      </c>
      <c r="J51" s="61">
        <f t="shared" si="5"/>
        <v>7.2928249922453675E-4</v>
      </c>
      <c r="K51" s="61" t="e">
        <f t="shared" si="5"/>
        <v>#DIV/0!</v>
      </c>
      <c r="L51" s="61">
        <f t="shared" si="5"/>
        <v>1.9548782057266542E-4</v>
      </c>
      <c r="M51" s="61">
        <f t="shared" si="5"/>
        <v>3.0327572155111523E-4</v>
      </c>
      <c r="N51" s="61" t="e">
        <f t="shared" si="5"/>
        <v>#DIV/0!</v>
      </c>
      <c r="O51" s="61" t="e">
        <f t="shared" si="5"/>
        <v>#DIV/0!</v>
      </c>
      <c r="P51" s="61" t="e">
        <f t="shared" si="5"/>
        <v>#DIV/0!</v>
      </c>
      <c r="Q51" s="61" t="e">
        <f t="shared" si="5"/>
        <v>#DIV/0!</v>
      </c>
      <c r="R51" s="61">
        <f t="shared" si="5"/>
        <v>1.7424915822467886E-3</v>
      </c>
      <c r="S51" s="61" t="e">
        <f t="shared" si="5"/>
        <v>#DIV/0!</v>
      </c>
      <c r="T51" s="61">
        <f t="shared" si="5"/>
        <v>4.4998910624040778E-4</v>
      </c>
      <c r="U51" s="61" t="e">
        <f t="shared" si="5"/>
        <v>#DIV/0!</v>
      </c>
      <c r="V51" s="61">
        <f t="shared" si="5"/>
        <v>1.692523663896495E-2</v>
      </c>
      <c r="W51" s="61" t="e">
        <f t="shared" si="5"/>
        <v>#DIV/0!</v>
      </c>
      <c r="X51" s="61">
        <f t="shared" si="5"/>
        <v>1.5985054982326388E-3</v>
      </c>
    </row>
    <row r="52" spans="1:24" x14ac:dyDescent="0.25">
      <c r="A52" t="s">
        <v>98</v>
      </c>
      <c r="B52">
        <v>2.65</v>
      </c>
      <c r="D52" t="s">
        <v>99</v>
      </c>
      <c r="E52" s="61">
        <f>AVERAGE(E20:E44)</f>
        <v>101.41726764725517</v>
      </c>
      <c r="F52" s="61">
        <f t="shared" ref="F52:X52" si="6">(100*F50)/F47</f>
        <v>1.1815252863583588E-8</v>
      </c>
      <c r="G52" s="61" t="e">
        <f t="shared" si="6"/>
        <v>#DIV/0!</v>
      </c>
      <c r="H52" s="61" t="e">
        <f t="shared" si="6"/>
        <v>#DIV/0!</v>
      </c>
      <c r="I52" s="61" t="e">
        <f t="shared" si="6"/>
        <v>#DIV/0!</v>
      </c>
      <c r="J52" s="61">
        <f t="shared" si="6"/>
        <v>3.386928108105803E-7</v>
      </c>
      <c r="K52" s="61" t="e">
        <f t="shared" si="6"/>
        <v>#DIV/0!</v>
      </c>
      <c r="L52" s="61" t="e">
        <f t="shared" si="6"/>
        <v>#DIV/0!</v>
      </c>
      <c r="M52" s="61">
        <f t="shared" si="6"/>
        <v>1.6072941144171873E-7</v>
      </c>
      <c r="N52" s="61">
        <f t="shared" si="6"/>
        <v>2.7696632959736575E-7</v>
      </c>
      <c r="O52" s="61" t="e">
        <f t="shared" si="6"/>
        <v>#DIV/0!</v>
      </c>
      <c r="P52" s="61" t="e">
        <f t="shared" si="6"/>
        <v>#DIV/0!</v>
      </c>
      <c r="Q52" s="61" t="e">
        <f t="shared" si="6"/>
        <v>#DIV/0!</v>
      </c>
      <c r="R52" s="61">
        <f t="shared" si="6"/>
        <v>3.4123577203205545E-7</v>
      </c>
      <c r="S52" s="61">
        <f t="shared" si="6"/>
        <v>1.5941763705384956E-8</v>
      </c>
      <c r="T52" s="61" t="e">
        <f t="shared" si="6"/>
        <v>#DIV/0!</v>
      </c>
      <c r="U52" s="61" t="e">
        <f t="shared" si="6"/>
        <v>#DIV/0!</v>
      </c>
      <c r="V52" s="61">
        <f t="shared" si="6"/>
        <v>1.8714619330920704E-6</v>
      </c>
      <c r="W52" s="61">
        <f t="shared" si="6"/>
        <v>4.3986604366113092E-8</v>
      </c>
      <c r="X52" s="61">
        <f t="shared" si="6"/>
        <v>1.2166712125319222E-6</v>
      </c>
    </row>
    <row r="53" spans="1:24" x14ac:dyDescent="0.25">
      <c r="A53" s="55" t="s">
        <v>100</v>
      </c>
      <c r="B53" s="62">
        <f>D45</f>
        <v>12.521628000000009</v>
      </c>
    </row>
    <row r="54" spans="1:24" x14ac:dyDescent="0.25">
      <c r="A54" s="55" t="s">
        <v>101</v>
      </c>
      <c r="B54" s="63">
        <f>B53/B52</f>
        <v>4.7251426415094375</v>
      </c>
    </row>
    <row r="55" spans="1:24" x14ac:dyDescent="0.25">
      <c r="A55" s="57" t="s">
        <v>102</v>
      </c>
      <c r="B55" s="64">
        <f>D47</f>
        <v>0.54068904022474018</v>
      </c>
    </row>
    <row r="56" spans="1:24" x14ac:dyDescent="0.25">
      <c r="A56" s="57" t="s">
        <v>103</v>
      </c>
      <c r="B56" s="65">
        <f>B55/B52</f>
        <v>0.20403360008480761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5"/>
  <sheetViews>
    <sheetView tabSelected="1" zoomScaleNormal="100" workbookViewId="0">
      <pane xSplit="3" ySplit="2" topLeftCell="D31" activePane="bottomRight" state="frozen"/>
      <selection pane="topRight" activeCell="D1" sqref="D1"/>
      <selection pane="bottomLeft" activeCell="A3" sqref="A3"/>
      <selection pane="bottomRight" activeCell="F60" sqref="F60"/>
    </sheetView>
  </sheetViews>
  <sheetFormatPr baseColWidth="10" defaultColWidth="9.140625" defaultRowHeight="15" x14ac:dyDescent="0.25"/>
  <sheetData>
    <row r="1" spans="1:26" x14ac:dyDescent="0.25">
      <c r="A1" s="1" t="s">
        <v>0</v>
      </c>
      <c r="E1" t="s">
        <v>91</v>
      </c>
    </row>
    <row r="2" spans="1:26" x14ac:dyDescent="0.25">
      <c r="A2" s="5" t="s">
        <v>1</v>
      </c>
      <c r="B2" s="5" t="s">
        <v>2</v>
      </c>
      <c r="C2" s="5" t="s">
        <v>92</v>
      </c>
      <c r="D2" s="5" t="s">
        <v>93</v>
      </c>
      <c r="E2" s="5" t="s">
        <v>11</v>
      </c>
      <c r="F2" s="5" t="s">
        <v>12</v>
      </c>
      <c r="G2" s="5" t="s">
        <v>13</v>
      </c>
      <c r="H2" s="5" t="s">
        <v>14</v>
      </c>
      <c r="I2" s="5" t="s">
        <v>15</v>
      </c>
      <c r="J2" s="5" t="s">
        <v>16</v>
      </c>
      <c r="K2" s="5" t="s">
        <v>17</v>
      </c>
      <c r="L2" s="5" t="s">
        <v>18</v>
      </c>
      <c r="M2" s="5" t="s">
        <v>19</v>
      </c>
      <c r="N2" s="5" t="s">
        <v>20</v>
      </c>
      <c r="O2" s="5" t="s">
        <v>21</v>
      </c>
      <c r="P2" s="5" t="s">
        <v>22</v>
      </c>
      <c r="Q2" s="5" t="s">
        <v>23</v>
      </c>
      <c r="R2" s="5" t="s">
        <v>24</v>
      </c>
      <c r="S2" s="5" t="s">
        <v>25</v>
      </c>
      <c r="T2" s="5" t="s">
        <v>26</v>
      </c>
      <c r="U2" s="5" t="s">
        <v>27</v>
      </c>
      <c r="V2" s="5" t="s">
        <v>28</v>
      </c>
      <c r="W2" s="6" t="s">
        <v>29</v>
      </c>
      <c r="X2" s="6" t="s">
        <v>30</v>
      </c>
    </row>
    <row r="3" spans="1:26" s="55" customFormat="1" x14ac:dyDescent="0.25">
      <c r="A3" s="47" t="s">
        <v>55</v>
      </c>
      <c r="B3" s="48">
        <v>39296</v>
      </c>
      <c r="C3" s="49">
        <f>(dw!C10/1000)*365</f>
        <v>13.330000000000007</v>
      </c>
      <c r="D3" s="49">
        <f>(B$51*C3)/100</f>
        <v>4.2829290000000011</v>
      </c>
      <c r="E3" s="50">
        <f>(dw!K10/1000000)*$D3</f>
        <v>1.1222283909649697E-3</v>
      </c>
      <c r="F3" s="50">
        <f>(dw!L10/1000000)*$D3</f>
        <v>5.297090876153547E-4</v>
      </c>
      <c r="G3" s="50">
        <f>(dw!M10/1000000)*$D3</f>
        <v>2.099435752376098E-4</v>
      </c>
      <c r="H3" s="50">
        <f>(dw!N10/1000000)*$D3</f>
        <v>1.0267602946166144E-4</v>
      </c>
      <c r="I3" s="50">
        <f>(dw!O10/1000000)*$D3</f>
        <v>0</v>
      </c>
      <c r="J3" s="50">
        <f>(dw!P10/1000000)*$D3</f>
        <v>9.992052393271448E-5</v>
      </c>
      <c r="K3" s="50">
        <f>(dw!Q10/1000000)*$D3</f>
        <v>0</v>
      </c>
      <c r="L3" s="50">
        <f>(dw!R10/1000000)*$D3</f>
        <v>4.8518764570649351E-5</v>
      </c>
      <c r="M3" s="50">
        <f>(dw!S10/1000000)*$D3</f>
        <v>5.3534126492645174E-5</v>
      </c>
      <c r="N3" s="50">
        <f>(dw!T10/1000000)*$D3</f>
        <v>4.0293442591424761E-5</v>
      </c>
      <c r="O3" s="50">
        <f>(dw!U10/1000000)*$D3</f>
        <v>1.2163518360000004E-7</v>
      </c>
      <c r="P3" s="50">
        <f>(dw!V10/1000000)*$D3</f>
        <v>4.1116118400000007E-8</v>
      </c>
      <c r="Q3" s="50">
        <f>(dw!W10/1000000)*$D3</f>
        <v>0</v>
      </c>
      <c r="R3" s="50">
        <f>(dw!X10/1000000)*$D3</f>
        <v>2.2473350946252421E-4</v>
      </c>
      <c r="S3" s="50">
        <f>(dw!Y10/1000000)*$D3</f>
        <v>3.0680271335677367E-5</v>
      </c>
      <c r="T3" s="50">
        <f>(dw!Z10/1000000)*$D3</f>
        <v>9.9388380022354884E-5</v>
      </c>
      <c r="U3" s="50">
        <f>(dw!AA10/1000000)*$D3</f>
        <v>0</v>
      </c>
      <c r="V3" s="50">
        <f>(dw!AB10/1000000)*$D3</f>
        <v>2.5617888529895854E-3</v>
      </c>
      <c r="W3" s="50">
        <f>(dw!AC10/1000000)*$D3</f>
        <v>1.9645570832795955E-3</v>
      </c>
      <c r="X3" s="50">
        <f>(dw!AD10/1000000)*$D3</f>
        <v>2.4242960888943375E-4</v>
      </c>
      <c r="Z3" s="9">
        <v>49.013698630137</v>
      </c>
    </row>
    <row r="4" spans="1:26" s="55" customFormat="1" x14ac:dyDescent="0.25">
      <c r="A4" s="47" t="s">
        <v>56</v>
      </c>
      <c r="B4" s="48">
        <v>39662</v>
      </c>
      <c r="C4" s="49">
        <f>(dw!C11/1000)*365</f>
        <v>20.780000000000012</v>
      </c>
      <c r="D4" s="49">
        <f>(B$51*C4)/100</f>
        <v>6.6766140000000034</v>
      </c>
      <c r="E4" s="50">
        <f>(dw!K11/1000000)*$D4</f>
        <v>5.0556577815464932E-3</v>
      </c>
      <c r="F4" s="50">
        <f>(dw!L11/1000000)*$D4</f>
        <v>8.7772297765148944E-4</v>
      </c>
      <c r="G4" s="50">
        <f>(dw!M11/1000000)*$D4</f>
        <v>4.7594242899000018E-4</v>
      </c>
      <c r="H4" s="50">
        <f>(dw!N11/1000000)*$D4</f>
        <v>8.5875659339485367E-4</v>
      </c>
      <c r="I4" s="50">
        <f>(dw!O11/1000000)*$D4</f>
        <v>0</v>
      </c>
      <c r="J4" s="50">
        <f>(dw!P11/1000000)*$D4</f>
        <v>5.4324854655058254E-4</v>
      </c>
      <c r="K4" s="50">
        <f>(dw!Q11/1000000)*$D4</f>
        <v>0</v>
      </c>
      <c r="L4" s="50">
        <f>(dw!R11/1000000)*$D4</f>
        <v>1.3568133403743464E-4</v>
      </c>
      <c r="M4" s="50">
        <f>(dw!S11/1000000)*$D4</f>
        <v>2.3852354770833458E-4</v>
      </c>
      <c r="N4" s="50">
        <f>(dw!T11/1000000)*$D4</f>
        <v>1.8561151114020963E-4</v>
      </c>
      <c r="O4" s="50">
        <f>(dw!U11/1000000)*$D4</f>
        <v>1.1617308360000006E-7</v>
      </c>
      <c r="P4" s="50">
        <f>(dw!V11/1000000)*$D4</f>
        <v>2.7721301328000019E-7</v>
      </c>
      <c r="Q4" s="50">
        <f>(dw!W11/1000000)*$D4</f>
        <v>0</v>
      </c>
      <c r="R4" s="50">
        <f>(dw!X11/1000000)*$D4</f>
        <v>1.3336588116138047E-3</v>
      </c>
      <c r="S4" s="50">
        <f>(dw!Y11/1000000)*$D4</f>
        <v>3.2117745517460994E-4</v>
      </c>
      <c r="T4" s="50">
        <f>(dw!Z11/1000000)*$D4</f>
        <v>2.6603906122868443E-4</v>
      </c>
      <c r="U4" s="50">
        <f>(dw!AA11/1000000)*$D4</f>
        <v>0</v>
      </c>
      <c r="V4" s="50">
        <f>(dw!AB11/1000000)*$D4</f>
        <v>1.0292413435133376E-2</v>
      </c>
      <c r="W4" s="50">
        <f>(dw!AC11/1000000)*$D4</f>
        <v>7.268079781582836E-3</v>
      </c>
      <c r="X4" s="50">
        <f>(dw!AD11/1000000)*$D4</f>
        <v>1.1034583255334412E-3</v>
      </c>
      <c r="Z4" s="9">
        <v>56</v>
      </c>
    </row>
    <row r="5" spans="1:26" x14ac:dyDescent="0.25">
      <c r="A5" s="47" t="s">
        <v>57</v>
      </c>
      <c r="B5" s="48">
        <v>39775</v>
      </c>
      <c r="C5" s="49">
        <f>(dw!C12/1000)*365</f>
        <v>36.250000000000007</v>
      </c>
      <c r="D5" s="49">
        <f>(B$51*C5)/100</f>
        <v>11.647125000000001</v>
      </c>
      <c r="E5" s="50">
        <f>(dw!K12/1000000)*$D5</f>
        <v>1.813331812883464E-2</v>
      </c>
      <c r="F5" s="50">
        <f>(dw!L12/1000000)*$D5</f>
        <v>1.754492002305072E-3</v>
      </c>
      <c r="G5" s="50">
        <f>(dw!M12/1000000)*$D5</f>
        <v>3.564194893485243E-3</v>
      </c>
      <c r="H5" s="50">
        <f>(dw!N12/1000000)*$D5</f>
        <v>1.7500524345942477E-3</v>
      </c>
      <c r="I5" s="50">
        <f>(dw!O12/1000000)*$D5</f>
        <v>0</v>
      </c>
      <c r="J5" s="50">
        <f>(dw!P12/1000000)*$D5</f>
        <v>2.1739467866663032E-3</v>
      </c>
      <c r="K5" s="50">
        <f>(dw!Q12/1000000)*$D5</f>
        <v>0</v>
      </c>
      <c r="L5" s="50">
        <f>(dw!R12/1000000)*$D5</f>
        <v>6.0620041888104074E-4</v>
      </c>
      <c r="M5" s="50">
        <f>(dw!S12/1000000)*$D5</f>
        <v>7.8176026424213473E-4</v>
      </c>
      <c r="N5" s="50">
        <f>(dw!T12/1000000)*$D5</f>
        <v>5.9620585081120148E-4</v>
      </c>
      <c r="O5" s="50">
        <f>(dw!U12/1000000)*$D5</f>
        <v>0</v>
      </c>
      <c r="P5" s="50">
        <f>(dw!V12/1000000)*$D5</f>
        <v>0</v>
      </c>
      <c r="Q5" s="50">
        <f>(dw!W12/1000000)*$D5</f>
        <v>0</v>
      </c>
      <c r="R5" s="50">
        <f>(dw!X12/1000000)*$D5</f>
        <v>5.6800989559221936E-3</v>
      </c>
      <c r="S5" s="50">
        <f>(dw!Y12/1000000)*$D5</f>
        <v>6.5101849075649648E-4</v>
      </c>
      <c r="T5" s="50">
        <f>(dw!Z12/1000000)*$D5</f>
        <v>8.3169583798979162E-4</v>
      </c>
      <c r="U5" s="50">
        <f>(dw!AA12/1000000)*$D5</f>
        <v>0</v>
      </c>
      <c r="V5" s="54">
        <f t="shared" ref="V5:V44" si="0">SUM(R5:T5,L5:N5,J5,E5:H5)</f>
        <v>3.652298406448836E-2</v>
      </c>
      <c r="W5" s="50">
        <f>(dw!AC12/1000000)*$D5</f>
        <v>2.5202057459219204E-2</v>
      </c>
      <c r="X5" s="50">
        <f>(dw!AD12/1000000)*$D5</f>
        <v>4.1581133206006803E-3</v>
      </c>
      <c r="Z5" s="9">
        <v>36.958904109589</v>
      </c>
    </row>
    <row r="6" spans="1:26" x14ac:dyDescent="0.25">
      <c r="A6" s="47" t="s">
        <v>58</v>
      </c>
      <c r="B6" s="48">
        <v>40026</v>
      </c>
      <c r="C6" s="49">
        <f>(dw!C13/1000)*365</f>
        <v>26.559999999999988</v>
      </c>
      <c r="D6" s="49">
        <f>(B$51*C6)/100</f>
        <v>8.5337279999999947</v>
      </c>
      <c r="E6" s="50">
        <f>(dw!K13/1000000)*$D6</f>
        <v>7.5105389522171339E-3</v>
      </c>
      <c r="F6" s="50">
        <f>(dw!L13/1000000)*$D6</f>
        <v>2.9882361324551428E-3</v>
      </c>
      <c r="G6" s="50">
        <f>(dw!M13/1000000)*$D6</f>
        <v>1.5404250945331534E-3</v>
      </c>
      <c r="H6" s="50">
        <f>(dw!N13/1000000)*$D6</f>
        <v>1.1019972149520472E-3</v>
      </c>
      <c r="I6" s="50">
        <f>(dw!O13/1000000)*$D6</f>
        <v>0</v>
      </c>
      <c r="J6" s="50">
        <f>(dw!P13/1000000)*$D6</f>
        <v>1.0317735509136762E-3</v>
      </c>
      <c r="K6" s="50">
        <f>(dw!Q13/1000000)*$D6</f>
        <v>0</v>
      </c>
      <c r="L6" s="50">
        <f>(dw!R13/1000000)*$D6</f>
        <v>2.5313216812196518E-4</v>
      </c>
      <c r="M6" s="50">
        <f>(dw!S13/1000000)*$D6</f>
        <v>4.6742565995916879E-4</v>
      </c>
      <c r="N6" s="50">
        <f>(dw!T13/1000000)*$D6</f>
        <v>3.9041506945004079E-4</v>
      </c>
      <c r="O6" s="50">
        <f>(dw!U13/1000000)*$D6</f>
        <v>0</v>
      </c>
      <c r="P6" s="50">
        <f>(dw!V13/1000000)*$D6</f>
        <v>0</v>
      </c>
      <c r="Q6" s="50">
        <f>(dw!W13/1000000)*$D6</f>
        <v>0</v>
      </c>
      <c r="R6" s="50">
        <f>(dw!X13/1000000)*$D6</f>
        <v>2.2908972764055452E-3</v>
      </c>
      <c r="S6" s="50">
        <f>(dw!Y13/1000000)*$D6</f>
        <v>7.6803551999999958E-4</v>
      </c>
      <c r="T6" s="50">
        <f>(dw!Z13/1000000)*$D6</f>
        <v>4.7717856191142291E-4</v>
      </c>
      <c r="U6" s="50">
        <f>(dw!AA13/1000000)*$D6</f>
        <v>0</v>
      </c>
      <c r="V6" s="54">
        <f t="shared" si="0"/>
        <v>1.8820055200919294E-2</v>
      </c>
      <c r="W6" s="50">
        <f>(dw!AC13/1000000)*$D6</f>
        <v>1.314119739415748E-2</v>
      </c>
      <c r="X6" s="50">
        <f>(dw!AD13/1000000)*$D6</f>
        <v>2.1427464484448512E-3</v>
      </c>
      <c r="Z6" s="9">
        <v>21.4794520547945</v>
      </c>
    </row>
    <row r="7" spans="1:26" x14ac:dyDescent="0.25">
      <c r="A7" s="47" t="s">
        <v>59</v>
      </c>
      <c r="B7" s="48">
        <v>40238</v>
      </c>
      <c r="C7" s="49">
        <f>(dw!C14/1000)*365</f>
        <v>61.820000000000135</v>
      </c>
      <c r="D7" s="49">
        <f>(B$51*C7)/100</f>
        <v>19.86276600000004</v>
      </c>
      <c r="E7" s="50">
        <f>(dw!K14/1000000)*$D7</f>
        <v>0.35702496011052559</v>
      </c>
      <c r="F7" s="50">
        <f>(dw!L14/1000000)*$D7</f>
        <v>2.7598029416543621E-3</v>
      </c>
      <c r="G7" s="50">
        <f>(dw!M14/1000000)*$D7</f>
        <v>1.9841455436986299E-2</v>
      </c>
      <c r="H7" s="50">
        <f>(dw!N14/1000000)*$D7</f>
        <v>1.8602739996031459E-2</v>
      </c>
      <c r="I7" s="50">
        <f>(dw!O14/1000000)*$D7</f>
        <v>0</v>
      </c>
      <c r="J7" s="50">
        <f>(dw!P14/1000000)*$D7</f>
        <v>1.1924909013020873E-2</v>
      </c>
      <c r="K7" s="50">
        <f>(dw!Q14/1000000)*$D7</f>
        <v>1.7487780035071536E-3</v>
      </c>
      <c r="L7" s="50">
        <f>(dw!R14/1000000)*$D7</f>
        <v>9.8085503639762307E-4</v>
      </c>
      <c r="M7" s="50">
        <f>(dw!S14/1000000)*$D7</f>
        <v>3.4487082315814658E-3</v>
      </c>
      <c r="N7" s="50">
        <f>(dw!T14/1000000)*$D7</f>
        <v>0</v>
      </c>
      <c r="O7" s="50">
        <f>(dw!U14/1000000)*$D7</f>
        <v>8.7594798060000173E-6</v>
      </c>
      <c r="P7" s="50">
        <f>(dw!V14/1000000)*$D7</f>
        <v>0</v>
      </c>
      <c r="Q7" s="50">
        <f>(dw!W14/1000000)*$D7</f>
        <v>1.5997735911187831E-4</v>
      </c>
      <c r="R7" s="50">
        <f>(dw!X14/1000000)*$D7</f>
        <v>7.3983524283640967E-2</v>
      </c>
      <c r="S7" s="50">
        <f>(dw!Y14/1000000)*$D7</f>
        <v>1.6735492669896036E-2</v>
      </c>
      <c r="T7" s="50">
        <f>(dw!Z14/1000000)*$D7</f>
        <v>1.4379567760074855E-2</v>
      </c>
      <c r="U7" s="50">
        <f>(dw!AA14/1000000)*$D7</f>
        <v>0</v>
      </c>
      <c r="V7" s="54">
        <f t="shared" si="0"/>
        <v>0.51968201547980952</v>
      </c>
      <c r="W7" s="50">
        <f>(dw!AC14/1000000)*$D7</f>
        <v>0.39822895848519779</v>
      </c>
      <c r="X7" s="50">
        <f>(dw!AD14/1000000)*$D7</f>
        <v>1.8271987123424992E-2</v>
      </c>
      <c r="Z7" s="9">
        <v>37.260273972602697</v>
      </c>
    </row>
    <row r="8" spans="1:26" x14ac:dyDescent="0.25">
      <c r="A8" s="47" t="s">
        <v>60</v>
      </c>
      <c r="B8" s="48">
        <v>40309</v>
      </c>
      <c r="C8" s="49">
        <f>(dw!C15/1000)*365</f>
        <v>13.599999999999984</v>
      </c>
      <c r="D8" s="49">
        <f>(B$51*C8)/100</f>
        <v>4.3696799999999936</v>
      </c>
      <c r="E8" s="50">
        <f>(dw!K15/1000000)*$D8</f>
        <v>1.7673318365059323E-2</v>
      </c>
      <c r="F8" s="50">
        <f>(dw!L15/1000000)*$D8</f>
        <v>1.7417918802991549E-2</v>
      </c>
      <c r="G8" s="50">
        <f>(dw!M15/1000000)*$D8</f>
        <v>1.5978339683711978E-3</v>
      </c>
      <c r="H8" s="50">
        <f>(dw!N15/1000000)*$D8</f>
        <v>3.2555941302729553E-3</v>
      </c>
      <c r="I8" s="50">
        <f>(dw!O15/1000000)*$D8</f>
        <v>0</v>
      </c>
      <c r="J8" s="50">
        <f>(dw!P15/1000000)*$D8</f>
        <v>2.827747085687996E-3</v>
      </c>
      <c r="K8" s="50">
        <f>(dw!Q15/1000000)*$D8</f>
        <v>7.9238815790399879E-4</v>
      </c>
      <c r="L8" s="50">
        <f>(dw!R15/1000000)*$D8</f>
        <v>5.8639394433311924E-4</v>
      </c>
      <c r="M8" s="50">
        <f>(dw!S15/1000000)*$D8</f>
        <v>2.2141927486022369E-3</v>
      </c>
      <c r="N8" s="50">
        <f>(dw!T15/1000000)*$D8</f>
        <v>0</v>
      </c>
      <c r="O8" s="50">
        <f>(dw!U15/1000000)*$D8</f>
        <v>3.7806471359999942E-6</v>
      </c>
      <c r="P8" s="50">
        <f>(dw!V15/1000000)*$D8</f>
        <v>1.0836806399999985E-6</v>
      </c>
      <c r="Q8" s="50">
        <f>(dw!W15/1000000)*$D8</f>
        <v>0</v>
      </c>
      <c r="R8" s="50">
        <f>(dw!X15/1000000)*$D8</f>
        <v>5.4880632053049515E-3</v>
      </c>
      <c r="S8" s="50">
        <f>(dw!Y15/1000000)*$D8</f>
        <v>4.3696799999999938E-4</v>
      </c>
      <c r="T8" s="50">
        <f>(dw!Z15/1000000)*$D8</f>
        <v>3.1677489325843159E-3</v>
      </c>
      <c r="U8" s="50">
        <f>(dw!AA15/1000000)*$D8</f>
        <v>0</v>
      </c>
      <c r="V8" s="54">
        <f t="shared" si="0"/>
        <v>5.4665779183207648E-2</v>
      </c>
      <c r="W8" s="50">
        <f>(dw!AC15/1000000)*$D8</f>
        <v>3.9944665266695024E-2</v>
      </c>
      <c r="X8" s="50">
        <f>(dw!AD15/1000000)*$D8</f>
        <v>6.4255862643033514E-3</v>
      </c>
      <c r="Z8" s="9">
        <v>67.315068493150704</v>
      </c>
    </row>
    <row r="9" spans="1:26" x14ac:dyDescent="0.25">
      <c r="A9" s="47" t="s">
        <v>61</v>
      </c>
      <c r="B9" s="48">
        <v>40392</v>
      </c>
      <c r="C9" s="49">
        <f>(dw!C16/1000)*365</f>
        <v>17.760000000000023</v>
      </c>
      <c r="D9" s="49">
        <f>(B$51*C9)/100</f>
        <v>5.706288000000006</v>
      </c>
      <c r="E9" s="50">
        <f>(dw!K16/1000000)*$D9</f>
        <v>9.0402569513424094E-3</v>
      </c>
      <c r="F9" s="50">
        <f>(dw!L16/1000000)*$D9</f>
        <v>4.9900917931200058E-3</v>
      </c>
      <c r="G9" s="50">
        <f>(dw!M16/1000000)*$D9</f>
        <v>8.4818264832000083E-4</v>
      </c>
      <c r="H9" s="50">
        <f>(dw!N16/1000000)*$D9</f>
        <v>1.0336940712000011E-3</v>
      </c>
      <c r="I9" s="50">
        <f>(dw!O16/1000000)*$D9</f>
        <v>1.1498170320000012E-4</v>
      </c>
      <c r="J9" s="50">
        <f>(dw!P16/1000000)*$D9</f>
        <v>1.1504447236800014E-3</v>
      </c>
      <c r="K9" s="50">
        <f>(dw!Q16/1000000)*$D9</f>
        <v>6.391042560000007E-5</v>
      </c>
      <c r="L9" s="50">
        <f>(dw!R16/1000000)*$D9</f>
        <v>1.9880707392000023E-4</v>
      </c>
      <c r="M9" s="50">
        <f>(dw!S16/1000000)*$D9</f>
        <v>3.1150055563200035E-4</v>
      </c>
      <c r="N9" s="50">
        <f>(dw!T16/1000000)*$D9</f>
        <v>4.2409132416000041E-4</v>
      </c>
      <c r="O9" s="50">
        <f>(dw!U16/1000000)*$D9</f>
        <v>1.8374247360000018E-6</v>
      </c>
      <c r="P9" s="50">
        <f>(dw!V16/1000000)*$D9</f>
        <v>0</v>
      </c>
      <c r="Q9" s="50">
        <f>(dw!W16/1000000)*$D9</f>
        <v>1.8260121600000022E-5</v>
      </c>
      <c r="R9" s="50">
        <f>(dw!X16/1000000)*$D9</f>
        <v>2.9796621056496033E-3</v>
      </c>
      <c r="S9" s="50">
        <f>(dw!Y16/1000000)*$D9</f>
        <v>3.1453059456000034E-4</v>
      </c>
      <c r="T9" s="50">
        <f>(dw!Z16/1000000)*$D9</f>
        <v>2.7755384832000028E-4</v>
      </c>
      <c r="U9" s="50">
        <f>(dw!AA16/1000000)*$D9</f>
        <v>0</v>
      </c>
      <c r="V9" s="54">
        <f t="shared" si="0"/>
        <v>2.1568815689904028E-2</v>
      </c>
      <c r="W9" s="50">
        <f>(dw!AC16/1000000)*$D9</f>
        <v>2.1767805365040024E-2</v>
      </c>
      <c r="X9" s="50">
        <f>(dw!AD16/1000000)*$D9</f>
        <v>2.1688516493280022E-3</v>
      </c>
      <c r="Z9" s="9">
        <v>63.561643835616401</v>
      </c>
    </row>
    <row r="10" spans="1:26" x14ac:dyDescent="0.25">
      <c r="A10" s="47" t="s">
        <v>62</v>
      </c>
      <c r="B10" s="48">
        <v>40464</v>
      </c>
      <c r="C10" s="49">
        <f>(dw!C17/1000)*365</f>
        <v>25.719999999999992</v>
      </c>
      <c r="D10" s="49">
        <f>(B$51*C10)/100</f>
        <v>8.263835999999996</v>
      </c>
      <c r="E10" s="50">
        <f>(dw!K17/1000000)*$D10</f>
        <v>2.8824259967999987E-2</v>
      </c>
      <c r="F10" s="50">
        <f>(dw!L17/1000000)*$D10</f>
        <v>2.7490476837599988E-3</v>
      </c>
      <c r="G10" s="50">
        <f>(dw!M17/1000000)*$D10</f>
        <v>1.6871042649635993E-3</v>
      </c>
      <c r="H10" s="50">
        <f>(dw!N17/1000000)*$D10</f>
        <v>2.3527141091999988E-4</v>
      </c>
      <c r="I10" s="50">
        <f>(dw!O17/1000000)*$D10</f>
        <v>1.0081879919999996E-4</v>
      </c>
      <c r="J10" s="50">
        <f>(dw!P17/1000000)*$D10</f>
        <v>2.5488975758399986E-3</v>
      </c>
      <c r="K10" s="50">
        <f>(dw!Q17/1000000)*$D10</f>
        <v>0</v>
      </c>
      <c r="L10" s="50">
        <f>(dw!R17/1000000)*$D10</f>
        <v>4.3232258033999976E-4</v>
      </c>
      <c r="M10" s="50">
        <f>(dw!S17/1000000)*$D10</f>
        <v>5.7714630623999978E-4</v>
      </c>
      <c r="N10" s="50">
        <f>(dw!T17/1000000)*$D10</f>
        <v>6.9610918376159978E-4</v>
      </c>
      <c r="O10" s="50">
        <f>(dw!U17/1000000)*$D10</f>
        <v>1.7354055599999991E-6</v>
      </c>
      <c r="P10" s="50">
        <f>(dw!V17/1000000)*$D10</f>
        <v>1.1569370399999996E-6</v>
      </c>
      <c r="Q10" s="50">
        <f>(dw!W17/1000000)*$D10</f>
        <v>0</v>
      </c>
      <c r="R10" s="50">
        <f>(dw!X17/1000000)*$D10</f>
        <v>5.7937754195999981E-3</v>
      </c>
      <c r="S10" s="50">
        <f>(dw!Y17/1000000)*$D10</f>
        <v>6.996163557599996E-4</v>
      </c>
      <c r="T10" s="50">
        <f>(dw!Z17/1000000)*$D10</f>
        <v>2.8063987055999986E-4</v>
      </c>
      <c r="U10" s="50">
        <f>(dw!AA17/1000000)*$D10</f>
        <v>0</v>
      </c>
      <c r="V10" s="54">
        <f t="shared" si="0"/>
        <v>4.4524190619745184E-2</v>
      </c>
      <c r="W10" s="50">
        <f>(dw!AC17/1000000)*$D10</f>
        <v>4.4627901761545172E-2</v>
      </c>
      <c r="X10" s="50">
        <f>(dw!AD17/1000000)*$D10</f>
        <v>4.257367988781598E-3</v>
      </c>
      <c r="Y10" s="51">
        <v>36.5205479452055</v>
      </c>
      <c r="Z10" s="9">
        <v>36.5205479452055</v>
      </c>
    </row>
    <row r="11" spans="1:26" x14ac:dyDescent="0.25">
      <c r="A11" s="47" t="s">
        <v>63</v>
      </c>
      <c r="B11" s="48">
        <v>40695</v>
      </c>
      <c r="C11" s="49">
        <f>(dw!C18/1000)*365</f>
        <v>34.970000000000006</v>
      </c>
      <c r="D11" s="49">
        <f>(B$51*C11)/100</f>
        <v>11.235861</v>
      </c>
      <c r="E11" s="50">
        <f>(dw!K18/1000000)*$D11</f>
        <v>3.6123293114999996E-2</v>
      </c>
      <c r="F11" s="50">
        <f>(dw!L18/1000000)*$D11</f>
        <v>3.6349133921099999E-3</v>
      </c>
      <c r="G11" s="50">
        <f>(dw!M18/1000000)*$D11</f>
        <v>3.5398692439110001E-3</v>
      </c>
      <c r="H11" s="50">
        <f>(dw!N18/1000000)*$D11</f>
        <v>6.1132634321849999E-4</v>
      </c>
      <c r="I11" s="50">
        <f>(dw!O18/1000000)*$D11</f>
        <v>2.5842480299999999E-5</v>
      </c>
      <c r="J11" s="50">
        <f>(dw!P18/1000000)*$D11</f>
        <v>1.9604892065850001E-3</v>
      </c>
      <c r="K11" s="50">
        <f>(dw!Q18/1000000)*$D11</f>
        <v>0</v>
      </c>
      <c r="L11" s="50">
        <f>(dw!R18/1000000)*$D11</f>
        <v>2.4044742539999997E-4</v>
      </c>
      <c r="M11" s="50">
        <f>(dw!S18/1000000)*$D11</f>
        <v>7.8999338690999993E-4</v>
      </c>
      <c r="N11" s="50">
        <f>(dw!T18/1000000)*$D11</f>
        <v>8.3878061895810007E-4</v>
      </c>
      <c r="O11" s="50">
        <f>(dw!U18/1000000)*$D11</f>
        <v>0</v>
      </c>
      <c r="P11" s="50">
        <f>(dw!V18/1000000)*$D11</f>
        <v>0</v>
      </c>
      <c r="Q11" s="50">
        <f>(dw!W18/1000000)*$D11</f>
        <v>0</v>
      </c>
      <c r="R11" s="50">
        <f>(dw!X18/1000000)*$D11</f>
        <v>6.7697186111100004E-3</v>
      </c>
      <c r="S11" s="50">
        <f>(dw!Y18/1000000)*$D11</f>
        <v>1.0166768825849999E-3</v>
      </c>
      <c r="T11" s="50">
        <f>(dw!Z18/1000000)*$D11</f>
        <v>6.2909585739000001E-4</v>
      </c>
      <c r="U11" s="50">
        <f>(dw!AA18/1000000)*$D11</f>
        <v>0</v>
      </c>
      <c r="V11" s="54">
        <f t="shared" si="0"/>
        <v>5.6154604083177594E-2</v>
      </c>
      <c r="W11" s="50">
        <f>(dw!AC18/1000000)*$D11</f>
        <v>0</v>
      </c>
      <c r="X11" s="50">
        <f>(dw!AD18/1000000)*$D11</f>
        <v>3.8297106378531007E-3</v>
      </c>
      <c r="Y11" s="51">
        <v>56.931506849315099</v>
      </c>
      <c r="Z11" s="9">
        <v>56.931506849315099</v>
      </c>
    </row>
    <row r="12" spans="1:26" x14ac:dyDescent="0.25">
      <c r="A12" s="47" t="s">
        <v>64</v>
      </c>
      <c r="B12" s="48">
        <v>40954</v>
      </c>
      <c r="C12" s="49">
        <f>(dw!C19/1000)*365</f>
        <v>53.539999999999885</v>
      </c>
      <c r="D12" s="49">
        <f>(B$51*C12)/100</f>
        <v>17.20240199999996</v>
      </c>
      <c r="E12" s="50">
        <f>(dw!K19/1000000)*$D12</f>
        <v>0.27945516494143263</v>
      </c>
      <c r="F12" s="50">
        <f>(dw!L19/1000000)*$D12</f>
        <v>8.6351645966902691E-3</v>
      </c>
      <c r="G12" s="50">
        <f>(dw!M19/1000000)*$D12</f>
        <v>3.6182659620136851E-2</v>
      </c>
      <c r="H12" s="50">
        <f>(dw!N19/1000000)*$D12</f>
        <v>1.4715031520323225E-2</v>
      </c>
      <c r="I12" s="50">
        <f>(dw!O19/1000000)*$D12</f>
        <v>0</v>
      </c>
      <c r="J12" s="50">
        <f>(dw!P19/1000000)*$D12</f>
        <v>7.8094642496808241E-3</v>
      </c>
      <c r="K12" s="50">
        <f>(dw!Q19/1000000)*$D12</f>
        <v>9.6295791701541376E-4</v>
      </c>
      <c r="L12" s="50">
        <f>(dw!R19/1000000)*$D12</f>
        <v>1.3217358749783548E-3</v>
      </c>
      <c r="M12" s="50">
        <f>(dw!S19/1000000)*$D12</f>
        <v>3.235039853994892E-3</v>
      </c>
      <c r="N12" s="50">
        <f>(dw!T19/1000000)*$D12</f>
        <v>0</v>
      </c>
      <c r="O12" s="50">
        <f>(dw!U19/1000000)*$D12</f>
        <v>2.0728894409999953E-5</v>
      </c>
      <c r="P12" s="50">
        <f>(dw!V19/1000000)*$D12</f>
        <v>5.2467326099999877E-6</v>
      </c>
      <c r="Q12" s="50">
        <f>(dw!W19/1000000)*$D12</f>
        <v>0</v>
      </c>
      <c r="R12" s="50">
        <f>(dw!X19/1000000)*$D12</f>
        <v>4.625577554606583E-2</v>
      </c>
      <c r="S12" s="50">
        <f>(dw!Y19/1000000)*$D12</f>
        <v>8.4642236744282093E-3</v>
      </c>
      <c r="T12" s="50">
        <f>(dw!Z19/1000000)*$D12</f>
        <v>9.5727472162138935E-3</v>
      </c>
      <c r="U12" s="50">
        <f>(dw!AA19/1000000)*$D12</f>
        <v>0</v>
      </c>
      <c r="V12" s="54">
        <f t="shared" si="0"/>
        <v>0.41564700709394498</v>
      </c>
      <c r="W12" s="50">
        <f>(dw!AC19/1000000)*$D12</f>
        <v>0.33898802067858302</v>
      </c>
      <c r="X12" s="50">
        <f>(dw!AD19/1000000)*$D12</f>
        <v>1.3355173522689485E-2</v>
      </c>
      <c r="Y12" s="51">
        <v>99.315068493150704</v>
      </c>
      <c r="Z12" s="9">
        <v>99.315068493150704</v>
      </c>
    </row>
    <row r="13" spans="1:26" x14ac:dyDescent="0.25">
      <c r="A13" s="47" t="s">
        <v>65</v>
      </c>
      <c r="B13" s="48">
        <v>41085</v>
      </c>
      <c r="C13" s="49">
        <f>(dw!C20/1000)*365</f>
        <v>14.620000000000019</v>
      </c>
      <c r="D13" s="49">
        <f>(B$51*C13)/100</f>
        <v>4.6974060000000053</v>
      </c>
      <c r="E13" s="50">
        <f>(dw!K20/1000000)*$D13</f>
        <v>7.6366444626445578E-3</v>
      </c>
      <c r="F13" s="50">
        <f>(dw!L20/1000000)*$D13</f>
        <v>3.1158754158729695E-3</v>
      </c>
      <c r="G13" s="50">
        <f>(dw!M20/1000000)*$D13</f>
        <v>8.8687025280000109E-4</v>
      </c>
      <c r="H13" s="50">
        <f>(dw!N20/1000000)*$D13</f>
        <v>5.6928446251328546E-4</v>
      </c>
      <c r="I13" s="50">
        <f>(dw!O20/1000000)*$D13</f>
        <v>0</v>
      </c>
      <c r="J13" s="50">
        <f>(dw!P20/1000000)*$D13</f>
        <v>8.0033322902793331E-4</v>
      </c>
      <c r="K13" s="50">
        <f>(dw!Q20/1000000)*$D13</f>
        <v>0</v>
      </c>
      <c r="L13" s="50">
        <f>(dw!R20/1000000)*$D13</f>
        <v>2.8665470777715742E-4</v>
      </c>
      <c r="M13" s="50">
        <f>(dw!S20/1000000)*$D13</f>
        <v>2.6760326847608326E-4</v>
      </c>
      <c r="N13" s="50">
        <f>(dw!T20/1000000)*$D13</f>
        <v>2.8685970209232583E-4</v>
      </c>
      <c r="O13" s="50">
        <f>(dw!U20/1000000)*$D13</f>
        <v>5.1671466000000062E-7</v>
      </c>
      <c r="P13" s="50">
        <f>(dw!V20/1000000)*$D13</f>
        <v>0</v>
      </c>
      <c r="Q13" s="50">
        <f>(dw!W20/1000000)*$D13</f>
        <v>0</v>
      </c>
      <c r="R13" s="50">
        <f>(dw!X20/1000000)*$D13</f>
        <v>2.1398593955013626E-3</v>
      </c>
      <c r="S13" s="50">
        <f>(dw!Y20/1000000)*$D13</f>
        <v>2.5363750707037882E-4</v>
      </c>
      <c r="T13" s="50">
        <f>(dw!Z20/1000000)*$D13</f>
        <v>4.1416988802128962E-4</v>
      </c>
      <c r="U13" s="50">
        <f>(dw!AA20/1000000)*$D13</f>
        <v>0</v>
      </c>
      <c r="V13" s="54">
        <f t="shared" si="0"/>
        <v>1.6657792291797344E-2</v>
      </c>
      <c r="W13" s="50">
        <f>(dw!AC20/1000000)*$D13</f>
        <v>1.2208674593830815E-2</v>
      </c>
      <c r="X13" s="50">
        <f>(dw!AD20/1000000)*$D13</f>
        <v>1.6419676220335E-3</v>
      </c>
      <c r="Y13" s="51">
        <v>72.767123287671197</v>
      </c>
      <c r="Z13" s="9">
        <v>72.767123287671197</v>
      </c>
    </row>
    <row r="14" spans="1:26" x14ac:dyDescent="0.25">
      <c r="A14" s="47" t="s">
        <v>66</v>
      </c>
      <c r="B14" s="48">
        <v>41182</v>
      </c>
      <c r="C14" s="49">
        <f>(dw!C21/1000)*365</f>
        <v>47.890000000000072</v>
      </c>
      <c r="D14" s="49">
        <f>(B$51*C14)/100</f>
        <v>15.38705700000002</v>
      </c>
      <c r="E14" s="50">
        <f>(dw!K21/1000000)*$D14</f>
        <v>0.13562651916043367</v>
      </c>
      <c r="F14" s="50">
        <f>(dw!L21/1000000)*$D14</f>
        <v>4.1501714863092691E-3</v>
      </c>
      <c r="G14" s="50">
        <f>(dw!M21/1000000)*$D14</f>
        <v>2.306270096977836E-2</v>
      </c>
      <c r="H14" s="50">
        <f>(dw!N21/1000000)*$D14</f>
        <v>6.2642086727148572E-3</v>
      </c>
      <c r="I14" s="50">
        <f>(dw!O21/1000000)*$D14</f>
        <v>0</v>
      </c>
      <c r="J14" s="50">
        <f>(dw!P21/1000000)*$D14</f>
        <v>4.0517311202592577E-3</v>
      </c>
      <c r="K14" s="50">
        <f>(dw!Q21/1000000)*$D14</f>
        <v>3.487818831068254E-4</v>
      </c>
      <c r="L14" s="50">
        <f>(dw!R21/1000000)*$D14</f>
        <v>2.5811034921059889E-4</v>
      </c>
      <c r="M14" s="50">
        <f>(dw!S21/1000000)*$D14</f>
        <v>1.5967121890744416E-3</v>
      </c>
      <c r="N14" s="50">
        <f>(dw!T21/1000000)*$D14</f>
        <v>0</v>
      </c>
      <c r="O14" s="50">
        <f>(dw!U21/1000000)*$D14</f>
        <v>4.3699241880000046E-6</v>
      </c>
      <c r="P14" s="50">
        <f>(dw!V21/1000000)*$D14</f>
        <v>0</v>
      </c>
      <c r="Q14" s="50">
        <f>(dw!W21/1000000)*$D14</f>
        <v>0</v>
      </c>
      <c r="R14" s="50">
        <f>(dw!X21/1000000)*$D14</f>
        <v>2.0967831433187315E-2</v>
      </c>
      <c r="S14" s="50">
        <f>(dw!Y21/1000000)*$D14</f>
        <v>3.2421724211717231E-3</v>
      </c>
      <c r="T14" s="50">
        <f>(dw!Z21/1000000)*$D14</f>
        <v>5.7437632885366831E-3</v>
      </c>
      <c r="U14" s="50">
        <f>(dw!AA21/1000000)*$D14</f>
        <v>0</v>
      </c>
      <c r="V14" s="54">
        <f t="shared" si="0"/>
        <v>0.20496392109067618</v>
      </c>
      <c r="W14" s="50">
        <f>(dw!AC21/1000000)*$D14</f>
        <v>0.16910360028923616</v>
      </c>
      <c r="X14" s="50">
        <f>(dw!AD21/1000000)*$D14</f>
        <v>6.2597054658391242E-3</v>
      </c>
      <c r="Y14" s="51">
        <v>169.36986301369899</v>
      </c>
      <c r="Z14" s="9">
        <v>169.36986301369899</v>
      </c>
    </row>
    <row r="15" spans="1:26" x14ac:dyDescent="0.25">
      <c r="A15" s="47" t="s">
        <v>67</v>
      </c>
      <c r="B15" s="48">
        <v>41326</v>
      </c>
      <c r="C15" s="49">
        <f>(dw!C22/1000)*365</f>
        <v>37.030000000000165</v>
      </c>
      <c r="D15" s="49">
        <f>(B$51*C15)/100</f>
        <v>11.897739000000051</v>
      </c>
      <c r="E15" s="50">
        <f>(dw!K22/1000000)*$D15</f>
        <v>8.5855167525587684E-3</v>
      </c>
      <c r="F15" s="50">
        <f>(dw!L22/1000000)*$D15</f>
        <v>6.4134083817173016E-4</v>
      </c>
      <c r="G15" s="50">
        <f>(dw!M22/1000000)*$D15</f>
        <v>1.7566753597221243E-3</v>
      </c>
      <c r="H15" s="50">
        <f>(dw!N22/1000000)*$D15</f>
        <v>9.843546256434845E-4</v>
      </c>
      <c r="I15" s="50">
        <f>(dw!O22/1000000)*$D15</f>
        <v>0</v>
      </c>
      <c r="J15" s="50">
        <f>(dw!P22/1000000)*$D15</f>
        <v>1.3969684779631191E-3</v>
      </c>
      <c r="K15" s="50">
        <f>(dw!Q22/1000000)*$D15</f>
        <v>0</v>
      </c>
      <c r="L15" s="50">
        <f>(dw!R22/1000000)*$D15</f>
        <v>1.1150317138830709E-4</v>
      </c>
      <c r="M15" s="50">
        <f>(dw!S22/1000000)*$D15</f>
        <v>6.6156834698709343E-4</v>
      </c>
      <c r="N15" s="50">
        <f>(dw!T22/1000000)*$D15</f>
        <v>6.0724439962071613E-4</v>
      </c>
      <c r="O15" s="50">
        <f>(dw!U22/1000000)*$D15</f>
        <v>0</v>
      </c>
      <c r="P15" s="50">
        <f>(dw!V22/1000000)*$D15</f>
        <v>0</v>
      </c>
      <c r="Q15" s="50">
        <f>(dw!W22/1000000)*$D15</f>
        <v>0</v>
      </c>
      <c r="R15" s="50">
        <f>(dw!X22/1000000)*$D15</f>
        <v>2.5069850222059075E-3</v>
      </c>
      <c r="S15" s="50">
        <f>(dw!Y22/1000000)*$D15</f>
        <v>2.8356125029765716E-4</v>
      </c>
      <c r="T15" s="50">
        <f>(dw!Z22/1000000)*$D15</f>
        <v>8.8602463282630667E-4</v>
      </c>
      <c r="U15" s="50">
        <f>(dw!AA22/1000000)*$D15</f>
        <v>0</v>
      </c>
      <c r="V15" s="54">
        <f t="shared" si="0"/>
        <v>1.8421742877385211E-2</v>
      </c>
      <c r="W15" s="50">
        <f>(dw!AC22/1000000)*$D15</f>
        <v>1.196788757609611E-2</v>
      </c>
      <c r="X15" s="50">
        <f>(dw!AD22/1000000)*$D15</f>
        <v>2.7772843959592355E-3</v>
      </c>
      <c r="Y15" s="51">
        <v>37.260273972602697</v>
      </c>
      <c r="Z15" s="9">
        <v>37.260273972602697</v>
      </c>
    </row>
    <row r="16" spans="1:26" x14ac:dyDescent="0.25">
      <c r="A16" s="47" t="s">
        <v>68</v>
      </c>
      <c r="B16" s="48">
        <v>41404</v>
      </c>
      <c r="C16" s="49">
        <f>(dw!C23/1000)*365</f>
        <v>18.630000000000017</v>
      </c>
      <c r="D16" s="49">
        <f>(B$51*C16)/100</f>
        <v>5.9858190000000047</v>
      </c>
      <c r="E16" s="50">
        <f>(dw!K23/1000000)*$D16</f>
        <v>3.0045510526123548E-3</v>
      </c>
      <c r="F16" s="50">
        <f>(dw!L23/1000000)*$D16</f>
        <v>8.3376539316192227E-4</v>
      </c>
      <c r="G16" s="50">
        <f>(dw!M23/1000000)*$D16</f>
        <v>5.5101350025211755E-4</v>
      </c>
      <c r="H16" s="50">
        <f>(dw!N23/1000000)*$D16</f>
        <v>2.9077297239281564E-4</v>
      </c>
      <c r="I16" s="50">
        <f>(dw!O23/1000000)*$D16</f>
        <v>0</v>
      </c>
      <c r="J16" s="50">
        <f>(dw!P23/1000000)*$D16</f>
        <v>4.0995521628379511E-4</v>
      </c>
      <c r="K16" s="50">
        <f>(dw!Q23/1000000)*$D16</f>
        <v>0</v>
      </c>
      <c r="L16" s="50">
        <f>(dw!R23/1000000)*$D16</f>
        <v>1.545333179658573E-4</v>
      </c>
      <c r="M16" s="50">
        <f>(dw!S23/1000000)*$D16</f>
        <v>7.6157535662516428E-5</v>
      </c>
      <c r="N16" s="50">
        <f>(dw!T23/1000000)*$D16</f>
        <v>1.3022517686255789E-4</v>
      </c>
      <c r="O16" s="50">
        <f>(dw!U23/1000000)*$D16</f>
        <v>0</v>
      </c>
      <c r="P16" s="50">
        <f>(dw!V23/1000000)*$D16</f>
        <v>0</v>
      </c>
      <c r="Q16" s="50">
        <f>(dw!W23/1000000)*$D16</f>
        <v>0</v>
      </c>
      <c r="R16" s="50">
        <f>(dw!X23/1000000)*$D16</f>
        <v>8.3969072321975885E-4</v>
      </c>
      <c r="S16" s="50">
        <f>(dw!Y23/1000000)*$D16</f>
        <v>1.1110278645900009E-4</v>
      </c>
      <c r="T16" s="50">
        <f>(dw!Z23/1000000)*$D16</f>
        <v>1.5549551973471857E-4</v>
      </c>
      <c r="U16" s="50">
        <f>(dw!AA23/1000000)*$D16</f>
        <v>0</v>
      </c>
      <c r="V16" s="54">
        <f t="shared" si="0"/>
        <v>6.5572631946074151E-3</v>
      </c>
      <c r="W16" s="50">
        <f>(dw!AC23/1000000)*$D16</f>
        <v>4.6801029184192107E-3</v>
      </c>
      <c r="X16" s="50">
        <f>(dw!AD23/1000000)*$D16</f>
        <v>7.7087124677472664E-4</v>
      </c>
      <c r="Y16" s="51">
        <v>48.657534246575402</v>
      </c>
      <c r="Z16" s="9">
        <v>48.657534246575402</v>
      </c>
    </row>
    <row r="17" spans="1:26" x14ac:dyDescent="0.25">
      <c r="A17" s="52" t="s">
        <v>69</v>
      </c>
      <c r="B17" s="52">
        <v>41494</v>
      </c>
      <c r="C17" s="49">
        <f>(dw!C24/1000)*365</f>
        <v>44.300000000000139</v>
      </c>
      <c r="D17" s="49">
        <f>(B$51*C17)/100</f>
        <v>14.233590000000042</v>
      </c>
      <c r="E17" s="50">
        <f>(dw!K24/1000000)*$D17</f>
        <v>9.6292668197335857E-3</v>
      </c>
      <c r="F17" s="50">
        <f>(dw!L24/1000000)*$D17</f>
        <v>3.6498748357070187E-4</v>
      </c>
      <c r="G17" s="50">
        <f>(dw!M24/1000000)*$D17</f>
        <v>5.4560266977724736E-3</v>
      </c>
      <c r="H17" s="50">
        <f>(dw!N24/1000000)*$D17</f>
        <v>3.8342229410922106E-3</v>
      </c>
      <c r="I17" s="50">
        <f>(dw!O24/1000000)*$D17</f>
        <v>0</v>
      </c>
      <c r="J17" s="50">
        <f>(dw!P24/1000000)*$D17</f>
        <v>4.335745887250521E-4</v>
      </c>
      <c r="K17" s="50">
        <f>(dw!Q24/1000000)*$D17</f>
        <v>0</v>
      </c>
      <c r="L17" s="50">
        <f>(dw!R24/1000000)*$D17</f>
        <v>9.522693870264422E-5</v>
      </c>
      <c r="M17" s="50">
        <f>(dw!S24/1000000)*$D17</f>
        <v>3.817809973828217E-4</v>
      </c>
      <c r="N17" s="50">
        <f>(dw!T24/1000000)*$D17</f>
        <v>1.4349342584899993E-4</v>
      </c>
      <c r="O17" s="50">
        <f>(dw!U24/1000000)*$D17</f>
        <v>1.5656949000000047E-5</v>
      </c>
      <c r="P17" s="50">
        <f>(dw!V24/1000000)*$D17</f>
        <v>1.3678479990000041E-5</v>
      </c>
      <c r="Q17" s="50">
        <f>(dw!W24/1000000)*$D17</f>
        <v>0</v>
      </c>
      <c r="R17" s="50">
        <f>(dw!X24/1000000)*$D17</f>
        <v>1.1989849471834161E-3</v>
      </c>
      <c r="S17" s="50">
        <f>(dw!Y24/1000000)*$D17</f>
        <v>0</v>
      </c>
      <c r="T17" s="50">
        <f>(dw!Z24/1000000)*$D17</f>
        <v>1.017602644943019E-3</v>
      </c>
      <c r="U17" s="50">
        <f>(dw!AA24/1000000)*$D17</f>
        <v>0</v>
      </c>
      <c r="V17" s="54">
        <f t="shared" si="0"/>
        <v>2.2555167484954924E-2</v>
      </c>
      <c r="W17" s="50">
        <f>(dw!AC24/1000000)*$D17</f>
        <v>1.9284503942168969E-2</v>
      </c>
      <c r="X17" s="50">
        <f>(dw!AD24/1000000)*$D17</f>
        <v>1.083411379649518E-3</v>
      </c>
      <c r="Y17" s="51">
        <v>70.465753424657507</v>
      </c>
      <c r="Z17" s="9">
        <v>70.465753424657507</v>
      </c>
    </row>
    <row r="18" spans="1:26" x14ac:dyDescent="0.25">
      <c r="A18" s="53" t="s">
        <v>70</v>
      </c>
      <c r="B18" s="53">
        <v>41597</v>
      </c>
      <c r="C18" s="49">
        <f>(dw!C25/1000)*365</f>
        <v>113.55000000000003</v>
      </c>
      <c r="D18" s="49">
        <f>(B$51*C18)/100</f>
        <v>36.483615000000007</v>
      </c>
      <c r="E18" s="50">
        <f>(dw!K25/1000000)*$D18</f>
        <v>0.19359323654355376</v>
      </c>
      <c r="F18" s="50">
        <f>(dw!L25/1000000)*$D18</f>
        <v>3.7513346373418579E-3</v>
      </c>
      <c r="G18" s="50">
        <f>(dw!M25/1000000)*$D18</f>
        <v>4.9519919090784285E-2</v>
      </c>
      <c r="H18" s="50">
        <f>(dw!N25/1000000)*$D18</f>
        <v>3.5863698774583196E-2</v>
      </c>
      <c r="I18" s="50">
        <f>(dw!O25/1000000)*$D18</f>
        <v>0</v>
      </c>
      <c r="J18" s="50">
        <f>(dw!P25/1000000)*$D18</f>
        <v>3.0988549259719084E-2</v>
      </c>
      <c r="K18" s="50">
        <f>(dw!Q25/1000000)*$D18</f>
        <v>0</v>
      </c>
      <c r="L18" s="50">
        <f>(dw!R25/1000000)*$D18</f>
        <v>8.5606811170796751E-4</v>
      </c>
      <c r="M18" s="50">
        <f>(dw!S25/1000000)*$D18</f>
        <v>6.0461767886231593E-3</v>
      </c>
      <c r="N18" s="50">
        <f>(dw!T25/1000000)*$D18</f>
        <v>2.3639691767244259E-3</v>
      </c>
      <c r="O18" s="50">
        <f>(dw!U25/1000000)*$D18</f>
        <v>5.5090258650000007E-5</v>
      </c>
      <c r="P18" s="50">
        <f>(dw!V25/1000000)*$D18</f>
        <v>2.9551728150000007E-6</v>
      </c>
      <c r="Q18" s="50">
        <f>(dw!W25/1000000)*$D18</f>
        <v>1.2039592950000002E-5</v>
      </c>
      <c r="R18" s="50">
        <f>(dw!X25/1000000)*$D18</f>
        <v>8.2076262196434699E-2</v>
      </c>
      <c r="S18" s="50">
        <f>(dw!Y25/1000000)*$D18</f>
        <v>0</v>
      </c>
      <c r="T18" s="50">
        <f>(dw!Z25/1000000)*$D18</f>
        <v>1.1885796047183794E-2</v>
      </c>
      <c r="U18" s="50">
        <f>(dw!AA25/1000000)*$D18</f>
        <v>0</v>
      </c>
      <c r="V18" s="54">
        <f t="shared" si="0"/>
        <v>0.41694501062665618</v>
      </c>
      <c r="W18" s="50">
        <f>(dw!AC25/1000000)*$D18</f>
        <v>0.28272818904626307</v>
      </c>
      <c r="X18" s="50">
        <f>(dw!AD25/1000000)*$D18</f>
        <v>4.0324848361189637E-2</v>
      </c>
      <c r="Y18" s="51">
        <v>95.808219178082197</v>
      </c>
      <c r="Z18" s="9">
        <v>95.808219178082197</v>
      </c>
    </row>
    <row r="19" spans="1:26" x14ac:dyDescent="0.25">
      <c r="A19" s="52" t="s">
        <v>71</v>
      </c>
      <c r="B19" s="52">
        <v>41705</v>
      </c>
      <c r="C19" s="49">
        <f>(dw!C26/1000)*365</f>
        <v>82.170000000000044</v>
      </c>
      <c r="D19" s="49">
        <f>(B$51*C19)/100</f>
        <v>26.40122100000001</v>
      </c>
      <c r="E19" s="50">
        <f>(dw!K26/1000000)*$D19</f>
        <v>6.3234602932116662E-2</v>
      </c>
      <c r="F19" s="50">
        <f>(dw!L26/1000000)*$D19</f>
        <v>1.2397211691432507E-3</v>
      </c>
      <c r="G19" s="50">
        <f>(dw!M26/1000000)*$D19</f>
        <v>1.5237182542940783E-2</v>
      </c>
      <c r="H19" s="50">
        <f>(dw!N26/1000000)*$D19</f>
        <v>8.2509556315112434E-3</v>
      </c>
      <c r="I19" s="50">
        <f>(dw!O26/1000000)*$D19</f>
        <v>0</v>
      </c>
      <c r="J19" s="50">
        <f>(dw!P26/1000000)*$D19</f>
        <v>1.4176717272742123E-3</v>
      </c>
      <c r="K19" s="50">
        <f>(dw!Q26/1000000)*$D19</f>
        <v>0</v>
      </c>
      <c r="L19" s="50">
        <f>(dw!R26/1000000)*$D19</f>
        <v>2.5471616320622479E-4</v>
      </c>
      <c r="M19" s="50">
        <f>(dw!S26/1000000)*$D19</f>
        <v>1.3998556719555554E-3</v>
      </c>
      <c r="N19" s="50">
        <f>(dw!T26/1000000)*$D19</f>
        <v>4.3463015227390527E-4</v>
      </c>
      <c r="O19" s="50">
        <f>(dw!U26/1000000)*$D19</f>
        <v>3.4321587300000013E-5</v>
      </c>
      <c r="P19" s="50">
        <f>(dw!V26/1000000)*$D19</f>
        <v>2.5081159950000008E-5</v>
      </c>
      <c r="Q19" s="50">
        <f>(dw!W26/1000000)*$D19</f>
        <v>0</v>
      </c>
      <c r="R19" s="50">
        <f>(dw!X26/1000000)*$D19</f>
        <v>8.3513598263976994E-3</v>
      </c>
      <c r="S19" s="50">
        <f>(dw!Y26/1000000)*$D19</f>
        <v>0</v>
      </c>
      <c r="T19" s="50">
        <f>(dw!Z26/1000000)*$D19</f>
        <v>5.0066025449122791E-3</v>
      </c>
      <c r="U19" s="50">
        <f>(dw!AA26/1000000)*$D19</f>
        <v>0</v>
      </c>
      <c r="V19" s="54">
        <f t="shared" si="0"/>
        <v>0.10482729836173182</v>
      </c>
      <c r="W19" s="50">
        <f>(dw!AC26/1000000)*$D19</f>
        <v>8.7962462275711917E-2</v>
      </c>
      <c r="X19" s="50">
        <f>(dw!AD26/1000000)*$D19</f>
        <v>3.5662764619598976E-3</v>
      </c>
      <c r="Y19" s="51">
        <v>146.68493150684901</v>
      </c>
      <c r="Z19" s="9">
        <v>146.68493150684901</v>
      </c>
    </row>
    <row r="20" spans="1:26" x14ac:dyDescent="0.25">
      <c r="A20" s="26">
        <v>129</v>
      </c>
      <c r="B20" s="27">
        <v>39417</v>
      </c>
      <c r="C20" s="28">
        <f>(dw!C27/1000)*365</f>
        <v>1.2915843800957054</v>
      </c>
      <c r="D20" s="28">
        <v>1.2915843800957054</v>
      </c>
      <c r="E20" s="54">
        <f>(dw!K27/1000000)*$D20</f>
        <v>1.0869496256664822E-8</v>
      </c>
      <c r="F20" s="54">
        <f>(dw!L27/1000000)*$D20</f>
        <v>1.3249072571021746E-8</v>
      </c>
      <c r="G20" s="54">
        <f>(dw!M27/1000000)*$D20</f>
        <v>1.5499012561148464E-7</v>
      </c>
      <c r="H20" s="54">
        <f>(dw!N27/1000000)*$D20</f>
        <v>0</v>
      </c>
      <c r="I20" s="54">
        <f>(dw!O27/1000000)*$D20</f>
        <v>0</v>
      </c>
      <c r="J20" s="54">
        <f>(dw!P27/1000000)*$D20</f>
        <v>1.1546764358055606E-6</v>
      </c>
      <c r="K20" s="54">
        <f>(dw!Q27/1000000)*$D20</f>
        <v>0</v>
      </c>
      <c r="L20" s="54">
        <f>(dw!R27/1000000)*$D20</f>
        <v>6.616786779230298E-7</v>
      </c>
      <c r="M20" s="54">
        <f>(dw!S27/1000000)*$D20</f>
        <v>3.5066515919598407E-7</v>
      </c>
      <c r="N20" s="54">
        <f>(dw!T27/1000000)*$D20</f>
        <v>1.0469582985055787E-6</v>
      </c>
      <c r="O20" s="54">
        <f>(dw!U27/1000000)*$D20</f>
        <v>0</v>
      </c>
      <c r="P20" s="54">
        <f>(dw!V27/1000000)*$D20</f>
        <v>0</v>
      </c>
      <c r="Q20" s="54">
        <f>(dw!W27/1000000)*$D20</f>
        <v>0</v>
      </c>
      <c r="R20" s="54">
        <f>(dw!X27/1000000)*$D20</f>
        <v>1.2037566422491976E-6</v>
      </c>
      <c r="S20" s="54">
        <f>(dw!Y27/1000000)*$D20</f>
        <v>5.832795060512206E-8</v>
      </c>
      <c r="T20" s="54">
        <f>(dw!Z27/1000000)*$D20</f>
        <v>3.0043544265406201E-8</v>
      </c>
      <c r="U20" s="54">
        <f>(dw!AA27/1000000)*$D20</f>
        <v>1.937376570143558E-8</v>
      </c>
      <c r="V20" s="54">
        <f t="shared" si="0"/>
        <v>4.685215402989051E-6</v>
      </c>
      <c r="W20" s="54">
        <f>(dw!AC27/1000000)*$D20</f>
        <v>1.7910869443917123E-7</v>
      </c>
      <c r="X20" s="54">
        <f>(dw!AD27/1000000)*$D20</f>
        <v>3.2139785714301529E-6</v>
      </c>
      <c r="Y20" s="51">
        <v>40.054794520548</v>
      </c>
      <c r="Z20" s="9">
        <v>40.054794520548</v>
      </c>
    </row>
    <row r="21" spans="1:26" x14ac:dyDescent="0.25">
      <c r="A21" s="26">
        <v>131</v>
      </c>
      <c r="B21" s="27">
        <v>39430</v>
      </c>
      <c r="C21" s="28">
        <f>(dw!C28/1000)*365</f>
        <v>1.2484455919255908</v>
      </c>
      <c r="D21" s="28">
        <v>1.2484455919255908</v>
      </c>
      <c r="E21" s="54">
        <f>(dw!K28/1000000)*$D21</f>
        <v>1.5782349794886549E-8</v>
      </c>
      <c r="F21" s="54">
        <f>(dw!L28/1000000)*$D21</f>
        <v>1.6423301761781147E-8</v>
      </c>
      <c r="G21" s="54">
        <f>(dw!M28/1000000)*$D21</f>
        <v>1.6826549687973114E-8</v>
      </c>
      <c r="H21" s="54">
        <f>(dw!N28/1000000)*$D21</f>
        <v>0</v>
      </c>
      <c r="I21" s="54">
        <f>(dw!O28/1000000)*$D21</f>
        <v>0</v>
      </c>
      <c r="J21" s="54">
        <f>(dw!P28/1000000)*$D21</f>
        <v>2.4968911838511818E-7</v>
      </c>
      <c r="K21" s="54">
        <f>(dw!Q28/1000000)*$D21</f>
        <v>0</v>
      </c>
      <c r="L21" s="54">
        <f>(dw!R28/1000000)*$D21</f>
        <v>2.3876521945576925E-7</v>
      </c>
      <c r="M21" s="54">
        <f>(dw!S28/1000000)*$D21</f>
        <v>1.4232279747951734E-7</v>
      </c>
      <c r="N21" s="54">
        <f>(dw!T28/1000000)*$D21</f>
        <v>2.1790369361469262E-7</v>
      </c>
      <c r="O21" s="54">
        <f>(dw!U28/1000000)*$D21</f>
        <v>0</v>
      </c>
      <c r="P21" s="54">
        <f>(dw!V28/1000000)*$D21</f>
        <v>0</v>
      </c>
      <c r="Q21" s="54">
        <f>(dw!W28/1000000)*$D21</f>
        <v>0</v>
      </c>
      <c r="R21" s="54">
        <f>(dw!X28/1000000)*$D21</f>
        <v>3.5523895095446727E-7</v>
      </c>
      <c r="S21" s="54">
        <f>(dw!Y28/1000000)*$D21</f>
        <v>4.4457147528470297E-8</v>
      </c>
      <c r="T21" s="54">
        <f>(dw!Z28/1000000)*$D21</f>
        <v>3.0462072442984416E-8</v>
      </c>
      <c r="U21" s="54">
        <f>(dw!AA28/1000000)*$D21</f>
        <v>0</v>
      </c>
      <c r="V21" s="54">
        <f t="shared" si="0"/>
        <v>1.3278712011056602E-6</v>
      </c>
      <c r="W21" s="54">
        <f>(dw!AC28/1000000)*$D21</f>
        <v>4.9032201244640803E-8</v>
      </c>
      <c r="X21" s="54">
        <f>(dw!AD28/1000000)*$D21</f>
        <v>8.4868082893509731E-7</v>
      </c>
      <c r="Y21" s="51">
        <v>131.20547945205499</v>
      </c>
      <c r="Z21" s="9">
        <v>131.20547945205499</v>
      </c>
    </row>
    <row r="22" spans="1:26" x14ac:dyDescent="0.25">
      <c r="A22" s="26">
        <v>134</v>
      </c>
      <c r="B22" s="27">
        <v>39465</v>
      </c>
      <c r="C22" s="28">
        <f>(dw!C29/1000)*365</f>
        <v>0.18008381810847973</v>
      </c>
      <c r="D22" s="28">
        <v>0.18008381810847973</v>
      </c>
      <c r="E22" s="54">
        <f>(dw!K29/1000000)*$D22</f>
        <v>2.1970225809234527E-9</v>
      </c>
      <c r="F22" s="54">
        <f>(dw!L29/1000000)*$D22</f>
        <v>3.323266779373885E-9</v>
      </c>
      <c r="G22" s="54">
        <f>(dw!M29/1000000)*$D22</f>
        <v>4.2607831364466304E-9</v>
      </c>
      <c r="H22" s="54">
        <f>(dw!N29/1000000)*$D22</f>
        <v>0</v>
      </c>
      <c r="I22" s="54">
        <f>(dw!O29/1000000)*$D22</f>
        <v>0</v>
      </c>
      <c r="J22" s="54">
        <f>(dw!P29/1000000)*$D22</f>
        <v>1.9172515644628428E-7</v>
      </c>
      <c r="K22" s="54">
        <f>(dw!Q29/1000000)*$D22</f>
        <v>0</v>
      </c>
      <c r="L22" s="54">
        <f>(dw!R29/1000000)*$D22</f>
        <v>1.5172962094729959E-7</v>
      </c>
      <c r="M22" s="54">
        <f>(dw!S29/1000000)*$D22</f>
        <v>6.3848717710361479E-8</v>
      </c>
      <c r="N22" s="54">
        <f>(dw!T29/1000000)*$D22</f>
        <v>1.1082358166395842E-7</v>
      </c>
      <c r="O22" s="54">
        <f>(dw!U29/1000000)*$D22</f>
        <v>0</v>
      </c>
      <c r="P22" s="54">
        <f>(dw!V29/1000000)*$D22</f>
        <v>0</v>
      </c>
      <c r="Q22" s="54">
        <f>(dw!W29/1000000)*$D22</f>
        <v>6.3846916872180403E-9</v>
      </c>
      <c r="R22" s="54">
        <f>(dw!X29/1000000)*$D22</f>
        <v>2.0267777142508568E-7</v>
      </c>
      <c r="S22" s="54">
        <f>(dw!Y29/1000000)*$D22</f>
        <v>1.0001855257744965E-8</v>
      </c>
      <c r="T22" s="54">
        <f>(dw!Z29/1000000)*$D22</f>
        <v>2.6749650341833575E-9</v>
      </c>
      <c r="U22" s="54">
        <f>(dw!AA29/1000000)*$D22</f>
        <v>0</v>
      </c>
      <c r="V22" s="54">
        <f t="shared" si="0"/>
        <v>7.4326274098166173E-7</v>
      </c>
      <c r="W22" s="54">
        <f>(dw!AC29/1000000)*$D22</f>
        <v>9.7810724967439673E-9</v>
      </c>
      <c r="X22" s="54">
        <f>(dw!AD29/1000000)*$D22</f>
        <v>5.2451176845512196E-7</v>
      </c>
      <c r="Y22" s="51">
        <v>101.452054794521</v>
      </c>
      <c r="Z22" s="9">
        <v>101.452054794521</v>
      </c>
    </row>
    <row r="23" spans="1:26" x14ac:dyDescent="0.25">
      <c r="A23" s="26">
        <v>142</v>
      </c>
      <c r="B23" s="27">
        <v>39545</v>
      </c>
      <c r="C23" s="28">
        <f>(dw!C30/1000)*365</f>
        <v>2.5770409310996496</v>
      </c>
      <c r="D23" s="28">
        <v>2.5770409310996496</v>
      </c>
      <c r="E23" s="54">
        <f>(dw!K30/1000000)*$D23</f>
        <v>3.1439899359415727E-8</v>
      </c>
      <c r="F23" s="54">
        <f>(dw!L30/1000000)*$D23</f>
        <v>4.8975374375083289E-8</v>
      </c>
      <c r="G23" s="54">
        <f>(dw!M30/1000000)*$D23</f>
        <v>2.200792955159101E-8</v>
      </c>
      <c r="H23" s="54">
        <f>(dw!N30/1000000)*$D23</f>
        <v>0</v>
      </c>
      <c r="I23" s="54">
        <f>(dw!O30/1000000)*$D23</f>
        <v>0</v>
      </c>
      <c r="J23" s="54">
        <f>(dw!P30/1000000)*$D23</f>
        <v>2.8722409697571145E-6</v>
      </c>
      <c r="K23" s="54">
        <f>(dw!Q30/1000000)*$D23</f>
        <v>0</v>
      </c>
      <c r="L23" s="54">
        <f>(dw!R30/1000000)*$D23</f>
        <v>2.1351814930533038E-6</v>
      </c>
      <c r="M23" s="54">
        <f>(dw!S30/1000000)*$D23</f>
        <v>1.0707605068719045E-6</v>
      </c>
      <c r="N23" s="54">
        <f>(dw!T30/1000000)*$D23</f>
        <v>2.0232348350063348E-6</v>
      </c>
      <c r="O23" s="54">
        <f>(dw!U30/1000000)*$D23</f>
        <v>0</v>
      </c>
      <c r="P23" s="54">
        <f>(dw!V30/1000000)*$D23</f>
        <v>0</v>
      </c>
      <c r="Q23" s="54">
        <f>(dw!W30/1000000)*$D23</f>
        <v>0</v>
      </c>
      <c r="R23" s="54">
        <f>(dw!X30/1000000)*$D23</f>
        <v>3.4750984629329802E-6</v>
      </c>
      <c r="S23" s="54">
        <f>(dw!Y30/1000000)*$D23</f>
        <v>2.8659272194759206E-7</v>
      </c>
      <c r="T23" s="54">
        <f>(dw!Z30/1000000)*$D23</f>
        <v>7.5893855420884681E-7</v>
      </c>
      <c r="U23" s="54">
        <f>(dw!AA30/1000000)*$D23</f>
        <v>0</v>
      </c>
      <c r="V23" s="54">
        <f t="shared" si="0"/>
        <v>1.2724470747064167E-5</v>
      </c>
      <c r="W23" s="54">
        <f>(dw!AC30/1000000)*$D23</f>
        <v>1.0242320328609004E-7</v>
      </c>
      <c r="X23" s="54">
        <f>(dw!AD30/1000000)*$D23</f>
        <v>8.1014178046886571E-6</v>
      </c>
      <c r="Y23" s="51">
        <v>51.041095890411</v>
      </c>
      <c r="Z23" s="9">
        <v>51.041095890411</v>
      </c>
    </row>
    <row r="24" spans="1:26" x14ac:dyDescent="0.25">
      <c r="A24" s="26">
        <v>148</v>
      </c>
      <c r="B24" s="27">
        <v>39570</v>
      </c>
      <c r="C24" s="28">
        <f>(dw!C31/1000)*365</f>
        <v>1.2345949056388164</v>
      </c>
      <c r="D24" s="28">
        <v>1.2345949056388164</v>
      </c>
      <c r="E24" s="54">
        <f>(dw!K31/1000000)*$D24</f>
        <v>4.4939254565252914E-7</v>
      </c>
      <c r="F24" s="54">
        <f>(dw!L31/1000000)*$D24</f>
        <v>7.3334937394945679E-7</v>
      </c>
      <c r="G24" s="54">
        <f>(dw!M31/1000000)*$D24</f>
        <v>1.3154040805924995E-6</v>
      </c>
      <c r="H24" s="54">
        <f>(dw!N31/1000000)*$D24</f>
        <v>0</v>
      </c>
      <c r="I24" s="54">
        <f>(dw!O31/1000000)*$D24</f>
        <v>0</v>
      </c>
      <c r="J24" s="54">
        <f>(dw!P31/1000000)*$D24</f>
        <v>2.0155996429459315E-5</v>
      </c>
      <c r="K24" s="54">
        <f>(dw!Q31/1000000)*$D24</f>
        <v>0</v>
      </c>
      <c r="L24" s="54">
        <f>(dw!R31/1000000)*$D24</f>
        <v>1.5401386258608388E-5</v>
      </c>
      <c r="M24" s="54">
        <f>(dw!S31/1000000)*$D24</f>
        <v>6.5662979462070243E-6</v>
      </c>
      <c r="N24" s="54">
        <f>(dw!T31/1000000)*$D24</f>
        <v>1.6839874512913456E-5</v>
      </c>
      <c r="O24" s="54">
        <f>(dw!U31/1000000)*$D24</f>
        <v>0</v>
      </c>
      <c r="P24" s="54">
        <f>(dw!V31/1000000)*$D24</f>
        <v>0</v>
      </c>
      <c r="Q24" s="54">
        <f>(dw!W31/1000000)*$D24</f>
        <v>1.3580543962026981E-7</v>
      </c>
      <c r="R24" s="54">
        <f>(dw!X31/1000000)*$D24</f>
        <v>2.1314046450948525E-5</v>
      </c>
      <c r="S24" s="54">
        <f>(dw!Y31/1000000)*$D24</f>
        <v>9.5063807734188866E-7</v>
      </c>
      <c r="T24" s="54">
        <f>(dw!Z31/1000000)*$D24</f>
        <v>2.241407051187271E-6</v>
      </c>
      <c r="U24" s="54">
        <f>(dw!AA31/1000000)*$D24</f>
        <v>2.7161087924053962E-7</v>
      </c>
      <c r="V24" s="54">
        <f t="shared" si="0"/>
        <v>8.596779272686035E-5</v>
      </c>
      <c r="W24" s="54">
        <f>(dw!AC31/1000000)*$D24</f>
        <v>2.4981460001944858E-6</v>
      </c>
      <c r="X24" s="54">
        <f>(dw!AD31/1000000)*$D24</f>
        <v>5.9099360586808457E-5</v>
      </c>
      <c r="Y24" s="51">
        <v>121.369863013699</v>
      </c>
      <c r="Z24" s="21">
        <v>121.369863013699</v>
      </c>
    </row>
    <row r="25" spans="1:26" x14ac:dyDescent="0.25">
      <c r="A25" s="26">
        <v>152</v>
      </c>
      <c r="B25" s="27">
        <v>39584</v>
      </c>
      <c r="C25" s="28">
        <f>(dw!C32/1000)*365</f>
        <v>0.12620805095823787</v>
      </c>
      <c r="D25" s="28">
        <v>0.12620805095823787</v>
      </c>
      <c r="E25" s="54">
        <f>(dw!K32/1000000)*$D25</f>
        <v>1.7473504655168032E-8</v>
      </c>
      <c r="F25" s="54">
        <f>(dw!L32/1000000)*$D25</f>
        <v>3.3010220560330949E-8</v>
      </c>
      <c r="G25" s="54">
        <f>(dw!M32/1000000)*$D25</f>
        <v>6.8833870992622927E-8</v>
      </c>
      <c r="H25" s="54">
        <f>(dw!N32/1000000)*$D25</f>
        <v>9.0257687642783789E-9</v>
      </c>
      <c r="I25" s="54">
        <f>(dw!O32/1000000)*$D25</f>
        <v>0</v>
      </c>
      <c r="J25" s="54">
        <f>(dw!P32/1000000)*$D25</f>
        <v>1.0429833331188777E-6</v>
      </c>
      <c r="K25" s="54">
        <f>(dw!Q32/1000000)*$D25</f>
        <v>1.1982192357975105E-7</v>
      </c>
      <c r="L25" s="54">
        <f>(dw!R32/1000000)*$D25</f>
        <v>6.7968815769744974E-7</v>
      </c>
      <c r="M25" s="54">
        <f>(dw!S32/1000000)*$D25</f>
        <v>4.1459344739781142E-7</v>
      </c>
      <c r="N25" s="54">
        <f>(dw!T32/1000000)*$D25</f>
        <v>5.9191575899413556E-7</v>
      </c>
      <c r="O25" s="54">
        <f>(dw!U32/1000000)*$D25</f>
        <v>8.3335176047724471E-9</v>
      </c>
      <c r="P25" s="54">
        <f>(dw!V32/1000000)*$D25</f>
        <v>3.9124495797053734E-9</v>
      </c>
      <c r="Q25" s="54">
        <f>(dw!W32/1000000)*$D25</f>
        <v>1.5447865437288314E-9</v>
      </c>
      <c r="R25" s="54">
        <f>(dw!X32/1000000)*$D25</f>
        <v>9.1324145673380913E-7</v>
      </c>
      <c r="S25" s="54">
        <f>(dw!Y32/1000000)*$D25</f>
        <v>3.8720630033987383E-8</v>
      </c>
      <c r="T25" s="54">
        <f>(dw!Z32/1000000)*$D25</f>
        <v>6.1268304136321172E-8</v>
      </c>
      <c r="U25" s="54">
        <f>(dw!AA32/1000000)*$D25</f>
        <v>0</v>
      </c>
      <c r="V25" s="54">
        <f t="shared" si="0"/>
        <v>3.8707544530847924E-6</v>
      </c>
      <c r="W25" s="54">
        <f>(dw!AC32/1000000)*$D25</f>
        <v>1.2834336497240031E-7</v>
      </c>
      <c r="X25" s="54">
        <f>(dw!AD32/1000000)*$D25</f>
        <v>2.8627933745162321E-6</v>
      </c>
      <c r="Y25" s="51">
        <v>311.09589041095899</v>
      </c>
      <c r="Z25" s="21">
        <v>311.09589041095899</v>
      </c>
    </row>
    <row r="26" spans="1:26" x14ac:dyDescent="0.25">
      <c r="A26" s="26">
        <v>168</v>
      </c>
      <c r="B26" s="27">
        <v>39661</v>
      </c>
      <c r="C26" s="28">
        <f>(dw!C33/1000)*365</f>
        <v>2.3229471961665515</v>
      </c>
      <c r="D26" s="28">
        <v>2.3229471961665515</v>
      </c>
      <c r="E26" s="54">
        <f>(dw!K33/1000000)*$D26</f>
        <v>1.752663659507663E-6</v>
      </c>
      <c r="F26" s="54">
        <f>(dw!L33/1000000)*$D26</f>
        <v>1.9628903807607361E-6</v>
      </c>
      <c r="G26" s="54">
        <f>(dw!M33/1000000)*$D26</f>
        <v>2.7875366353998618E-6</v>
      </c>
      <c r="H26" s="54">
        <f>(dw!N33/1000000)*$D26</f>
        <v>2.1951851003773912E-6</v>
      </c>
      <c r="I26" s="54">
        <f>(dw!O33/1000000)*$D26</f>
        <v>0</v>
      </c>
      <c r="J26" s="54">
        <f>(dw!P33/1000000)*$D26</f>
        <v>6.1093511259180315E-5</v>
      </c>
      <c r="K26" s="54">
        <f>(dw!Q33/1000000)*$D26</f>
        <v>4.7504270161605975E-6</v>
      </c>
      <c r="L26" s="54">
        <f>(dw!R33/1000000)*$D26</f>
        <v>1.9398932035186873E-5</v>
      </c>
      <c r="M26" s="54">
        <f>(dw!S33/1000000)*$D26</f>
        <v>1.9280461728182379E-5</v>
      </c>
      <c r="N26" s="54">
        <f>(dw!T33/1000000)*$D26</f>
        <v>2.5552419157832065E-5</v>
      </c>
      <c r="O26" s="54">
        <f>(dw!U33/1000000)*$D26</f>
        <v>0</v>
      </c>
      <c r="P26" s="54">
        <f>(dw!V33/1000000)*$D26</f>
        <v>0</v>
      </c>
      <c r="Q26" s="54">
        <f>(dw!W33/1000000)*$D26</f>
        <v>0</v>
      </c>
      <c r="R26" s="54">
        <f>(dw!X33/1000000)*$D26</f>
        <v>5.9119006142438731E-5</v>
      </c>
      <c r="S26" s="54">
        <f>(dw!Y33/1000000)*$D26</f>
        <v>5.110483831566414E-7</v>
      </c>
      <c r="T26" s="54">
        <f>(dw!Z33/1000000)*$D26</f>
        <v>9.1524119528962117E-6</v>
      </c>
      <c r="U26" s="54">
        <f>(dw!AA33/1000000)*$D26</f>
        <v>0</v>
      </c>
      <c r="V26" s="54">
        <f t="shared" si="0"/>
        <v>2.0280606643491885E-4</v>
      </c>
      <c r="W26" s="54">
        <f>(dw!AC33/1000000)*$D26</f>
        <v>8.6982757760456513E-6</v>
      </c>
      <c r="X26" s="54">
        <f>(dw!AD33/1000000)*$D26</f>
        <v>1.300757511965422E-4</v>
      </c>
      <c r="Y26" s="51">
        <v>225.12328767123299</v>
      </c>
      <c r="Z26" s="21">
        <v>225.12328767123299</v>
      </c>
    </row>
    <row r="27" spans="1:26" x14ac:dyDescent="0.25">
      <c r="A27" s="26">
        <v>170</v>
      </c>
      <c r="B27" s="27">
        <v>39683</v>
      </c>
      <c r="C27" s="28">
        <f>(dw!C34/1000)*365</f>
        <v>1.866863381862262</v>
      </c>
      <c r="D27" s="28">
        <v>1.866863381862262</v>
      </c>
      <c r="E27" s="54">
        <f>(dw!K34/1000000)*$D27</f>
        <v>9.5583405151347813E-7</v>
      </c>
      <c r="F27" s="54">
        <f>(dw!L34/1000000)*$D27</f>
        <v>8.4680923001272202E-7</v>
      </c>
      <c r="G27" s="54">
        <f>(dw!M34/1000000)*$D27</f>
        <v>6.3473354983316911E-7</v>
      </c>
      <c r="H27" s="54">
        <f>(dw!N34/1000000)*$D27</f>
        <v>0</v>
      </c>
      <c r="I27" s="54">
        <f>(dw!O34/1000000)*$D27</f>
        <v>0</v>
      </c>
      <c r="J27" s="54">
        <f>(dw!P34/1000000)*$D27</f>
        <v>3.644304007733322E-5</v>
      </c>
      <c r="K27" s="54">
        <f>(dw!Q34/1000000)*$D27</f>
        <v>1.7819210979875288E-6</v>
      </c>
      <c r="L27" s="54">
        <f>(dw!R34/1000000)*$D27</f>
        <v>1.265173313888055E-5</v>
      </c>
      <c r="M27" s="54">
        <f>(dw!S34/1000000)*$D27</f>
        <v>9.035618768213348E-6</v>
      </c>
      <c r="N27" s="54">
        <f>(dw!T34/1000000)*$D27</f>
        <v>1.584033579510129E-5</v>
      </c>
      <c r="O27" s="54">
        <f>(dw!U34/1000000)*$D27</f>
        <v>0</v>
      </c>
      <c r="P27" s="54">
        <f>(dw!V34/1000000)*$D27</f>
        <v>0</v>
      </c>
      <c r="Q27" s="54">
        <f>(dw!W34/1000000)*$D27</f>
        <v>0</v>
      </c>
      <c r="R27" s="54">
        <f>(dw!X34/1000000)*$D27</f>
        <v>5.8274140464830507E-5</v>
      </c>
      <c r="S27" s="54">
        <f>(dw!Y34/1000000)*$D27</f>
        <v>4.5738152855625413E-7</v>
      </c>
      <c r="T27" s="54">
        <f>(dw!Z34/1000000)*$D27</f>
        <v>1.5225390997115863E-6</v>
      </c>
      <c r="U27" s="54">
        <f>(dw!AA34/1000000)*$D27</f>
        <v>0</v>
      </c>
      <c r="V27" s="54">
        <f t="shared" si="0"/>
        <v>1.3666216570398608E-4</v>
      </c>
      <c r="W27" s="54">
        <f>(dw!AC34/1000000)*$D27</f>
        <v>2.4373768313593695E-6</v>
      </c>
      <c r="X27" s="54">
        <f>(dw!AD34/1000000)*$D27</f>
        <v>7.5752648877515944E-5</v>
      </c>
      <c r="Y27" s="51">
        <v>3.5385873427279599</v>
      </c>
      <c r="Z27" s="28">
        <v>3.5385873427279599</v>
      </c>
    </row>
    <row r="28" spans="1:26" x14ac:dyDescent="0.25">
      <c r="A28" s="26">
        <v>184</v>
      </c>
      <c r="B28" s="39">
        <v>39798</v>
      </c>
      <c r="C28" s="28">
        <v>0.7</v>
      </c>
      <c r="D28" s="28">
        <v>0.7</v>
      </c>
      <c r="E28" s="54">
        <f>(dw!K35/1000000)*$D28</f>
        <v>1.1644606101823519E-6</v>
      </c>
      <c r="F28" s="54">
        <f>(dw!L35/1000000)*$D28</f>
        <v>1.4587935537764399E-6</v>
      </c>
      <c r="G28" s="54">
        <f>(dw!M35/1000000)*$D28</f>
        <v>1.0439442330229638E-6</v>
      </c>
      <c r="H28" s="54">
        <f>(dw!N35/1000000)*$D28</f>
        <v>5.1921861856499387E-6</v>
      </c>
      <c r="I28" s="54">
        <f>(dw!O35/1000000)*$D28</f>
        <v>0</v>
      </c>
      <c r="J28" s="54">
        <f>(dw!P35/1000000)*$D28</f>
        <v>6.763190880513655E-6</v>
      </c>
      <c r="K28" s="54">
        <f>(dw!Q35/1000000)*$D28</f>
        <v>0</v>
      </c>
      <c r="L28" s="54">
        <f>(dw!R35/1000000)*$D28</f>
        <v>5.5276747772282677E-6</v>
      </c>
      <c r="M28" s="54">
        <f>(dw!S35/1000000)*$D28</f>
        <v>5.8703957524137591E-6</v>
      </c>
      <c r="N28" s="54">
        <f>(dw!T35/1000000)*$D28</f>
        <v>4.1435963684651549E-6</v>
      </c>
      <c r="O28" s="54">
        <f>(dw!U35/1000000)*$D28</f>
        <v>0</v>
      </c>
      <c r="P28" s="54">
        <f>(dw!V35/1000000)*$D28</f>
        <v>0</v>
      </c>
      <c r="Q28" s="54">
        <f>(dw!W35/1000000)*$D28</f>
        <v>0</v>
      </c>
      <c r="R28" s="54">
        <f>(dw!X35/1000000)*$D28</f>
        <v>1.5614670342903799E-5</v>
      </c>
      <c r="S28" s="54">
        <f>(dw!Y35/1000000)*$D28</f>
        <v>1.4699999999999998E-7</v>
      </c>
      <c r="T28" s="54">
        <f>(dw!Z35/1000000)*$D28</f>
        <v>8.0397850950284007E-7</v>
      </c>
      <c r="U28" s="54">
        <f>(dw!AA35/1000000)*$D28</f>
        <v>0</v>
      </c>
      <c r="V28" s="54">
        <f t="shared" si="0"/>
        <v>4.7729891213659176E-5</v>
      </c>
      <c r="W28" s="54">
        <f>(dw!AC35/1000000)*$D28</f>
        <v>8.8593845826316939E-6</v>
      </c>
      <c r="X28" s="54">
        <f>(dw!AD35/1000000)*$D28</f>
        <v>2.2304857778620837E-5</v>
      </c>
      <c r="Y28" s="51">
        <v>3.4203988819879201</v>
      </c>
      <c r="Z28" s="28">
        <v>3.4203988819879201</v>
      </c>
    </row>
    <row r="29" spans="1:26" x14ac:dyDescent="0.25">
      <c r="A29" s="26">
        <v>199</v>
      </c>
      <c r="B29" s="39">
        <v>39913</v>
      </c>
      <c r="C29" s="28">
        <f>(dw!C36/1000)*365</f>
        <v>0.68000000000000116</v>
      </c>
      <c r="D29" s="28">
        <v>0.68000000000000116</v>
      </c>
      <c r="E29" s="54">
        <f>(dw!K36/1000000)*$D29</f>
        <v>3.2640000000000054E-7</v>
      </c>
      <c r="F29" s="54">
        <f>(dw!L36/1000000)*$D29</f>
        <v>5.0666800000000087E-7</v>
      </c>
      <c r="G29" s="54">
        <f>(dw!M36/1000000)*$D29</f>
        <v>0</v>
      </c>
      <c r="H29" s="54">
        <f>(dw!N36/1000000)*$D29</f>
        <v>0</v>
      </c>
      <c r="I29" s="54">
        <f>(dw!O36/1000000)*$D29</f>
        <v>0</v>
      </c>
      <c r="J29" s="54">
        <f>(dw!P36/1000000)*$D29</f>
        <v>1.3896831191716443E-6</v>
      </c>
      <c r="K29" s="54">
        <f>(dw!Q36/1000000)*$D29</f>
        <v>8.9122964404835319E-7</v>
      </c>
      <c r="L29" s="54">
        <f>(dw!R36/1000000)*$D29</f>
        <v>8.6840667376206663E-7</v>
      </c>
      <c r="M29" s="54">
        <f>(dw!S36/1000000)*$D29</f>
        <v>1.3036007665500407E-6</v>
      </c>
      <c r="N29" s="54">
        <f>(dw!T36/1000000)*$D29</f>
        <v>9.2033605250696512E-7</v>
      </c>
      <c r="O29" s="54">
        <f>(dw!U36/1000000)*$D29</f>
        <v>0</v>
      </c>
      <c r="P29" s="54">
        <f>(dw!V36/1000000)*$D29</f>
        <v>0</v>
      </c>
      <c r="Q29" s="54">
        <f>(dw!W36/1000000)*$D29</f>
        <v>3.4012310252655102E-7</v>
      </c>
      <c r="R29" s="54">
        <f>(dw!X36/1000000)*$D29</f>
        <v>2.6652105778759147E-6</v>
      </c>
      <c r="S29" s="54">
        <f>(dw!Y36/1000000)*$D29</f>
        <v>4.1385447844806413E-7</v>
      </c>
      <c r="T29" s="54">
        <f>(dw!Z36/1000000)*$D29</f>
        <v>2.6928330569781127E-7</v>
      </c>
      <c r="U29" s="54">
        <f>(dw!AA36/1000000)*$D29</f>
        <v>2.1873396897958659E-6</v>
      </c>
      <c r="V29" s="54">
        <f t="shared" si="0"/>
        <v>8.6634429740125092E-6</v>
      </c>
      <c r="W29" s="54">
        <f>(dw!AC36/1000000)*$D29</f>
        <v>8.3306800000000136E-7</v>
      </c>
      <c r="X29" s="54">
        <f>(dw!AD36/1000000)*$D29</f>
        <v>5.7133793585656207E-6</v>
      </c>
      <c r="Y29" s="51">
        <v>0.49338032358487599</v>
      </c>
      <c r="Z29" s="28">
        <v>0.49338032358487599</v>
      </c>
    </row>
    <row r="30" spans="1:26" x14ac:dyDescent="0.25">
      <c r="A30" s="26">
        <v>219</v>
      </c>
      <c r="B30" s="39">
        <v>40108</v>
      </c>
      <c r="C30" s="28">
        <f>(dw!C37/1000)*365</f>
        <v>2.2799999999999989</v>
      </c>
      <c r="D30" s="28">
        <v>2.2799999999999989</v>
      </c>
      <c r="E30" s="54">
        <f>(dw!K37/1000000)*$D30</f>
        <v>3.4199999999999986E-6</v>
      </c>
      <c r="F30" s="54">
        <f>(dw!L37/1000000)*$D30</f>
        <v>2.7359999999999985E-6</v>
      </c>
      <c r="G30" s="54">
        <f>(dw!M37/1000000)*$D30</f>
        <v>4.1301984443067603E-6</v>
      </c>
      <c r="H30" s="54">
        <f>(dw!N37/1000000)*$D30</f>
        <v>0</v>
      </c>
      <c r="I30" s="54">
        <f>(dw!O37/1000000)*$D30</f>
        <v>0</v>
      </c>
      <c r="J30" s="54">
        <f>(dw!P37/1000000)*$D30</f>
        <v>7.4460539755864694E-5</v>
      </c>
      <c r="K30" s="54">
        <f>(dw!Q37/1000000)*$D30</f>
        <v>0</v>
      </c>
      <c r="L30" s="54">
        <f>(dw!R37/1000000)*$D30</f>
        <v>2.3830221344862588E-5</v>
      </c>
      <c r="M30" s="54">
        <f>(dw!S37/1000000)*$D30</f>
        <v>5.5625305972447496E-5</v>
      </c>
      <c r="N30" s="54">
        <f>(dw!T37/1000000)*$D30</f>
        <v>2.5572131753688277E-5</v>
      </c>
      <c r="O30" s="54">
        <f>(dw!U37/1000000)*$D30</f>
        <v>0</v>
      </c>
      <c r="P30" s="54">
        <f>(dw!V37/1000000)*$D30</f>
        <v>0</v>
      </c>
      <c r="Q30" s="54">
        <f>(dw!W37/1000000)*$D30</f>
        <v>0</v>
      </c>
      <c r="R30" s="54">
        <f>(dw!X37/1000000)*$D30</f>
        <v>7.7365491262203052E-5</v>
      </c>
      <c r="S30" s="54">
        <f>(dw!Y37/1000000)*$D30</f>
        <v>4.9019999999999977E-7</v>
      </c>
      <c r="T30" s="54">
        <f>(dw!Z37/1000000)*$D30</f>
        <v>7.2472975107390131E-6</v>
      </c>
      <c r="U30" s="54">
        <f>(dw!AA37/1000000)*$D30</f>
        <v>0</v>
      </c>
      <c r="V30" s="54">
        <f t="shared" si="0"/>
        <v>2.7487738604411186E-4</v>
      </c>
      <c r="W30" s="54">
        <f>(dw!AC37/1000000)*$D30</f>
        <v>1.0286198444306756E-5</v>
      </c>
      <c r="X30" s="54">
        <f>(dw!AD37/1000000)*$D30</f>
        <v>1.7948819882686301E-4</v>
      </c>
      <c r="Y30" s="51">
        <v>7.0603861126017797</v>
      </c>
      <c r="Z30" s="28">
        <v>7.0603861126017797</v>
      </c>
    </row>
    <row r="31" spans="1:26" x14ac:dyDescent="0.25">
      <c r="A31" s="26">
        <v>245</v>
      </c>
      <c r="B31" s="39">
        <v>40351</v>
      </c>
      <c r="C31" s="28">
        <f>(dw!C38/1000)*365</f>
        <v>0.49000000000000093</v>
      </c>
      <c r="D31" s="28">
        <v>0.49000000000000093</v>
      </c>
      <c r="E31" s="54">
        <f>(dw!K38/1000000)*$D31</f>
        <v>8.5579433849490779E-9</v>
      </c>
      <c r="F31" s="54">
        <f>(dw!L38/1000000)*$D31</f>
        <v>1.6924600000000036E-8</v>
      </c>
      <c r="G31" s="54">
        <f>(dw!M38/1000000)*$D31</f>
        <v>1.060080164917748E-8</v>
      </c>
      <c r="H31" s="54">
        <f>(dw!N38/1000000)*$D31</f>
        <v>0</v>
      </c>
      <c r="I31" s="54">
        <f>(dw!O38/1000000)*$D31</f>
        <v>0</v>
      </c>
      <c r="J31" s="54">
        <f>(dw!P38/1000000)*$D31</f>
        <v>1.8022056241020756E-7</v>
      </c>
      <c r="K31" s="54">
        <f>(dw!Q38/1000000)*$D31</f>
        <v>0</v>
      </c>
      <c r="L31" s="54">
        <f>(dw!R38/1000000)*$D31</f>
        <v>0</v>
      </c>
      <c r="M31" s="54">
        <f>(dw!S38/1000000)*$D31</f>
        <v>1.1538667820782215E-7</v>
      </c>
      <c r="N31" s="54">
        <f>(dw!T38/1000000)*$D31</f>
        <v>9.8000000000000184E-7</v>
      </c>
      <c r="O31" s="54">
        <f>(dw!U38/1000000)*$D31</f>
        <v>0</v>
      </c>
      <c r="P31" s="54">
        <f>(dw!V38/1000000)*$D31</f>
        <v>4.5329900000000092E-9</v>
      </c>
      <c r="Q31" s="54">
        <f>(dw!W38/1000000)*$D31</f>
        <v>0</v>
      </c>
      <c r="R31" s="54">
        <f>(dw!X38/1000000)*$D31</f>
        <v>1.3457480937301875E-7</v>
      </c>
      <c r="S31" s="54">
        <f>(dw!Y38/1000000)*$D31</f>
        <v>1.5925000000000032E-7</v>
      </c>
      <c r="T31" s="54">
        <f>(dw!Z38/1000000)*$D31</f>
        <v>0</v>
      </c>
      <c r="U31" s="54">
        <f>(dw!AA38/1000000)*$D31</f>
        <v>0</v>
      </c>
      <c r="V31" s="54">
        <f t="shared" si="0"/>
        <v>1.6055153950251774E-6</v>
      </c>
      <c r="W31" s="54">
        <f>(dw!AC38/1000000)*$D31</f>
        <v>3.6083345034126587E-8</v>
      </c>
      <c r="X31" s="54">
        <f>(dw!AD38/1000000)*$D31</f>
        <v>1.2756072406180331E-6</v>
      </c>
      <c r="Y31" s="51">
        <v>3.3824517962707299</v>
      </c>
      <c r="Z31" s="28">
        <v>3.3824517962707299</v>
      </c>
    </row>
    <row r="32" spans="1:26" x14ac:dyDescent="0.25">
      <c r="A32" s="26">
        <v>290</v>
      </c>
      <c r="B32" s="39">
        <v>40586</v>
      </c>
      <c r="C32" s="28">
        <f>(dw!C39/1000)*365</f>
        <v>2.7500000000000018</v>
      </c>
      <c r="D32" s="28">
        <v>2.7500000000000018</v>
      </c>
      <c r="E32" s="54">
        <f>(dw!K39/1000000)*$D32</f>
        <v>2.3925000000000017E-6</v>
      </c>
      <c r="F32" s="54">
        <f>(dw!L39/1000000)*$D32</f>
        <v>3.8070671257654777E-6</v>
      </c>
      <c r="G32" s="54">
        <f>(dw!M39/1000000)*$D32</f>
        <v>3.3000000000000019E-6</v>
      </c>
      <c r="H32" s="54">
        <f>(dw!N39/1000000)*$D32</f>
        <v>7.1500000000000052E-6</v>
      </c>
      <c r="I32" s="54">
        <f>(dw!O39/1000000)*$D32</f>
        <v>0</v>
      </c>
      <c r="J32" s="54">
        <f>(dw!P39/1000000)*$D32</f>
        <v>1.1287485508869439E-4</v>
      </c>
      <c r="K32" s="54">
        <f>(dw!Q39/1000000)*$D32</f>
        <v>0</v>
      </c>
      <c r="L32" s="54">
        <f>(dw!R39/1000000)*$D32</f>
        <v>2.4283891919552471E-5</v>
      </c>
      <c r="M32" s="54">
        <f>(dw!S39/1000000)*$D32</f>
        <v>2.5991205645942612E-5</v>
      </c>
      <c r="N32" s="54">
        <f>(dw!T39/1000000)*$D32</f>
        <v>4.595367898041116E-5</v>
      </c>
      <c r="O32" s="54">
        <f>(dw!U39/1000000)*$D32</f>
        <v>0</v>
      </c>
      <c r="P32" s="54">
        <f>(dw!V39/1000000)*$D32</f>
        <v>0</v>
      </c>
      <c r="Q32" s="54">
        <f>(dw!W39/1000000)*$D32</f>
        <v>0</v>
      </c>
      <c r="R32" s="54">
        <f>(dw!X39/1000000)*$D32</f>
        <v>2.7902757696554419E-4</v>
      </c>
      <c r="S32" s="54">
        <f>(dw!Y39/1000000)*$D32</f>
        <v>4.9500000000000034E-7</v>
      </c>
      <c r="T32" s="54">
        <f>(dw!Z39/1000000)*$D32</f>
        <v>7.2524104924312022E-5</v>
      </c>
      <c r="U32" s="54">
        <f>(dw!AA39/1000000)*$D32</f>
        <v>0</v>
      </c>
      <c r="V32" s="54">
        <f t="shared" si="0"/>
        <v>5.7779988065022228E-4</v>
      </c>
      <c r="W32" s="54">
        <f>(dw!AC39/1000000)*$D32</f>
        <v>1.6649567125765484E-5</v>
      </c>
      <c r="X32" s="54">
        <f>(dw!AD39/1000000)*$D32</f>
        <v>2.0910363163460067E-4</v>
      </c>
      <c r="Y32" s="51">
        <v>0.34577548207736403</v>
      </c>
      <c r="Z32" s="28">
        <v>0.34577548207736403</v>
      </c>
    </row>
    <row r="33" spans="1:26" x14ac:dyDescent="0.25">
      <c r="A33" s="26">
        <v>312</v>
      </c>
      <c r="B33" s="39">
        <v>40748</v>
      </c>
      <c r="C33" s="28">
        <f>(dw!C40/1000)*365</f>
        <v>2.1999999999999993</v>
      </c>
      <c r="D33" s="28">
        <v>2.1999999999999993</v>
      </c>
      <c r="E33" s="54">
        <f>(dw!K40/1000000)*$D33</f>
        <v>7.6999999999999972E-7</v>
      </c>
      <c r="F33" s="54">
        <f>(dw!L40/1000000)*$D33</f>
        <v>1.6499999999999994E-6</v>
      </c>
      <c r="G33" s="54">
        <f>(dw!M40/1000000)*$D33</f>
        <v>9.4587588536490465E-7</v>
      </c>
      <c r="H33" s="54">
        <f>(dw!N40/1000000)*$D33</f>
        <v>0</v>
      </c>
      <c r="I33" s="54">
        <f>(dw!O40/1000000)*$D33</f>
        <v>0</v>
      </c>
      <c r="J33" s="54">
        <f>(dw!P40/1000000)*$D33</f>
        <v>1.4940772993290952E-5</v>
      </c>
      <c r="K33" s="54">
        <f>(dw!Q40/1000000)*$D33</f>
        <v>3.6820561888878449E-6</v>
      </c>
      <c r="L33" s="54">
        <f>(dw!R40/1000000)*$D33</f>
        <v>5.3806388119917156E-6</v>
      </c>
      <c r="M33" s="54">
        <f>(dw!S40/1000000)*$D33</f>
        <v>1.0189375131149914E-5</v>
      </c>
      <c r="N33" s="54">
        <f>(dw!T40/1000000)*$D33</f>
        <v>4.7383580988944622E-6</v>
      </c>
      <c r="O33" s="54">
        <f>(dw!U40/1000000)*$D33</f>
        <v>2.2356562984917692E-6</v>
      </c>
      <c r="P33" s="54">
        <f>(dw!V40/1000000)*$D33</f>
        <v>4.7299999999999985E-7</v>
      </c>
      <c r="Q33" s="54">
        <f>(dw!W40/1000000)*$D33</f>
        <v>0</v>
      </c>
      <c r="R33" s="54">
        <f>(dw!X40/1000000)*$D33</f>
        <v>1.4833475362413309E-5</v>
      </c>
      <c r="S33" s="54">
        <f>(dw!Y40/1000000)*$D33</f>
        <v>1.8104696590720469E-6</v>
      </c>
      <c r="T33" s="54">
        <f>(dw!Z40/1000000)*$D33</f>
        <v>1.4711590597417114E-6</v>
      </c>
      <c r="U33" s="54">
        <f>(dw!AA40/1000000)*$D33</f>
        <v>0</v>
      </c>
      <c r="V33" s="54">
        <f t="shared" si="0"/>
        <v>5.673012500191902E-5</v>
      </c>
      <c r="W33" s="54">
        <f>(dw!AC40/1000000)*$D33</f>
        <v>1.3463503541459615E-5</v>
      </c>
      <c r="X33" s="54">
        <f>(dw!AD40/1000000)*$D33</f>
        <v>1.6466743009082668E-4</v>
      </c>
      <c r="Y33" s="51">
        <v>6.3642388936069896</v>
      </c>
      <c r="Z33" s="28">
        <v>6.3642388936069896</v>
      </c>
    </row>
    <row r="34" spans="1:26" x14ac:dyDescent="0.25">
      <c r="A34" s="26">
        <v>320</v>
      </c>
      <c r="B34" s="39">
        <v>40831</v>
      </c>
      <c r="C34" s="28">
        <f>(dw!C41/1000)*365</f>
        <v>2.77</v>
      </c>
      <c r="D34" s="28">
        <v>2.77</v>
      </c>
      <c r="E34" s="54">
        <f>(dw!K41/1000000)*$D34</f>
        <v>5.6978899999999994E-7</v>
      </c>
      <c r="F34" s="54">
        <f>(dw!L41/1000000)*$D34</f>
        <v>5.6369499999999997E-7</v>
      </c>
      <c r="G34" s="54">
        <f>(dw!M41/1000000)*$D34</f>
        <v>3.2932577643869807E-8</v>
      </c>
      <c r="H34" s="54">
        <f>(dw!N41/1000000)*$D34</f>
        <v>1.2652072259919401E-7</v>
      </c>
      <c r="I34" s="54">
        <f>(dw!O41/1000000)*$D34</f>
        <v>0</v>
      </c>
      <c r="J34" s="54">
        <f>(dw!P41/1000000)*$D34</f>
        <v>1.6957205493879668E-5</v>
      </c>
      <c r="K34" s="54">
        <f>(dw!Q41/1000000)*$D34</f>
        <v>0</v>
      </c>
      <c r="L34" s="54">
        <f>(dw!R41/1000000)*$D34</f>
        <v>1.0930853655046247E-5</v>
      </c>
      <c r="M34" s="54">
        <f>(dw!S41/1000000)*$D34</f>
        <v>1.701927447425204E-5</v>
      </c>
      <c r="N34" s="54">
        <f>(dw!T41/1000000)*$D34</f>
        <v>1.1093075745066297E-5</v>
      </c>
      <c r="O34" s="54">
        <f>(dw!U41/1000000)*$D34</f>
        <v>7.806881497302333E-6</v>
      </c>
      <c r="P34" s="54">
        <f>(dw!V41/1000000)*$D34</f>
        <v>1.5387350000000001E-6</v>
      </c>
      <c r="Q34" s="54">
        <f>(dw!W41/1000000)*$D34</f>
        <v>0</v>
      </c>
      <c r="R34" s="54">
        <f>(dw!X41/1000000)*$D34</f>
        <v>3.2232528333324348E-5</v>
      </c>
      <c r="S34" s="54">
        <f>(dw!Y41/1000000)*$D34</f>
        <v>2.5874761911322544E-6</v>
      </c>
      <c r="T34" s="54">
        <f>(dw!Z41/1000000)*$D34</f>
        <v>2.0691652424469038E-6</v>
      </c>
      <c r="U34" s="54">
        <f>(dw!AA41/1000000)*$D34</f>
        <v>0</v>
      </c>
      <c r="V34" s="54">
        <f t="shared" si="0"/>
        <v>9.4182516435390831E-5</v>
      </c>
      <c r="W34" s="54">
        <f>(dw!AC41/1000000)*$D34</f>
        <v>1.2929373002430637E-6</v>
      </c>
      <c r="X34" s="54">
        <f>(dw!AD41/1000000)*$D34</f>
        <v>6.5346025865546583E-5</v>
      </c>
      <c r="Y34" s="51">
        <v>5.11469419688291</v>
      </c>
      <c r="Z34" s="28">
        <v>5.11469419688291</v>
      </c>
    </row>
    <row r="35" spans="1:26" x14ac:dyDescent="0.25">
      <c r="A35" s="26" t="s">
        <v>73</v>
      </c>
      <c r="B35" s="39">
        <v>40922</v>
      </c>
      <c r="C35" s="28">
        <v>1</v>
      </c>
      <c r="D35" s="28">
        <v>1</v>
      </c>
      <c r="E35" s="54">
        <f>(dw!K42/1000000)*$D35</f>
        <v>7.4509999999999997E-7</v>
      </c>
      <c r="F35" s="54">
        <f>(dw!L42/1000000)*$D35</f>
        <v>1.4992631000000002E-6</v>
      </c>
      <c r="G35" s="54">
        <f>(dw!M42/1000000)*$D35</f>
        <v>1.3768118116566098E-6</v>
      </c>
      <c r="H35" s="54">
        <f>(dw!N42/1000000)*$D35</f>
        <v>0</v>
      </c>
      <c r="I35" s="54">
        <f>(dw!O42/1000000)*$D35</f>
        <v>0</v>
      </c>
      <c r="J35" s="54">
        <f>(dw!P42/1000000)*$D35</f>
        <v>8.0852277818119903E-6</v>
      </c>
      <c r="K35" s="54">
        <f>(dw!Q42/1000000)*$D35</f>
        <v>0</v>
      </c>
      <c r="L35" s="54">
        <f>(dw!R42/1000000)*$D35</f>
        <v>5.3564101791755906E-6</v>
      </c>
      <c r="M35" s="54">
        <f>(dw!S42/1000000)*$D35</f>
        <v>4.3817244437524699E-6</v>
      </c>
      <c r="N35" s="54">
        <f>(dw!T42/1000000)*$D35</f>
        <v>6.4250622836669599E-6</v>
      </c>
      <c r="O35" s="54">
        <f>(dw!U42/1000000)*$D35</f>
        <v>0</v>
      </c>
      <c r="P35" s="54">
        <f>(dw!V42/1000000)*$D35</f>
        <v>0</v>
      </c>
      <c r="Q35" s="54">
        <f>(dw!W42/1000000)*$D35</f>
        <v>0</v>
      </c>
      <c r="R35" s="54">
        <f>(dw!X42/1000000)*$D35</f>
        <v>8.7923653392220298E-6</v>
      </c>
      <c r="S35" s="54">
        <f>(dw!Y42/1000000)*$D35</f>
        <v>3.0049967845573102E-6</v>
      </c>
      <c r="T35" s="54">
        <f>(dw!Z42/1000000)*$D35</f>
        <v>3.7749640436736199E-6</v>
      </c>
      <c r="U35" s="54">
        <f>(dw!AA42/1000000)*$D35</f>
        <v>0</v>
      </c>
      <c r="V35" s="54">
        <f t="shared" si="0"/>
        <v>4.3441925767516574E-5</v>
      </c>
      <c r="W35" s="54">
        <f>(dw!AC42/1000000)*$D35</f>
        <v>3.6211749116566101E-6</v>
      </c>
      <c r="X35" s="54">
        <f>(dw!AD42/1000000)*$D35</f>
        <v>2.4248424688407012E-5</v>
      </c>
      <c r="Y35" s="51">
        <v>7.86301369863014</v>
      </c>
      <c r="Z35" s="28">
        <v>7.86301369863014</v>
      </c>
    </row>
    <row r="36" spans="1:26" x14ac:dyDescent="0.25">
      <c r="A36" s="40" t="s">
        <v>74</v>
      </c>
      <c r="B36" s="40">
        <v>40960</v>
      </c>
      <c r="C36" s="28">
        <f>(dw!C43/1000)*365</f>
        <v>1.0700000000000005</v>
      </c>
      <c r="D36" s="28">
        <v>1.0700000000000005</v>
      </c>
      <c r="E36" s="54">
        <f>(dw!K43/1000000)*$D36</f>
        <v>2.742303757609767E-7</v>
      </c>
      <c r="F36" s="54">
        <f>(dw!L43/1000000)*$D36</f>
        <v>6.7734328924030163E-8</v>
      </c>
      <c r="G36" s="54">
        <f>(dw!M43/1000000)*$D36</f>
        <v>7.9219204915079926E-7</v>
      </c>
      <c r="H36" s="54">
        <f>(dw!N43/1000000)*$D36</f>
        <v>4.2144193748811547E-7</v>
      </c>
      <c r="I36" s="54">
        <f>(dw!O43/1000000)*$D36</f>
        <v>0</v>
      </c>
      <c r="J36" s="54">
        <f>(dw!P43/1000000)*$D36</f>
        <v>1.0094886867346413E-6</v>
      </c>
      <c r="K36" s="54">
        <f>(dw!Q43/1000000)*$D36</f>
        <v>0</v>
      </c>
      <c r="L36" s="54">
        <f>(dw!R43/1000000)*$D36</f>
        <v>1.3516685885229767E-6</v>
      </c>
      <c r="M36" s="54">
        <f>(dw!S43/1000000)*$D36</f>
        <v>6.9972485478316973E-7</v>
      </c>
      <c r="N36" s="54">
        <f>(dw!T43/1000000)*$D36</f>
        <v>9.2625609731796295E-7</v>
      </c>
      <c r="O36" s="54">
        <f>(dw!U43/1000000)*$D36</f>
        <v>3.3780596622350186E-8</v>
      </c>
      <c r="P36" s="54">
        <f>(dw!V43/1000000)*$D36</f>
        <v>6.2498700000000029E-9</v>
      </c>
      <c r="Q36" s="54">
        <f>(dw!W43/1000000)*$D36</f>
        <v>5.8558960000000029E-8</v>
      </c>
      <c r="R36" s="54">
        <f>(dw!X43/1000000)*$D36</f>
        <v>2.5138680809068932E-6</v>
      </c>
      <c r="S36" s="54">
        <f>(dw!Y43/1000000)*$D36</f>
        <v>1.7718224673861834E-7</v>
      </c>
      <c r="T36" s="54">
        <f>(dw!Z43/1000000)*$D36</f>
        <v>3.6065259997755994E-6</v>
      </c>
      <c r="U36" s="54">
        <f>(dw!AA43/1000000)*$D36</f>
        <v>0</v>
      </c>
      <c r="V36" s="54">
        <f t="shared" si="0"/>
        <v>1.1840313246103783E-5</v>
      </c>
      <c r="W36" s="54">
        <f>(dw!AC43/1000000)*$D36</f>
        <v>1.5555986913239217E-6</v>
      </c>
      <c r="X36" s="54">
        <f>(dw!AD43/1000000)*$D36</f>
        <v>4.0857276539811004E-6</v>
      </c>
      <c r="Y36" s="51">
        <v>1.86301369863014</v>
      </c>
      <c r="Z36" s="28">
        <v>1.86301369863014</v>
      </c>
    </row>
    <row r="37" spans="1:26" x14ac:dyDescent="0.25">
      <c r="A37" s="26" t="s">
        <v>75</v>
      </c>
      <c r="B37" s="39">
        <v>41048</v>
      </c>
      <c r="C37" s="28">
        <f>(dw!C44/1000)*365</f>
        <v>1.2939749409547348</v>
      </c>
      <c r="D37" s="28">
        <v>1.2939749409547348</v>
      </c>
      <c r="E37" s="54">
        <f>(dw!K44/1000000)*$D37</f>
        <v>2.0440523211067907E-7</v>
      </c>
      <c r="F37" s="54">
        <f>(dw!L44/1000000)*$D37</f>
        <v>3.2935357963066662E-7</v>
      </c>
      <c r="G37" s="54">
        <f>(dw!M44/1000000)*$D37</f>
        <v>6.4698747047736731E-7</v>
      </c>
      <c r="H37" s="54">
        <f>(dw!N44/1000000)*$D37</f>
        <v>4.4965465692692526E-7</v>
      </c>
      <c r="I37" s="54">
        <f>(dw!O44/1000000)*$D37</f>
        <v>0</v>
      </c>
      <c r="J37" s="54">
        <f>(dw!P44/1000000)*$D37</f>
        <v>1.0641466598655081E-5</v>
      </c>
      <c r="K37" s="54">
        <f>(dw!Q44/1000000)*$D37</f>
        <v>0</v>
      </c>
      <c r="L37" s="54">
        <f>(dw!R44/1000000)*$D37</f>
        <v>7.9346615679838572E-6</v>
      </c>
      <c r="M37" s="54">
        <f>(dw!S44/1000000)*$D37</f>
        <v>6.5481790778306256E-6</v>
      </c>
      <c r="N37" s="54">
        <f>(dw!T44/1000000)*$D37</f>
        <v>5.8024045176356431E-6</v>
      </c>
      <c r="O37" s="54">
        <f>(dw!U44/1000000)*$D37</f>
        <v>3.5297013531817059E-6</v>
      </c>
      <c r="P37" s="54">
        <f>(dw!V44/1000000)*$D37</f>
        <v>1.5527699291456817E-6</v>
      </c>
      <c r="Q37" s="54">
        <f>(dw!W44/1000000)*$D37</f>
        <v>0</v>
      </c>
      <c r="R37" s="54">
        <f>(dw!X44/1000000)*$D37</f>
        <v>1.6404840575833748E-5</v>
      </c>
      <c r="S37" s="54">
        <f>(dw!Y44/1000000)*$D37</f>
        <v>1.9927214090702916E-7</v>
      </c>
      <c r="T37" s="54">
        <f>(dw!Z44/1000000)*$D37</f>
        <v>2.9374418534052567E-6</v>
      </c>
      <c r="U37" s="54">
        <f>(dw!AA44/1000000)*$D37</f>
        <v>0</v>
      </c>
      <c r="V37" s="54">
        <f t="shared" si="0"/>
        <v>5.2098667271396877E-5</v>
      </c>
      <c r="W37" s="54">
        <f>(dw!AC44/1000000)*$D37</f>
        <v>1.6304009391456382E-6</v>
      </c>
      <c r="X37" s="54">
        <f>(dw!AD44/1000000)*$D37</f>
        <v>3.6009183044432598E-5</v>
      </c>
      <c r="Y37" s="51">
        <v>6.24657534246575</v>
      </c>
      <c r="Z37" s="28">
        <v>6.24657534246575</v>
      </c>
    </row>
    <row r="38" spans="1:26" x14ac:dyDescent="0.25">
      <c r="A38" s="26" t="s">
        <v>76</v>
      </c>
      <c r="B38" s="39">
        <v>41113</v>
      </c>
      <c r="C38" s="28">
        <f>(dw!C45/1000)*365</f>
        <v>0.93905427374589501</v>
      </c>
      <c r="D38" s="28">
        <v>0.93905427374589501</v>
      </c>
      <c r="E38" s="54">
        <f>(dw!K45/1000000)*$D38</f>
        <v>3.21793499972358E-7</v>
      </c>
      <c r="F38" s="54">
        <f>(dw!L45/1000000)*$D38</f>
        <v>5.2394706206398414E-7</v>
      </c>
      <c r="G38" s="54">
        <f>(dw!M45/1000000)*$D38</f>
        <v>7.0852427731387446E-7</v>
      </c>
      <c r="H38" s="54">
        <f>(dw!N45/1000000)*$D38</f>
        <v>8.2045258756331712E-7</v>
      </c>
      <c r="I38" s="54">
        <f>(dw!O45/1000000)*$D38</f>
        <v>0</v>
      </c>
      <c r="J38" s="54">
        <f>(dw!P45/1000000)*$D38</f>
        <v>5.0196495612964165E-6</v>
      </c>
      <c r="K38" s="54">
        <f>(dw!Q45/1000000)*$D38</f>
        <v>0</v>
      </c>
      <c r="L38" s="54">
        <f>(dw!R45/1000000)*$D38</f>
        <v>3.4125567691498506E-6</v>
      </c>
      <c r="M38" s="54">
        <f>(dw!S45/1000000)*$D38</f>
        <v>3.3786422528560539E-6</v>
      </c>
      <c r="N38" s="54">
        <f>(dw!T45/1000000)*$D38</f>
        <v>2.459063070703449E-6</v>
      </c>
      <c r="O38" s="54">
        <f>(dw!U45/1000000)*$D38</f>
        <v>0</v>
      </c>
      <c r="P38" s="54">
        <f>(dw!V45/1000000)*$D38</f>
        <v>0</v>
      </c>
      <c r="Q38" s="54">
        <f>(dw!W45/1000000)*$D38</f>
        <v>0</v>
      </c>
      <c r="R38" s="54">
        <f>(dw!X45/1000000)*$D38</f>
        <v>7.4512186017259648E-6</v>
      </c>
      <c r="S38" s="54">
        <f>(dw!Y45/1000000)*$D38</f>
        <v>2.1778350637887579E-7</v>
      </c>
      <c r="T38" s="54">
        <f>(dw!Z45/1000000)*$D38</f>
        <v>0</v>
      </c>
      <c r="U38" s="54">
        <f>(dw!AA45/1000000)*$D38</f>
        <v>0</v>
      </c>
      <c r="V38" s="54">
        <f t="shared" si="0"/>
        <v>2.4313631189024146E-5</v>
      </c>
      <c r="W38" s="54">
        <f>(dw!AC45/1000000)*$D38</f>
        <v>2.3747174269135341E-6</v>
      </c>
      <c r="X38" s="54">
        <f>(dw!AD45/1000000)*$D38</f>
        <v>1.4269911654005767E-5</v>
      </c>
      <c r="Y38" s="51">
        <v>1.34246575342466</v>
      </c>
      <c r="Z38" s="28">
        <v>1.34246575342466</v>
      </c>
    </row>
    <row r="39" spans="1:26" x14ac:dyDescent="0.25">
      <c r="A39" s="40" t="s">
        <v>77</v>
      </c>
      <c r="B39" s="40">
        <v>41149</v>
      </c>
      <c r="C39" s="28">
        <f>(dw!C46/1000)*365</f>
        <v>0.97999999999999798</v>
      </c>
      <c r="D39" s="28">
        <v>0.97999999999999798</v>
      </c>
      <c r="E39" s="54">
        <f>(dw!K46/1000000)*$D39</f>
        <v>2.627385579129753E-7</v>
      </c>
      <c r="F39" s="54">
        <f>(dw!L46/1000000)*$D39</f>
        <v>5.0379078309307702E-8</v>
      </c>
      <c r="G39" s="54">
        <f>(dw!M46/1000000)*$D39</f>
        <v>9.4583883616964489E-7</v>
      </c>
      <c r="H39" s="54">
        <f>(dw!N46/1000000)*$D39</f>
        <v>9.1681739418960223E-8</v>
      </c>
      <c r="I39" s="54">
        <f>(dw!O46/1000000)*$D39</f>
        <v>0</v>
      </c>
      <c r="J39" s="54">
        <f>(dw!P46/1000000)*$D39</f>
        <v>6.0945649896929846E-7</v>
      </c>
      <c r="K39" s="54">
        <f>(dw!Q46/1000000)*$D39</f>
        <v>0</v>
      </c>
      <c r="L39" s="54">
        <f>(dw!R46/1000000)*$D39</f>
        <v>5.6740909047951404E-7</v>
      </c>
      <c r="M39" s="54">
        <f>(dw!S46/1000000)*$D39</f>
        <v>4.0315229568145407E-7</v>
      </c>
      <c r="N39" s="54">
        <f>(dw!T46/1000000)*$D39</f>
        <v>3.1722411118625954E-7</v>
      </c>
      <c r="O39" s="54">
        <f>(dw!U46/1000000)*$D39</f>
        <v>6.2192422775354492E-9</v>
      </c>
      <c r="P39" s="54">
        <f>(dw!V46/1000000)*$D39</f>
        <v>1.1759999999999976E-8</v>
      </c>
      <c r="Q39" s="54">
        <f>(dw!W46/1000000)*$D39</f>
        <v>1.3373129955631194E-7</v>
      </c>
      <c r="R39" s="54">
        <f>(dw!X46/1000000)*$D39</f>
        <v>5.970958253177415E-7</v>
      </c>
      <c r="S39" s="54">
        <f>(dw!Y46/1000000)*$D39</f>
        <v>1.1365695972124135E-8</v>
      </c>
      <c r="T39" s="54">
        <f>(dw!Z46/1000000)*$D39</f>
        <v>4.4465341257839665E-7</v>
      </c>
      <c r="U39" s="54">
        <f>(dw!AA46/1000000)*$D39</f>
        <v>0</v>
      </c>
      <c r="V39" s="54">
        <f t="shared" si="0"/>
        <v>4.3009951419956771E-6</v>
      </c>
      <c r="W39" s="54">
        <f>(dw!AC46/1000000)*$D39</f>
        <v>1.3506382118108882E-6</v>
      </c>
      <c r="X39" s="54">
        <f>(dw!AD46/1000000)*$D39</f>
        <v>2.0489525381503735E-6</v>
      </c>
      <c r="Y39" s="51">
        <v>7.5342465753424701</v>
      </c>
      <c r="Z39" s="28">
        <v>7.5342465753424701</v>
      </c>
    </row>
    <row r="40" spans="1:26" x14ac:dyDescent="0.25">
      <c r="A40" s="40" t="s">
        <v>78</v>
      </c>
      <c r="B40" s="40">
        <v>41345</v>
      </c>
      <c r="C40" s="28">
        <f>(dw!C47/1000)*365</f>
        <v>0.65000000000000024</v>
      </c>
      <c r="D40" s="28">
        <v>0.65000000000000024</v>
      </c>
      <c r="E40" s="54">
        <f>(dw!K47/1000000)*$D40</f>
        <v>1.7864480927980901E-7</v>
      </c>
      <c r="F40" s="54">
        <f>(dw!L47/1000000)*$D40</f>
        <v>1.7763979888944516E-7</v>
      </c>
      <c r="G40" s="54">
        <f>(dw!M47/1000000)*$D40</f>
        <v>1.0454558631423274E-6</v>
      </c>
      <c r="H40" s="54">
        <f>(dw!N47/1000000)*$D40</f>
        <v>4.1187476887999463E-7</v>
      </c>
      <c r="I40" s="54">
        <f>(dw!O47/1000000)*$D40</f>
        <v>0</v>
      </c>
      <c r="J40" s="54">
        <f>(dw!P47/1000000)*$D40</f>
        <v>1.0250259063211054E-6</v>
      </c>
      <c r="K40" s="54">
        <f>(dw!Q47/1000000)*$D40</f>
        <v>0</v>
      </c>
      <c r="L40" s="54">
        <f>(dw!R47/1000000)*$D40</f>
        <v>1.3699841993699427E-6</v>
      </c>
      <c r="M40" s="54">
        <f>(dw!S47/1000000)*$D40</f>
        <v>8.2333436591556178E-7</v>
      </c>
      <c r="N40" s="54">
        <f>(dw!T47/1000000)*$D40</f>
        <v>6.6960894597966228E-7</v>
      </c>
      <c r="O40" s="54">
        <f>(dw!U47/1000000)*$D40</f>
        <v>3.4218813319695953E-9</v>
      </c>
      <c r="P40" s="54">
        <f>(dw!V47/1000000)*$D40</f>
        <v>5.265000000000002E-9</v>
      </c>
      <c r="Q40" s="54">
        <f>(dw!W47/1000000)*$D40</f>
        <v>2.1781786855778441E-8</v>
      </c>
      <c r="R40" s="54">
        <f>(dw!X47/1000000)*$D40</f>
        <v>1.016551675244749E-6</v>
      </c>
      <c r="S40" s="54">
        <f>(dw!Y47/1000000)*$D40</f>
        <v>1.9427012620134541E-7</v>
      </c>
      <c r="T40" s="54">
        <f>(dw!Z47/1000000)*$D40</f>
        <v>3.3777581655007988E-6</v>
      </c>
      <c r="U40" s="54">
        <f>(dw!AA47/1000000)*$D40</f>
        <v>0</v>
      </c>
      <c r="V40" s="54">
        <f t="shared" si="0"/>
        <v>1.0290148624724742E-5</v>
      </c>
      <c r="W40" s="54">
        <f>(dw!AC47/1000000)*$D40</f>
        <v>1.8136152401915763E-6</v>
      </c>
      <c r="X40" s="54">
        <f>(dw!AD47/1000000)*$D40</f>
        <v>3.9184220857740196E-6</v>
      </c>
      <c r="Y40" s="51">
        <v>6.02739726027397</v>
      </c>
      <c r="Z40" s="28">
        <v>6.02739726027397</v>
      </c>
    </row>
    <row r="41" spans="1:26" x14ac:dyDescent="0.25">
      <c r="A41" s="26" t="s">
        <v>79</v>
      </c>
      <c r="B41" s="39">
        <v>41434</v>
      </c>
      <c r="C41" s="28">
        <f>(dw!C48/1000)*365</f>
        <v>0.6414733470434808</v>
      </c>
      <c r="D41" s="28">
        <v>0.6414733470434808</v>
      </c>
      <c r="E41" s="54">
        <f>(dw!K48/1000000)*$D41</f>
        <v>2.1257424532288209E-8</v>
      </c>
      <c r="F41" s="54">
        <f>(dw!L48/1000000)*$D41</f>
        <v>3.5737598655338853E-8</v>
      </c>
      <c r="G41" s="54">
        <f>(dw!M48/1000000)*$D41</f>
        <v>8.124233742840431E-7</v>
      </c>
      <c r="H41" s="54">
        <f>(dw!N48/1000000)*$D41</f>
        <v>9.542881867634423E-8</v>
      </c>
      <c r="I41" s="54">
        <f>(dw!O48/1000000)*$D41</f>
        <v>0</v>
      </c>
      <c r="J41" s="54">
        <f>(dw!P48/1000000)*$D41</f>
        <v>2.1012777024742553E-6</v>
      </c>
      <c r="K41" s="54">
        <f>(dw!Q48/1000000)*$D41</f>
        <v>0</v>
      </c>
      <c r="L41" s="54">
        <f>(dw!R48/1000000)*$D41</f>
        <v>2.2516507983649793E-6</v>
      </c>
      <c r="M41" s="54">
        <f>(dw!S48/1000000)*$D41</f>
        <v>6.1730793329758711E-7</v>
      </c>
      <c r="N41" s="54">
        <f>(dw!T48/1000000)*$D41</f>
        <v>9.788233425108943E-7</v>
      </c>
      <c r="O41" s="54">
        <f>(dw!U48/1000000)*$D41</f>
        <v>2.2348931410994869E-7</v>
      </c>
      <c r="P41" s="54">
        <f>(dw!V48/1000000)*$D41</f>
        <v>2.5793643284618366E-7</v>
      </c>
      <c r="Q41" s="54">
        <f>(dw!W48/1000000)*$D41</f>
        <v>0</v>
      </c>
      <c r="R41" s="54">
        <f>(dw!X48/1000000)*$D41</f>
        <v>9.7711561597779231E-7</v>
      </c>
      <c r="S41" s="54">
        <f>(dw!Y48/1000000)*$D41</f>
        <v>2.5768561724102973E-8</v>
      </c>
      <c r="T41" s="54">
        <f>(dw!Z48/1000000)*$D41</f>
        <v>2.5658933881739233E-7</v>
      </c>
      <c r="U41" s="54">
        <f>(dw!AA48/1000000)*$D41</f>
        <v>0</v>
      </c>
      <c r="V41" s="54">
        <f t="shared" si="0"/>
        <v>8.1733805093150199E-6</v>
      </c>
      <c r="W41" s="54">
        <f>(dw!AC48/1000000)*$D41</f>
        <v>9.6484721614801438E-7</v>
      </c>
      <c r="X41" s="54">
        <f>(dw!AD48/1000000)*$D41</f>
        <v>6.4304855236038487E-6</v>
      </c>
      <c r="Y41" s="51">
        <v>7.5890410958904102</v>
      </c>
      <c r="Z41" s="28">
        <v>7.5890410958904102</v>
      </c>
    </row>
    <row r="42" spans="1:26" x14ac:dyDescent="0.25">
      <c r="A42" s="40" t="s">
        <v>80</v>
      </c>
      <c r="B42" s="40">
        <v>41557</v>
      </c>
      <c r="C42" s="28">
        <f>(dw!C49/1000)*365</f>
        <v>0.93999999999999817</v>
      </c>
      <c r="D42" s="28">
        <v>0.93999999999999817</v>
      </c>
      <c r="E42" s="54">
        <f>(dw!K49/1000000)*$D42</f>
        <v>1.1885855280717835E-7</v>
      </c>
      <c r="F42" s="54">
        <f>(dw!L49/1000000)*$D42</f>
        <v>2.2890538622501263E-8</v>
      </c>
      <c r="G42" s="54">
        <f>(dw!M49/1000000)*$D42</f>
        <v>5.6070820403262156E-7</v>
      </c>
      <c r="H42" s="54">
        <f>(dw!N49/1000000)*$D42</f>
        <v>0</v>
      </c>
      <c r="I42" s="54">
        <f>(dw!O49/1000000)*$D42</f>
        <v>0</v>
      </c>
      <c r="J42" s="54">
        <f>(dw!P49/1000000)*$D42</f>
        <v>8.2104723468036935E-7</v>
      </c>
      <c r="K42" s="54">
        <f>(dw!Q49/1000000)*$D42</f>
        <v>0</v>
      </c>
      <c r="L42" s="54">
        <f>(dw!R49/1000000)*$D42</f>
        <v>6.3420720624125858E-7</v>
      </c>
      <c r="M42" s="54">
        <f>(dw!S49/1000000)*$D42</f>
        <v>3.4936893879404794E-7</v>
      </c>
      <c r="N42" s="54">
        <f>(dw!T49/1000000)*$D42</f>
        <v>5.1350148161896108E-7</v>
      </c>
      <c r="O42" s="54">
        <f>(dw!U49/1000000)*$D42</f>
        <v>3.9543342403161056E-9</v>
      </c>
      <c r="P42" s="54">
        <f>(dw!V49/1000000)*$D42</f>
        <v>7.6139999999999847E-9</v>
      </c>
      <c r="Q42" s="54">
        <f>(dw!W49/1000000)*$D42</f>
        <v>1.9160337142658352E-7</v>
      </c>
      <c r="R42" s="54">
        <f>(dw!X49/1000000)*$D42</f>
        <v>1.0050565810236069E-6</v>
      </c>
      <c r="S42" s="54">
        <f>(dw!Y49/1000000)*$D42</f>
        <v>6.4226734201792828E-9</v>
      </c>
      <c r="T42" s="54">
        <f>(dw!Z49/1000000)*$D42</f>
        <v>4.5876500599681512E-7</v>
      </c>
      <c r="U42" s="54">
        <f>(dw!AA49/1000000)*$D42</f>
        <v>0</v>
      </c>
      <c r="V42" s="54">
        <f t="shared" si="0"/>
        <v>4.4908264172375392E-6</v>
      </c>
      <c r="W42" s="54">
        <f>(dw!AC49/1000000)*$D42</f>
        <v>7.0245729546230109E-7</v>
      </c>
      <c r="X42" s="54">
        <f>(dw!AD49/1000000)*$D42</f>
        <v>2.5212965670015368E-6</v>
      </c>
      <c r="Y42" s="51">
        <v>9.2761117535494293</v>
      </c>
      <c r="Z42" s="28">
        <v>9.2761117535494293</v>
      </c>
    </row>
    <row r="43" spans="1:26" x14ac:dyDescent="0.25">
      <c r="A43" s="26" t="s">
        <v>81</v>
      </c>
      <c r="B43" s="39">
        <v>41601</v>
      </c>
      <c r="C43" s="28">
        <v>1</v>
      </c>
      <c r="D43" s="28">
        <v>1</v>
      </c>
      <c r="E43" s="54">
        <f>(dw!K50/1000000)*$D43</f>
        <v>5.35322032720861E-7</v>
      </c>
      <c r="F43" s="54">
        <f>(dw!L50/1000000)*$D43</f>
        <v>4.8552396228665696E-7</v>
      </c>
      <c r="G43" s="54">
        <f>(dw!M50/1000000)*$D43</f>
        <v>9.1602536255841101E-7</v>
      </c>
      <c r="H43" s="54">
        <f>(dw!N50/1000000)*$D43</f>
        <v>8.4540000000000009E-7</v>
      </c>
      <c r="I43" s="54">
        <f>(dw!O50/1000000)*$D43</f>
        <v>0</v>
      </c>
      <c r="J43" s="54">
        <f>(dw!P50/1000000)*$D43</f>
        <v>1.4080892790106799E-5</v>
      </c>
      <c r="K43" s="54">
        <f>(dw!Q50/1000000)*$D43</f>
        <v>0</v>
      </c>
      <c r="L43" s="54">
        <f>(dw!R50/1000000)*$D43</f>
        <v>9.6688429037865107E-6</v>
      </c>
      <c r="M43" s="54">
        <f>(dw!S50/1000000)*$D43</f>
        <v>3.5348177120210902E-6</v>
      </c>
      <c r="N43" s="54">
        <f>(dw!T50/1000000)*$D43</f>
        <v>7.6504486558665609E-6</v>
      </c>
      <c r="O43" s="54">
        <f>(dw!U50/1000000)*$D43</f>
        <v>8.3684051924444E-8</v>
      </c>
      <c r="P43" s="54">
        <f>(dw!V50/1000000)*$D43</f>
        <v>7.7000000000000001E-8</v>
      </c>
      <c r="Q43" s="54">
        <f>(dw!W50/1000000)*$D43</f>
        <v>0</v>
      </c>
      <c r="R43" s="54">
        <f>(dw!X50/1000000)*$D43</f>
        <v>1.20264513708902E-5</v>
      </c>
      <c r="S43" s="54">
        <f>(dw!Y50/1000000)*$D43</f>
        <v>5.7608652263865596E-7</v>
      </c>
      <c r="T43" s="54">
        <f>(dw!Z50/1000000)*$D43</f>
        <v>1.8610873099625001E-6</v>
      </c>
      <c r="U43" s="54">
        <f>(dw!AA50/1000000)*$D43</f>
        <v>4.5426442084436994E-6</v>
      </c>
      <c r="V43" s="54">
        <f t="shared" si="0"/>
        <v>5.2180898622838242E-5</v>
      </c>
      <c r="W43" s="54">
        <f>(dw!AC50/1000000)*$D43</f>
        <v>2.7822713575659292E-6</v>
      </c>
      <c r="X43" s="54">
        <f>(dw!AD50/1000000)*$D43</f>
        <v>3.5095686113705403E-5</v>
      </c>
      <c r="Y43" s="51">
        <v>2.93150684931507</v>
      </c>
      <c r="Z43" s="41">
        <v>2.93150684931507</v>
      </c>
    </row>
    <row r="44" spans="1:26" x14ac:dyDescent="0.25">
      <c r="A44" s="26">
        <v>355</v>
      </c>
      <c r="B44" s="39">
        <v>41745</v>
      </c>
      <c r="C44" s="28">
        <f>(dw!C51/1000)*365</f>
        <v>1.1400000000000012</v>
      </c>
      <c r="D44" s="28">
        <v>1.1400000000000012</v>
      </c>
      <c r="E44" s="54">
        <f>(dw!K51/1000000)*$D44</f>
        <v>4.7422906664832096E-7</v>
      </c>
      <c r="F44" s="54">
        <f>(dw!L51/1000000)*$D44</f>
        <v>1.3930457554128686E-7</v>
      </c>
      <c r="G44" s="54">
        <f>(dw!M51/1000000)*$D44</f>
        <v>1.7669280725651935E-6</v>
      </c>
      <c r="H44" s="54">
        <f>(dw!N51/1000000)*$D44</f>
        <v>1.0052721453855233E-7</v>
      </c>
      <c r="I44" s="54">
        <f>(dw!O51/1000000)*$D44</f>
        <v>1.9269319805455198E-8</v>
      </c>
      <c r="J44" s="54">
        <f>(dw!P51/1000000)*$D44</f>
        <v>7.4484035752699728E-6</v>
      </c>
      <c r="K44" s="54">
        <f>(dw!Q51/1000000)*$D44</f>
        <v>2.1702131486944342E-8</v>
      </c>
      <c r="L44" s="54">
        <f>(dw!R51/1000000)*$D44</f>
        <v>1.243469504458421E-5</v>
      </c>
      <c r="M44" s="54">
        <f>(dw!S51/1000000)*$D44</f>
        <v>1.0899752391648972E-6</v>
      </c>
      <c r="N44" s="54">
        <f>(dw!T51/1000000)*$D44</f>
        <v>4.5424000897077203E-6</v>
      </c>
      <c r="O44" s="54">
        <f>(dw!U51/1000000)*$D44</f>
        <v>6.075774340885322E-10</v>
      </c>
      <c r="P44" s="54">
        <f>(dw!V51/1000000)*$D44</f>
        <v>0</v>
      </c>
      <c r="Q44" s="54">
        <f>(dw!W51/1000000)*$D44</f>
        <v>6.5681086953244419E-8</v>
      </c>
      <c r="R44" s="54">
        <f>(dw!X51/1000000)*$D44</f>
        <v>4.1244467692303171E-6</v>
      </c>
      <c r="S44" s="54">
        <f>(dw!Y51/1000000)*$D44</f>
        <v>9.0010886253003085E-8</v>
      </c>
      <c r="T44" s="54">
        <f>(dw!Z51/1000000)*$D44</f>
        <v>2.7022537469661784E-6</v>
      </c>
      <c r="U44" s="54">
        <f>(dw!AA51/1000000)*$D44</f>
        <v>3.3733749771141249E-7</v>
      </c>
      <c r="V44" s="54">
        <f t="shared" si="0"/>
        <v>3.4913174280469657E-5</v>
      </c>
      <c r="W44" s="54">
        <f>(dw!AC51/1000000)*$D44</f>
        <v>2.5002582490988086E-6</v>
      </c>
      <c r="X44" s="54">
        <f>(dw!AD51/1000000)*$D44</f>
        <v>2.5603464744601081E-5</v>
      </c>
      <c r="Y44" s="51">
        <v>3.54513682453352</v>
      </c>
      <c r="Z44" s="28">
        <v>3.54513682453352</v>
      </c>
    </row>
    <row r="45" spans="1:26" s="55" customFormat="1" x14ac:dyDescent="0.25">
      <c r="C45" s="56">
        <f t="shared" ref="C45:X45" si="1">AVERAGE(C3:C19)</f>
        <v>38.971764705882386</v>
      </c>
      <c r="D45" s="56">
        <f t="shared" si="1"/>
        <v>12.521628000000009</v>
      </c>
      <c r="E45" s="56">
        <f t="shared" si="1"/>
        <v>6.9486666731092744E-2</v>
      </c>
      <c r="F45" s="56">
        <f t="shared" si="1"/>
        <v>3.554958578466173E-3</v>
      </c>
      <c r="G45" s="56">
        <f t="shared" si="1"/>
        <v>9.7622352699403003E-3</v>
      </c>
      <c r="H45" s="56">
        <f t="shared" si="1"/>
        <v>5.7838022249894136E-3</v>
      </c>
      <c r="I45" s="56">
        <f t="shared" si="1"/>
        <v>1.4214293100000005E-5</v>
      </c>
      <c r="J45" s="56">
        <f t="shared" si="1"/>
        <v>4.2099779342241418E-3</v>
      </c>
      <c r="K45" s="56">
        <f t="shared" si="1"/>
        <v>2.3040096394902302E-4</v>
      </c>
      <c r="L45" s="56">
        <f t="shared" si="1"/>
        <v>4.0122984593758492E-4</v>
      </c>
      <c r="M45" s="56">
        <f t="shared" si="1"/>
        <v>1.3263340870308558E-3</v>
      </c>
      <c r="N45" s="56">
        <f t="shared" si="1"/>
        <v>4.1987817848797109E-4</v>
      </c>
      <c r="O45" s="56">
        <f t="shared" si="1"/>
        <v>8.6491231596000006E-6</v>
      </c>
      <c r="P45" s="56">
        <f t="shared" si="1"/>
        <v>2.9129701280400019E-6</v>
      </c>
      <c r="Q45" s="56">
        <f t="shared" si="1"/>
        <v>1.1192769038934019E-5</v>
      </c>
      <c r="R45" s="56">
        <f t="shared" si="1"/>
        <v>1.5816522427582681E-2</v>
      </c>
      <c r="S45" s="56">
        <f t="shared" si="1"/>
        <v>1.9605231693820458E-3</v>
      </c>
      <c r="T45" s="56">
        <f t="shared" si="1"/>
        <v>3.2406535230854946E-3</v>
      </c>
      <c r="U45" s="56">
        <f t="shared" si="1"/>
        <v>0</v>
      </c>
      <c r="V45" s="56">
        <f t="shared" si="1"/>
        <v>0.11596281468418404</v>
      </c>
      <c r="W45" s="56">
        <f t="shared" si="1"/>
        <v>8.7004039053942731E-2</v>
      </c>
      <c r="X45" s="56">
        <f t="shared" si="1"/>
        <v>6.6105758719561519E-3</v>
      </c>
      <c r="Y45" s="51">
        <v>2.57275143492026</v>
      </c>
      <c r="Z45" s="28">
        <v>2.57275143492026</v>
      </c>
    </row>
    <row r="46" spans="1:26" x14ac:dyDescent="0.25">
      <c r="A46" s="55"/>
      <c r="B46" s="55"/>
      <c r="C46" s="56">
        <f t="shared" ref="C46:X46" si="2">STDEV(C3:C19)</f>
        <v>27.060067958916452</v>
      </c>
      <c r="D46" s="56">
        <f t="shared" si="2"/>
        <v>8.6943998351998566</v>
      </c>
      <c r="E46" s="56">
        <f t="shared" si="2"/>
        <v>0.10797175571719887</v>
      </c>
      <c r="F46" s="56">
        <f t="shared" si="2"/>
        <v>4.1324662735779377E-3</v>
      </c>
      <c r="G46" s="56">
        <f t="shared" si="2"/>
        <v>1.4506399953112882E-2</v>
      </c>
      <c r="H46" s="56">
        <f t="shared" si="2"/>
        <v>9.4228038786359578E-3</v>
      </c>
      <c r="I46" s="56">
        <f t="shared" si="2"/>
        <v>3.5897660046741451E-5</v>
      </c>
      <c r="J46" s="56">
        <f t="shared" si="2"/>
        <v>7.5386712645590078E-3</v>
      </c>
      <c r="K46" s="56">
        <f t="shared" si="2"/>
        <v>4.8968654014307179E-4</v>
      </c>
      <c r="L46" s="56">
        <f t="shared" si="2"/>
        <v>3.5747687134681975E-4</v>
      </c>
      <c r="M46" s="56">
        <f t="shared" si="2"/>
        <v>1.6012838713840645E-3</v>
      </c>
      <c r="N46" s="56">
        <f t="shared" si="2"/>
        <v>5.6902938838000456E-4</v>
      </c>
      <c r="O46" s="56">
        <f t="shared" si="2"/>
        <v>1.5274184712622425E-5</v>
      </c>
      <c r="P46" s="56">
        <f t="shared" si="2"/>
        <v>6.665050351081E-6</v>
      </c>
      <c r="Q46" s="56">
        <f t="shared" si="2"/>
        <v>3.8682531529714496E-5</v>
      </c>
      <c r="R46" s="56">
        <f t="shared" si="2"/>
        <v>2.5953140200967045E-2</v>
      </c>
      <c r="S46" s="56">
        <f t="shared" si="2"/>
        <v>4.32996289525468E-3</v>
      </c>
      <c r="T46" s="56">
        <f t="shared" si="2"/>
        <v>4.5607690182093361E-3</v>
      </c>
      <c r="U46" s="56">
        <f t="shared" si="2"/>
        <v>0</v>
      </c>
      <c r="V46" s="56">
        <f t="shared" si="2"/>
        <v>0.16819391339762443</v>
      </c>
      <c r="W46" s="56">
        <f t="shared" si="2"/>
        <v>0.12910619297533291</v>
      </c>
      <c r="X46" s="56">
        <f t="shared" si="2"/>
        <v>9.8787830539032971E-3</v>
      </c>
      <c r="Y46" s="51">
        <v>2.6849315068493098</v>
      </c>
      <c r="Z46" s="41">
        <v>2.6849315068493098</v>
      </c>
    </row>
    <row r="47" spans="1:26" s="57" customFormat="1" x14ac:dyDescent="0.25">
      <c r="C47" s="141">
        <f>AVERAGE(C20:C44)</f>
        <v>1.2948908327039761</v>
      </c>
      <c r="D47" s="58">
        <f>AVERAGE(D20:D44)</f>
        <v>1.2948908327039761</v>
      </c>
      <c r="E47" s="58">
        <f>AVERAGE(E20:E44)</f>
        <v>6.0095758538533903E-7</v>
      </c>
      <c r="F47" s="58">
        <f>AVERAGE(F20:F44)</f>
        <v>7.0915808492942566E-7</v>
      </c>
      <c r="G47" s="58">
        <f t="shared" ref="G47:X47" si="3">AVERAGE(G20:G44)</f>
        <v>9.6160163152576872E-7</v>
      </c>
      <c r="H47" s="58">
        <f t="shared" si="3"/>
        <v>7.1637518003532064E-7</v>
      </c>
      <c r="I47" s="58">
        <f t="shared" si="3"/>
        <v>7.7077279221820789E-10</v>
      </c>
      <c r="J47" s="58">
        <f t="shared" si="3"/>
        <v>1.606449068038524E-5</v>
      </c>
      <c r="K47" s="58">
        <f t="shared" si="3"/>
        <v>4.4988632008604077E-7</v>
      </c>
      <c r="L47" s="58">
        <f t="shared" si="3"/>
        <v>6.684914725274188E-6</v>
      </c>
      <c r="M47" s="58">
        <f t="shared" si="3"/>
        <v>6.9946136242527582E-6</v>
      </c>
      <c r="N47" s="58">
        <f t="shared" si="3"/>
        <v>7.4363774091543143E-6</v>
      </c>
      <c r="O47" s="58">
        <f t="shared" si="3"/>
        <v>5.574291865808494E-7</v>
      </c>
      <c r="P47" s="58">
        <f t="shared" si="3"/>
        <v>1.575510268628628E-7</v>
      </c>
      <c r="Q47" s="58">
        <f t="shared" si="3"/>
        <v>3.8208581006787437E-8</v>
      </c>
      <c r="R47" s="58">
        <f t="shared" si="3"/>
        <v>2.4865589777260957E-5</v>
      </c>
      <c r="S47" s="58">
        <f t="shared" si="3"/>
        <v>5.1854311071485249E-7</v>
      </c>
      <c r="T47" s="58">
        <f t="shared" si="3"/>
        <v>4.7041909189199863E-6</v>
      </c>
      <c r="U47" s="58">
        <f t="shared" si="3"/>
        <v>2.9433224163571812E-7</v>
      </c>
      <c r="V47" s="58">
        <f t="shared" si="3"/>
        <v>7.0256812727838167E-5</v>
      </c>
      <c r="W47" s="58">
        <f t="shared" si="3"/>
        <v>3.392768360911861E-6</v>
      </c>
      <c r="X47" s="58">
        <f t="shared" si="3"/>
        <v>4.3304393136727834E-5</v>
      </c>
      <c r="Y47" s="51">
        <v>1.7808219178082201</v>
      </c>
      <c r="Z47" s="41">
        <v>1.7808219178082201</v>
      </c>
    </row>
    <row r="48" spans="1:26" x14ac:dyDescent="0.25">
      <c r="A48" s="57"/>
      <c r="B48" s="57"/>
      <c r="C48" s="58">
        <f t="shared" ref="C48:X48" si="4">STDEV(C20:C44)</f>
        <v>0.7785728873284723</v>
      </c>
      <c r="D48" s="142">
        <f t="shared" si="4"/>
        <v>0.7785728873284723</v>
      </c>
      <c r="E48" s="58">
        <f t="shared" si="4"/>
        <v>8.2572212400180681E-7</v>
      </c>
      <c r="F48" s="58">
        <f t="shared" si="4"/>
        <v>9.7618160917439854E-7</v>
      </c>
      <c r="G48" s="58">
        <f t="shared" si="4"/>
        <v>1.0629617701222458E-6</v>
      </c>
      <c r="H48" s="58">
        <f t="shared" si="4"/>
        <v>1.7326676683819174E-6</v>
      </c>
      <c r="I48" s="58">
        <f t="shared" si="4"/>
        <v>3.8538639610910393E-9</v>
      </c>
      <c r="J48" s="58">
        <f t="shared" si="4"/>
        <v>2.763943612883509E-5</v>
      </c>
      <c r="K48" s="58">
        <f t="shared" si="4"/>
        <v>1.2084513754310176E-6</v>
      </c>
      <c r="L48" s="58">
        <f t="shared" si="4"/>
        <v>7.5281609849043238E-6</v>
      </c>
      <c r="M48" s="58">
        <f t="shared" si="4"/>
        <v>1.2184733204059704E-5</v>
      </c>
      <c r="N48" s="58">
        <f t="shared" si="4"/>
        <v>1.0999011823576104E-5</v>
      </c>
      <c r="O48" s="58">
        <f t="shared" si="4"/>
        <v>1.7162749689092065E-6</v>
      </c>
      <c r="P48" s="58">
        <f t="shared" si="4"/>
        <v>4.3082913336723021E-7</v>
      </c>
      <c r="Q48" s="58">
        <f t="shared" si="4"/>
        <v>8.1773599303622841E-8</v>
      </c>
      <c r="R48" s="58">
        <f t="shared" si="4"/>
        <v>5.6945620964119471E-5</v>
      </c>
      <c r="S48" s="58">
        <f t="shared" si="4"/>
        <v>7.8910580248770248E-7</v>
      </c>
      <c r="T48" s="58">
        <f t="shared" si="4"/>
        <v>1.4312616453950372E-5</v>
      </c>
      <c r="U48" s="58">
        <f t="shared" si="4"/>
        <v>9.8831146008581989E-7</v>
      </c>
      <c r="V48" s="58">
        <f t="shared" si="4"/>
        <v>1.2538916708808252E-4</v>
      </c>
      <c r="W48" s="58">
        <f t="shared" si="4"/>
        <v>4.5167611121532986E-6</v>
      </c>
      <c r="X48" s="58">
        <f t="shared" si="4"/>
        <v>6.1668249372410423E-5</v>
      </c>
      <c r="Y48" s="51">
        <v>1.7574612247766599</v>
      </c>
      <c r="Z48" s="28">
        <v>1.7574612247766599</v>
      </c>
    </row>
    <row r="49" spans="1:26" s="55" customFormat="1" x14ac:dyDescent="0.25">
      <c r="A49" s="55" t="s">
        <v>94</v>
      </c>
      <c r="E49" s="59">
        <f>(Sediments!C17/1000000)*$B$53</f>
        <v>4.3700317779034317E-3</v>
      </c>
      <c r="F49" s="59">
        <f>(Sediments!D17/1000000)*$B$53</f>
        <v>1.246396181755036E-3</v>
      </c>
      <c r="G49" s="59">
        <f>(Sediments!E17/1000000)*$B$53</f>
        <v>6.6971221882682628E-4</v>
      </c>
      <c r="H49" s="59">
        <f>(Sediments!F17/1000000)*$B$53</f>
        <v>5.0535102102192196E-4</v>
      </c>
      <c r="I49" s="59">
        <f>(Sediments!G17/1000000)*$B$53</f>
        <v>1.8918210304988374E-5</v>
      </c>
      <c r="J49" s="59">
        <f>(Sediments!H17/1000000)*$B$53</f>
        <v>3.7529153510849531E-4</v>
      </c>
      <c r="K49" s="59">
        <f>(Sediments!I17/1000000)*$B$53</f>
        <v>1.7895563814457137E-6</v>
      </c>
      <c r="L49" s="59">
        <f>(Sediments!J17/1000000)*$B$53</f>
        <v>4.0545672649446267E-5</v>
      </c>
      <c r="M49" s="59">
        <f>(Sediments!K17/1000000)*$B$53</f>
        <v>1.7195067992228905E-4</v>
      </c>
      <c r="N49" s="59">
        <f>(Sediments!L17/1000000)*$B$53</f>
        <v>4.6156276127236429E-5</v>
      </c>
      <c r="O49" s="59">
        <f>(Sediments!M17/1000000)*$B$53</f>
        <v>9.2603925263304054E-7</v>
      </c>
      <c r="P49" s="59">
        <f>(Sediments!N17/1000000)*$B$53</f>
        <v>1.0666060468308008E-7</v>
      </c>
      <c r="Q49" s="59">
        <f>(Sediments!O17/1000000)*$B$53</f>
        <v>2.6442462033326714E-6</v>
      </c>
      <c r="R49" s="59">
        <f>(Sediments!P17/1000000)*$B$53</f>
        <v>6.8555082890946759E-4</v>
      </c>
      <c r="S49" s="59">
        <f>(Sediments!Q17/1000000)*$B$53</f>
        <v>2.055901033761233E-4</v>
      </c>
      <c r="T49" s="59">
        <f>(Sediments!R17/1000000)*$B$53</f>
        <v>1.7774603064957072E-4</v>
      </c>
      <c r="U49" s="59">
        <f>(Sediments!S17/1000000)*$B$53</f>
        <v>2.4805964620094704E-6</v>
      </c>
      <c r="V49" s="59">
        <f>(Sediments!T17/1000000)*$B$53</f>
        <v>8.5211876354589385E-3</v>
      </c>
      <c r="W49" s="59">
        <f>(Sediments!U17/1000000)*$B$53</f>
        <v>6.8104094098122023E-3</v>
      </c>
      <c r="X49" s="59">
        <f>(Sediments!V17/1000000)*$B$53</f>
        <v>6.3676642004622901E-4</v>
      </c>
      <c r="Y49" s="51">
        <v>2.5753424657534199</v>
      </c>
      <c r="Z49" s="41">
        <v>2.5753424657534199</v>
      </c>
    </row>
    <row r="50" spans="1:26" s="57" customFormat="1" x14ac:dyDescent="0.25">
      <c r="A50" s="57" t="s">
        <v>95</v>
      </c>
      <c r="E50" s="60">
        <f>(Sediments!C19/1000000)*$B$55</f>
        <v>2.1519396215565858E-8</v>
      </c>
      <c r="F50" s="60">
        <f>(Sediments!D19/1000000)*$B$55</f>
        <v>6.8054649498363104E-8</v>
      </c>
      <c r="G50" s="60">
        <f>(Sediments!E19/1000000)*$B$55</f>
        <v>3.5056686333166275E-8</v>
      </c>
      <c r="H50" s="60">
        <f>(Sediments!F19/1000000)*$B$55</f>
        <v>6.0642511833458803E-8</v>
      </c>
      <c r="I50" s="60">
        <f>(Sediments!G19/1000000)*$B$55</f>
        <v>1.5467894226657182E-10</v>
      </c>
      <c r="J50" s="60">
        <f>(Sediments!H19/1000000)*$B$55</f>
        <v>6.5044015146901401E-7</v>
      </c>
      <c r="K50" s="60">
        <f>(Sediments!I19/1000000)*$B$55</f>
        <v>1.342071864275728E-8</v>
      </c>
      <c r="L50" s="60">
        <f>(Sediments!J19/1000000)*$B$55</f>
        <v>3.100723032305213E-7</v>
      </c>
      <c r="M50" s="60">
        <f>(Sediments!K19/1000000)*$B$55</f>
        <v>3.1275994523210531E-7</v>
      </c>
      <c r="N50" s="60">
        <f>(Sediments!L19/1000000)*$B$55</f>
        <v>3.4649306796374248E-7</v>
      </c>
      <c r="O50" s="60">
        <f>(Sediments!M19/1000000)*$B$55</f>
        <v>1.1213468477683836E-8</v>
      </c>
      <c r="P50" s="60">
        <f>(Sediments!N19/1000000)*$B$55</f>
        <v>8.3717655031398983E-9</v>
      </c>
      <c r="Q50" s="60">
        <f>(Sediments!O19/1000000)*$B$55</f>
        <v>5.0725535367479984E-9</v>
      </c>
      <c r="R50" s="60">
        <f>(Sediments!P19/1000000)*$B$55</f>
        <v>5.5960490286328254E-7</v>
      </c>
      <c r="S50" s="60">
        <f>(Sediments!Q19/1000000)*$B$55</f>
        <v>4.303251139346819E-8</v>
      </c>
      <c r="T50" s="60">
        <f>(Sediments!R19/1000000)*$B$55</f>
        <v>1.2274485714686213E-7</v>
      </c>
      <c r="U50" s="60">
        <f>(Sediments!S19/1000000)*$B$55</f>
        <v>1.367183385366542E-8</v>
      </c>
      <c r="V50" s="60">
        <f>(Sediments!T19/1000000)*$B$55</f>
        <v>2.5823260021358111E-6</v>
      </c>
      <c r="W50" s="60">
        <f>(Sediments!U19/1000000)*$B$55</f>
        <v>1.8542792282282058E-7</v>
      </c>
      <c r="X50" s="60">
        <f>(Sediments!V19/1000000)*$B$55</f>
        <v>1.6527714205189643E-6</v>
      </c>
      <c r="Y50" s="51">
        <v>16.828407062764601</v>
      </c>
      <c r="Z50" s="28">
        <v>16.828407062764601</v>
      </c>
    </row>
    <row r="51" spans="1:26" x14ac:dyDescent="0.25">
      <c r="A51" t="s">
        <v>96</v>
      </c>
      <c r="B51">
        <f>100-67.87</f>
        <v>32.129999999999995</v>
      </c>
      <c r="D51" t="s">
        <v>97</v>
      </c>
      <c r="E51" s="61">
        <f t="shared" ref="E51:T51" si="5">(100*E49)/E45</f>
        <v>6.2890220289527887</v>
      </c>
      <c r="F51" s="61">
        <f t="shared" si="5"/>
        <v>35.060779309918367</v>
      </c>
      <c r="G51" s="61">
        <f t="shared" si="5"/>
        <v>6.8602343654735733</v>
      </c>
      <c r="H51" s="61">
        <f t="shared" si="5"/>
        <v>8.7373496078152453</v>
      </c>
      <c r="I51" s="66">
        <f t="shared" si="5"/>
        <v>133.09286766422713</v>
      </c>
      <c r="J51" s="61">
        <f t="shared" si="5"/>
        <v>8.9143349673555452</v>
      </c>
      <c r="K51" s="66">
        <f t="shared" si="5"/>
        <v>0.77671392982611787</v>
      </c>
      <c r="L51" s="61">
        <f t="shared" si="5"/>
        <v>10.105348109062037</v>
      </c>
      <c r="M51" s="61">
        <f t="shared" si="5"/>
        <v>12.964356537591481</v>
      </c>
      <c r="N51" s="61">
        <f t="shared" si="5"/>
        <v>10.992778022770894</v>
      </c>
      <c r="O51" s="66">
        <f t="shared" si="5"/>
        <v>10.70674142968115</v>
      </c>
      <c r="P51" s="66">
        <f t="shared" si="5"/>
        <v>3.661575642550337</v>
      </c>
      <c r="Q51" s="66">
        <f t="shared" si="5"/>
        <v>23.624593647333093</v>
      </c>
      <c r="R51" s="61">
        <f t="shared" si="5"/>
        <v>4.3343967174094153</v>
      </c>
      <c r="S51" s="61">
        <f t="shared" si="5"/>
        <v>10.486491901083985</v>
      </c>
      <c r="T51" s="61">
        <f t="shared" si="5"/>
        <v>5.4848822740030219</v>
      </c>
      <c r="U51" s="66">
        <v>0</v>
      </c>
      <c r="V51" s="61">
        <f>(100*V49)/V45</f>
        <v>7.3482069736456026</v>
      </c>
      <c r="W51" s="61">
        <f>(100*W49)/W45</f>
        <v>7.8276933851194324</v>
      </c>
      <c r="X51" s="61">
        <f>(100*X49)/X45</f>
        <v>9.6325408312392895</v>
      </c>
      <c r="Y51" s="51">
        <v>3.1232876712328799</v>
      </c>
      <c r="Z51" s="28">
        <v>3.1232876712328799</v>
      </c>
    </row>
    <row r="52" spans="1:26" x14ac:dyDescent="0.25">
      <c r="A52" t="s">
        <v>98</v>
      </c>
      <c r="B52">
        <v>2.65</v>
      </c>
      <c r="D52" t="s">
        <v>99</v>
      </c>
      <c r="E52" s="61">
        <f>(100*E50)/E47</f>
        <v>3.580851084817815</v>
      </c>
      <c r="F52" s="61">
        <f>(100*F50)/F47</f>
        <v>9.5965414404230902</v>
      </c>
      <c r="G52" s="61">
        <f t="shared" ref="G52:X52" si="6">(100*G50)/G47</f>
        <v>3.645655870772806</v>
      </c>
      <c r="H52" s="61">
        <f t="shared" si="6"/>
        <v>8.4651888456644802</v>
      </c>
      <c r="I52" s="66">
        <f t="shared" si="6"/>
        <v>20.068033514963744</v>
      </c>
      <c r="J52" s="61">
        <f t="shared" si="6"/>
        <v>4.0489310517836845</v>
      </c>
      <c r="K52" s="66">
        <f t="shared" si="6"/>
        <v>2.9831355263682093</v>
      </c>
      <c r="L52" s="61">
        <f t="shared" si="6"/>
        <v>4.6383883111957482</v>
      </c>
      <c r="M52" s="61">
        <f t="shared" si="6"/>
        <v>4.4714399112433858</v>
      </c>
      <c r="N52" s="61">
        <f t="shared" si="6"/>
        <v>4.6594336045559395</v>
      </c>
      <c r="O52" s="66">
        <f t="shared" si="6"/>
        <v>2.011639997981598</v>
      </c>
      <c r="P52" s="66">
        <f t="shared" si="6"/>
        <v>5.3136851405144681</v>
      </c>
      <c r="Q52" s="66">
        <f t="shared" si="6"/>
        <v>13.275953733657111</v>
      </c>
      <c r="R52" s="61">
        <f t="shared" si="6"/>
        <v>2.2505193235956504</v>
      </c>
      <c r="S52" s="61">
        <f t="shared" si="6"/>
        <v>8.298733606574098</v>
      </c>
      <c r="T52" s="61">
        <f t="shared" si="6"/>
        <v>2.6092660621657457</v>
      </c>
      <c r="U52" s="66">
        <f t="shared" si="6"/>
        <v>4.6450343929994728</v>
      </c>
      <c r="V52" s="61">
        <f t="shared" si="6"/>
        <v>3.6755524508907937</v>
      </c>
      <c r="W52" s="61">
        <f t="shared" si="6"/>
        <v>5.4653870555720419</v>
      </c>
      <c r="X52" s="61">
        <f t="shared" si="6"/>
        <v>3.8166368370538288</v>
      </c>
      <c r="Z52" s="28">
        <v>5.8204095656097596</v>
      </c>
    </row>
    <row r="53" spans="1:26" x14ac:dyDescent="0.25">
      <c r="A53" s="55" t="s">
        <v>100</v>
      </c>
      <c r="B53" s="62">
        <f>D45</f>
        <v>12.521628000000009</v>
      </c>
      <c r="D53">
        <v>1000</v>
      </c>
      <c r="E53" s="67">
        <f t="shared" ref="E53:V54" si="7">E45*$D$53</f>
        <v>69.48666673109274</v>
      </c>
      <c r="F53" s="68">
        <f t="shared" si="7"/>
        <v>3.5549585784661728</v>
      </c>
      <c r="G53" s="68">
        <f t="shared" si="7"/>
        <v>9.7622352699402999</v>
      </c>
      <c r="H53" s="68">
        <f t="shared" si="7"/>
        <v>5.7838022249894134</v>
      </c>
      <c r="I53" s="68">
        <f t="shared" si="7"/>
        <v>1.4214293100000004E-2</v>
      </c>
      <c r="J53" s="69">
        <f t="shared" si="7"/>
        <v>4.2099779342241419</v>
      </c>
      <c r="K53" s="69">
        <f t="shared" si="7"/>
        <v>0.23040096394902301</v>
      </c>
      <c r="L53" s="69">
        <f t="shared" si="7"/>
        <v>0.40122984593758493</v>
      </c>
      <c r="M53" s="69">
        <f t="shared" si="7"/>
        <v>1.3263340870308558</v>
      </c>
      <c r="N53" s="69">
        <f t="shared" si="7"/>
        <v>0.4198781784879711</v>
      </c>
      <c r="O53" s="69">
        <f t="shared" si="7"/>
        <v>8.6491231595999998E-3</v>
      </c>
      <c r="P53" s="69">
        <f t="shared" si="7"/>
        <v>2.9129701280400017E-3</v>
      </c>
      <c r="Q53" s="69">
        <f t="shared" si="7"/>
        <v>1.1192769038934019E-2</v>
      </c>
      <c r="R53" s="69">
        <f t="shared" si="7"/>
        <v>15.816522427582681</v>
      </c>
      <c r="S53" s="69">
        <f t="shared" si="7"/>
        <v>1.9605231693820457</v>
      </c>
      <c r="T53" s="69">
        <f t="shared" si="7"/>
        <v>3.2406535230854945</v>
      </c>
      <c r="U53" s="69">
        <f t="shared" si="7"/>
        <v>0</v>
      </c>
      <c r="V53" s="69">
        <f t="shared" si="7"/>
        <v>115.96281468418404</v>
      </c>
      <c r="Z53" s="28">
        <v>4.5033652323666598</v>
      </c>
    </row>
    <row r="54" spans="1:26" x14ac:dyDescent="0.25">
      <c r="A54" s="55" t="s">
        <v>101</v>
      </c>
      <c r="B54" s="63">
        <f>B53/B52</f>
        <v>4.7251426415094375</v>
      </c>
      <c r="E54" s="61">
        <f t="shared" si="7"/>
        <v>107.97175571719887</v>
      </c>
      <c r="F54" s="68">
        <f t="shared" si="7"/>
        <v>4.1324662735779381</v>
      </c>
      <c r="G54" s="68">
        <f t="shared" si="7"/>
        <v>14.506399953112881</v>
      </c>
      <c r="H54" s="68">
        <f t="shared" si="7"/>
        <v>9.4228038786359587</v>
      </c>
      <c r="I54" s="68">
        <f t="shared" si="7"/>
        <v>3.5897660046741449E-2</v>
      </c>
      <c r="J54" s="69">
        <f t="shared" si="7"/>
        <v>7.5386712645590075</v>
      </c>
      <c r="K54" s="69">
        <f t="shared" si="7"/>
        <v>0.48968654014307178</v>
      </c>
      <c r="L54" s="69">
        <f t="shared" si="7"/>
        <v>0.35747687134681977</v>
      </c>
      <c r="M54" s="69">
        <f t="shared" si="7"/>
        <v>1.6012838713840645</v>
      </c>
      <c r="N54" s="69">
        <f t="shared" si="7"/>
        <v>0.56902938838000461</v>
      </c>
      <c r="O54" s="69">
        <f t="shared" si="7"/>
        <v>1.5274184712622424E-2</v>
      </c>
      <c r="P54" s="69">
        <f t="shared" si="7"/>
        <v>6.6650503510809998E-3</v>
      </c>
      <c r="Q54" s="69">
        <f t="shared" si="7"/>
        <v>3.8682531529714494E-2</v>
      </c>
      <c r="R54" s="69">
        <f t="shared" si="7"/>
        <v>25.953140200967045</v>
      </c>
      <c r="S54" s="69">
        <f t="shared" si="7"/>
        <v>4.3299628952546803</v>
      </c>
      <c r="T54" s="69">
        <f t="shared" si="7"/>
        <v>4.5607690182093359</v>
      </c>
      <c r="U54" s="69">
        <f t="shared" si="7"/>
        <v>0</v>
      </c>
      <c r="V54" s="69">
        <f t="shared" si="7"/>
        <v>168.19391339762444</v>
      </c>
      <c r="Z54" s="28">
        <v>4.4979445891155398</v>
      </c>
    </row>
    <row r="55" spans="1:26" x14ac:dyDescent="0.25">
      <c r="A55" s="57" t="s">
        <v>102</v>
      </c>
      <c r="B55" s="64">
        <f>D47</f>
        <v>1.2948908327039761</v>
      </c>
      <c r="D55">
        <v>1000000</v>
      </c>
      <c r="E55" s="69">
        <f t="shared" ref="E55:V56" si="8">E47*$D$55</f>
        <v>0.60095758538533905</v>
      </c>
      <c r="F55" s="69">
        <f t="shared" si="8"/>
        <v>0.70915808492942567</v>
      </c>
      <c r="G55" s="69">
        <f t="shared" si="8"/>
        <v>0.96160163152576872</v>
      </c>
      <c r="H55" s="69">
        <f t="shared" si="8"/>
        <v>0.71637518003532064</v>
      </c>
      <c r="I55" s="69">
        <f t="shared" si="8"/>
        <v>7.7077279221820789E-4</v>
      </c>
      <c r="J55" s="69">
        <f t="shared" si="8"/>
        <v>16.064490680385241</v>
      </c>
      <c r="K55" s="69">
        <f t="shared" si="8"/>
        <v>0.44988632008604079</v>
      </c>
      <c r="L55" s="69">
        <f t="shared" si="8"/>
        <v>6.6849147252741883</v>
      </c>
      <c r="M55" s="69">
        <f t="shared" si="8"/>
        <v>6.9946136242527581</v>
      </c>
      <c r="N55" s="69">
        <f t="shared" si="8"/>
        <v>7.4363774091543142</v>
      </c>
      <c r="O55" s="69">
        <f t="shared" si="8"/>
        <v>0.55742918658084939</v>
      </c>
      <c r="P55" s="69">
        <f t="shared" si="8"/>
        <v>0.15755102686286279</v>
      </c>
      <c r="Q55" s="69">
        <f t="shared" si="8"/>
        <v>3.8208581006787437E-2</v>
      </c>
      <c r="R55" s="69">
        <f t="shared" si="8"/>
        <v>24.865589777260958</v>
      </c>
      <c r="S55" s="69">
        <f t="shared" si="8"/>
        <v>0.51854311071485248</v>
      </c>
      <c r="T55" s="69">
        <f t="shared" si="8"/>
        <v>4.704190918919986</v>
      </c>
      <c r="U55" s="69">
        <f t="shared" si="8"/>
        <v>0.29433224163571814</v>
      </c>
      <c r="V55" s="69">
        <f t="shared" si="8"/>
        <v>70.256812727838167</v>
      </c>
      <c r="Z55" s="41">
        <v>2.02739726027397</v>
      </c>
    </row>
    <row r="56" spans="1:26" x14ac:dyDescent="0.25">
      <c r="A56" s="57" t="s">
        <v>103</v>
      </c>
      <c r="B56" s="65">
        <f>B55/B52</f>
        <v>0.48863805007697214</v>
      </c>
      <c r="E56" s="69">
        <f t="shared" si="8"/>
        <v>0.82572212400180678</v>
      </c>
      <c r="F56" s="69">
        <f t="shared" si="8"/>
        <v>0.97618160917439856</v>
      </c>
      <c r="G56" s="69">
        <f t="shared" si="8"/>
        <v>1.0629617701222458</v>
      </c>
      <c r="H56" s="69">
        <f t="shared" si="8"/>
        <v>1.7326676683819173</v>
      </c>
      <c r="I56" s="69">
        <f t="shared" si="8"/>
        <v>3.8538639610910391E-3</v>
      </c>
      <c r="J56" s="69">
        <f t="shared" si="8"/>
        <v>27.63943612883509</v>
      </c>
      <c r="K56" s="69">
        <f t="shared" si="8"/>
        <v>1.2084513754310175</v>
      </c>
      <c r="L56" s="69">
        <f t="shared" si="8"/>
        <v>7.5281609849043241</v>
      </c>
      <c r="M56" s="69">
        <f t="shared" si="8"/>
        <v>12.184733204059704</v>
      </c>
      <c r="N56" s="69">
        <f t="shared" si="8"/>
        <v>10.999011823576105</v>
      </c>
      <c r="O56" s="69">
        <f t="shared" si="8"/>
        <v>1.7162749689092065</v>
      </c>
      <c r="P56" s="69">
        <f t="shared" si="8"/>
        <v>0.43082913336723022</v>
      </c>
      <c r="Q56" s="69">
        <f t="shared" si="8"/>
        <v>8.1773599303622838E-2</v>
      </c>
      <c r="R56" s="69">
        <f t="shared" si="8"/>
        <v>56.94562096411947</v>
      </c>
      <c r="S56" s="69">
        <f t="shared" si="8"/>
        <v>0.78910580248770246</v>
      </c>
      <c r="T56" s="69">
        <f t="shared" si="8"/>
        <v>14.312616453950373</v>
      </c>
      <c r="U56" s="69">
        <f t="shared" si="8"/>
        <v>0.98831146008581994</v>
      </c>
      <c r="V56" s="69">
        <f t="shared" si="8"/>
        <v>125.38916708808252</v>
      </c>
      <c r="Z56" s="28">
        <v>3.5756810547979101</v>
      </c>
    </row>
    <row r="57" spans="1:26" x14ac:dyDescent="0.25">
      <c r="Z57" s="41">
        <v>7.0136986301369904</v>
      </c>
    </row>
    <row r="58" spans="1:26" x14ac:dyDescent="0.25">
      <c r="F58" s="70"/>
      <c r="Y58" s="55"/>
      <c r="Z58" s="41">
        <v>1.5342465753424701</v>
      </c>
    </row>
    <row r="59" spans="1:26" x14ac:dyDescent="0.25">
      <c r="F59" s="70"/>
      <c r="Y59" s="55"/>
      <c r="Z59" s="41">
        <v>3.04109589041096</v>
      </c>
    </row>
    <row r="60" spans="1:26" x14ac:dyDescent="0.25">
      <c r="Y60" s="57"/>
      <c r="Z60" s="55"/>
    </row>
    <row r="61" spans="1:26" x14ac:dyDescent="0.25">
      <c r="Y61" s="57"/>
      <c r="Z61" s="55"/>
    </row>
    <row r="62" spans="1:26" x14ac:dyDescent="0.25">
      <c r="Z62" s="57"/>
    </row>
    <row r="63" spans="1:26" x14ac:dyDescent="0.25">
      <c r="Z63" s="57"/>
    </row>
    <row r="64" spans="1:26" x14ac:dyDescent="0.25">
      <c r="Y64" s="55"/>
      <c r="Z64" s="55"/>
    </row>
    <row r="65" spans="25:26" x14ac:dyDescent="0.25">
      <c r="Y65" s="57"/>
      <c r="Z65" s="57"/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Z65"/>
  <sheetViews>
    <sheetView zoomScaleNormal="100" workbookViewId="0">
      <pane xSplit="3" ySplit="2" topLeftCell="D13" activePane="bottomRight" state="frozen"/>
      <selection pane="topRight" activeCell="D1" sqref="D1"/>
      <selection pane="bottomLeft" activeCell="A3" sqref="A3"/>
      <selection pane="bottomRight" activeCell="D37" sqref="D37"/>
    </sheetView>
  </sheetViews>
  <sheetFormatPr baseColWidth="10" defaultColWidth="9.140625" defaultRowHeight="15" x14ac:dyDescent="0.25"/>
  <cols>
    <col min="6" max="6" width="9.5703125"/>
  </cols>
  <sheetData>
    <row r="1" spans="1:26" x14ac:dyDescent="0.25">
      <c r="A1" s="1" t="s">
        <v>0</v>
      </c>
      <c r="E1" t="s">
        <v>91</v>
      </c>
    </row>
    <row r="2" spans="1:26" x14ac:dyDescent="0.25">
      <c r="A2" s="5" t="s">
        <v>1</v>
      </c>
      <c r="B2" s="5" t="s">
        <v>2</v>
      </c>
      <c r="C2" s="5" t="s">
        <v>92</v>
      </c>
      <c r="D2" s="5" t="s">
        <v>93</v>
      </c>
      <c r="E2" s="5" t="s">
        <v>11</v>
      </c>
      <c r="F2" s="5" t="s">
        <v>12</v>
      </c>
      <c r="G2" s="5" t="s">
        <v>13</v>
      </c>
      <c r="H2" s="5" t="s">
        <v>14</v>
      </c>
      <c r="I2" s="5" t="s">
        <v>15</v>
      </c>
      <c r="J2" s="5" t="s">
        <v>16</v>
      </c>
      <c r="K2" s="5" t="s">
        <v>17</v>
      </c>
      <c r="L2" s="5" t="s">
        <v>18</v>
      </c>
      <c r="M2" s="5" t="s">
        <v>19</v>
      </c>
      <c r="N2" s="5" t="s">
        <v>20</v>
      </c>
      <c r="O2" s="5" t="s">
        <v>21</v>
      </c>
      <c r="P2" s="5" t="s">
        <v>22</v>
      </c>
      <c r="Q2" s="5" t="s">
        <v>23</v>
      </c>
      <c r="R2" s="5" t="s">
        <v>24</v>
      </c>
      <c r="S2" s="5" t="s">
        <v>25</v>
      </c>
      <c r="T2" s="5" t="s">
        <v>26</v>
      </c>
      <c r="U2" s="5" t="s">
        <v>27</v>
      </c>
      <c r="V2" s="5" t="s">
        <v>28</v>
      </c>
      <c r="W2" s="6" t="s">
        <v>29</v>
      </c>
      <c r="X2" s="6" t="s">
        <v>30</v>
      </c>
    </row>
    <row r="3" spans="1:26" s="55" customFormat="1" x14ac:dyDescent="0.25">
      <c r="A3" s="47" t="s">
        <v>55</v>
      </c>
      <c r="B3" s="48">
        <v>39296</v>
      </c>
      <c r="C3" s="49">
        <f>(dw!C10/1000)*365</f>
        <v>13.330000000000007</v>
      </c>
      <c r="D3" s="49">
        <f>(B$51*C3)/100</f>
        <v>4.2829290000000011</v>
      </c>
      <c r="E3" s="50">
        <f>(dw!K10/1000000)*$D3</f>
        <v>1.1222283909649697E-3</v>
      </c>
      <c r="F3" s="50">
        <f>(dw!L10/1000000)*$D3</f>
        <v>5.297090876153547E-4</v>
      </c>
      <c r="G3" s="50">
        <f>(dw!M10/1000000)*$D3</f>
        <v>2.099435752376098E-4</v>
      </c>
      <c r="H3" s="50">
        <f>(dw!N10/1000000)*$D3</f>
        <v>1.0267602946166144E-4</v>
      </c>
      <c r="I3" s="50">
        <f>(dw!O10/1000000)*$D3</f>
        <v>0</v>
      </c>
      <c r="J3" s="50">
        <f>(dw!P10/1000000)*$D3</f>
        <v>9.992052393271448E-5</v>
      </c>
      <c r="K3" s="50">
        <f>(dw!Q10/1000000)*$D3</f>
        <v>0</v>
      </c>
      <c r="L3" s="50">
        <f>(dw!R10/1000000)*$D3</f>
        <v>4.8518764570649351E-5</v>
      </c>
      <c r="M3" s="50">
        <f>(dw!S10/1000000)*$D3</f>
        <v>5.3534126492645174E-5</v>
      </c>
      <c r="N3" s="50">
        <f>(dw!T10/1000000)*$D3</f>
        <v>4.0293442591424761E-5</v>
      </c>
      <c r="O3" s="50">
        <f>(dw!U10/1000000)*$D3</f>
        <v>1.2163518360000004E-7</v>
      </c>
      <c r="P3" s="50">
        <f>(dw!V10/1000000)*$D3</f>
        <v>4.1116118400000007E-8</v>
      </c>
      <c r="Q3" s="50">
        <f>(dw!W10/1000000)*$D3</f>
        <v>0</v>
      </c>
      <c r="R3" s="50">
        <f>(dw!X10/1000000)*$D3</f>
        <v>2.2473350946252421E-4</v>
      </c>
      <c r="S3" s="50">
        <f>(dw!Y10/1000000)*$D3</f>
        <v>3.0680271335677367E-5</v>
      </c>
      <c r="T3" s="50">
        <f>(dw!Z10/1000000)*$D3</f>
        <v>9.9388380022354884E-5</v>
      </c>
      <c r="U3" s="50">
        <f>(dw!AA10/1000000)*$D3</f>
        <v>0</v>
      </c>
      <c r="V3" s="50">
        <f>(dw!AB10/1000000)*$D3</f>
        <v>2.5617888529895854E-3</v>
      </c>
      <c r="W3" s="50">
        <f>(dw!AC10/1000000)*$D3</f>
        <v>1.9645570832795955E-3</v>
      </c>
      <c r="X3" s="50">
        <f>(dw!AD10/1000000)*$D3</f>
        <v>2.4242960888943375E-4</v>
      </c>
      <c r="Z3" s="9">
        <v>49.013698630137</v>
      </c>
    </row>
    <row r="4" spans="1:26" s="55" customFormat="1" x14ac:dyDescent="0.25">
      <c r="A4" s="47" t="s">
        <v>56</v>
      </c>
      <c r="B4" s="48">
        <v>39662</v>
      </c>
      <c r="C4" s="49">
        <f>(dw!C11/1000)*365</f>
        <v>20.780000000000012</v>
      </c>
      <c r="D4" s="49">
        <f>(B$51*C4)/100</f>
        <v>6.6766140000000034</v>
      </c>
      <c r="E4" s="50">
        <f>(dw!K11/1000000)*$D4</f>
        <v>5.0556577815464932E-3</v>
      </c>
      <c r="F4" s="50">
        <f>(dw!L11/1000000)*$D4</f>
        <v>8.7772297765148944E-4</v>
      </c>
      <c r="G4" s="50">
        <f>(dw!M11/1000000)*$D4</f>
        <v>4.7594242899000018E-4</v>
      </c>
      <c r="H4" s="50">
        <f>(dw!N11/1000000)*$D4</f>
        <v>8.5875659339485367E-4</v>
      </c>
      <c r="I4" s="50">
        <f>(dw!O11/1000000)*$D4</f>
        <v>0</v>
      </c>
      <c r="J4" s="50">
        <f>(dw!P11/1000000)*$D4</f>
        <v>5.4324854655058254E-4</v>
      </c>
      <c r="K4" s="50">
        <f>(dw!Q11/1000000)*$D4</f>
        <v>0</v>
      </c>
      <c r="L4" s="50">
        <f>(dw!R11/1000000)*$D4</f>
        <v>1.3568133403743464E-4</v>
      </c>
      <c r="M4" s="50">
        <f>(dw!S11/1000000)*$D4</f>
        <v>2.3852354770833458E-4</v>
      </c>
      <c r="N4" s="50">
        <f>(dw!T11/1000000)*$D4</f>
        <v>1.8561151114020963E-4</v>
      </c>
      <c r="O4" s="50">
        <f>(dw!U11/1000000)*$D4</f>
        <v>1.1617308360000006E-7</v>
      </c>
      <c r="P4" s="50">
        <f>(dw!V11/1000000)*$D4</f>
        <v>2.7721301328000019E-7</v>
      </c>
      <c r="Q4" s="50">
        <f>(dw!W11/1000000)*$D4</f>
        <v>0</v>
      </c>
      <c r="R4" s="50">
        <f>(dw!X11/1000000)*$D4</f>
        <v>1.3336588116138047E-3</v>
      </c>
      <c r="S4" s="50">
        <f>(dw!Y11/1000000)*$D4</f>
        <v>3.2117745517460994E-4</v>
      </c>
      <c r="T4" s="50">
        <f>(dw!Z11/1000000)*$D4</f>
        <v>2.6603906122868443E-4</v>
      </c>
      <c r="U4" s="50">
        <f>(dw!AA11/1000000)*$D4</f>
        <v>0</v>
      </c>
      <c r="V4" s="50">
        <f>(dw!AB11/1000000)*$D4</f>
        <v>1.0292413435133376E-2</v>
      </c>
      <c r="W4" s="50">
        <f>(dw!AC11/1000000)*$D4</f>
        <v>7.268079781582836E-3</v>
      </c>
      <c r="X4" s="50">
        <f>(dw!AD11/1000000)*$D4</f>
        <v>1.1034583255334412E-3</v>
      </c>
      <c r="Z4" s="9">
        <v>56</v>
      </c>
    </row>
    <row r="5" spans="1:26" x14ac:dyDescent="0.25">
      <c r="A5" s="47" t="s">
        <v>57</v>
      </c>
      <c r="B5" s="48">
        <v>39775</v>
      </c>
      <c r="C5" s="49">
        <f>(dw!C12/1000)*365</f>
        <v>36.250000000000007</v>
      </c>
      <c r="D5" s="49">
        <f>(B$51*C5)/100</f>
        <v>11.647125000000001</v>
      </c>
      <c r="E5" s="50">
        <f>(dw!K12/1000000)*$D5</f>
        <v>1.813331812883464E-2</v>
      </c>
      <c r="F5" s="50">
        <f>(dw!L12/1000000)*$D5</f>
        <v>1.754492002305072E-3</v>
      </c>
      <c r="G5" s="50">
        <f>(dw!M12/1000000)*$D5</f>
        <v>3.564194893485243E-3</v>
      </c>
      <c r="H5" s="50">
        <f>(dw!N12/1000000)*$D5</f>
        <v>1.7500524345942477E-3</v>
      </c>
      <c r="I5" s="50">
        <f>(dw!O12/1000000)*$D5</f>
        <v>0</v>
      </c>
      <c r="J5" s="50">
        <f>(dw!P12/1000000)*$D5</f>
        <v>2.1739467866663032E-3</v>
      </c>
      <c r="K5" s="50">
        <f>(dw!Q12/1000000)*$D5</f>
        <v>0</v>
      </c>
      <c r="L5" s="50">
        <f>(dw!R12/1000000)*$D5</f>
        <v>6.0620041888104074E-4</v>
      </c>
      <c r="M5" s="50">
        <f>(dw!S12/1000000)*$D5</f>
        <v>7.8176026424213473E-4</v>
      </c>
      <c r="N5" s="50">
        <f>(dw!T12/1000000)*$D5</f>
        <v>5.9620585081120148E-4</v>
      </c>
      <c r="O5" s="50">
        <f>(dw!U12/1000000)*$D5</f>
        <v>0</v>
      </c>
      <c r="P5" s="50">
        <f>(dw!V12/1000000)*$D5</f>
        <v>0</v>
      </c>
      <c r="Q5" s="50">
        <f>(dw!W12/1000000)*$D5</f>
        <v>0</v>
      </c>
      <c r="R5" s="50">
        <f>(dw!X12/1000000)*$D5</f>
        <v>5.6800989559221936E-3</v>
      </c>
      <c r="S5" s="50">
        <f>(dw!Y12/1000000)*$D5</f>
        <v>6.5101849075649648E-4</v>
      </c>
      <c r="T5" s="50">
        <f>(dw!Z12/1000000)*$D5</f>
        <v>8.3169583798979162E-4</v>
      </c>
      <c r="U5" s="50">
        <f>(dw!AA12/1000000)*$D5</f>
        <v>0</v>
      </c>
      <c r="V5" s="54">
        <f t="shared" ref="V5:V44" si="0">SUM(R5:T5,L5:N5,J5,E5:H5)</f>
        <v>3.652298406448836E-2</v>
      </c>
      <c r="W5" s="50">
        <f>(dw!AC12/1000000)*$D5</f>
        <v>2.5202057459219204E-2</v>
      </c>
      <c r="X5" s="50">
        <f>(dw!AD12/1000000)*$D5</f>
        <v>4.1581133206006803E-3</v>
      </c>
      <c r="Z5" s="9">
        <v>36.958904109589</v>
      </c>
    </row>
    <row r="6" spans="1:26" x14ac:dyDescent="0.25">
      <c r="A6" s="47" t="s">
        <v>58</v>
      </c>
      <c r="B6" s="48">
        <v>40026</v>
      </c>
      <c r="C6" s="49">
        <f>(dw!C13/1000)*365</f>
        <v>26.559999999999988</v>
      </c>
      <c r="D6" s="49">
        <f>(B$51*C6)/100</f>
        <v>8.5337279999999947</v>
      </c>
      <c r="E6" s="50">
        <f>(dw!K13/1000000)*$D6</f>
        <v>7.5105389522171339E-3</v>
      </c>
      <c r="F6" s="50">
        <f>(dw!L13/1000000)*$D6</f>
        <v>2.9882361324551428E-3</v>
      </c>
      <c r="G6" s="50">
        <f>(dw!M13/1000000)*$D6</f>
        <v>1.5404250945331534E-3</v>
      </c>
      <c r="H6" s="50">
        <f>(dw!N13/1000000)*$D6</f>
        <v>1.1019972149520472E-3</v>
      </c>
      <c r="I6" s="50">
        <f>(dw!O13/1000000)*$D6</f>
        <v>0</v>
      </c>
      <c r="J6" s="50">
        <f>(dw!P13/1000000)*$D6</f>
        <v>1.0317735509136762E-3</v>
      </c>
      <c r="K6" s="50">
        <f>(dw!Q13/1000000)*$D6</f>
        <v>0</v>
      </c>
      <c r="L6" s="50">
        <f>(dw!R13/1000000)*$D6</f>
        <v>2.5313216812196518E-4</v>
      </c>
      <c r="M6" s="50">
        <f>(dw!S13/1000000)*$D6</f>
        <v>4.6742565995916879E-4</v>
      </c>
      <c r="N6" s="50">
        <f>(dw!T13/1000000)*$D6</f>
        <v>3.9041506945004079E-4</v>
      </c>
      <c r="O6" s="50">
        <f>(dw!U13/1000000)*$D6</f>
        <v>0</v>
      </c>
      <c r="P6" s="50">
        <f>(dw!V13/1000000)*$D6</f>
        <v>0</v>
      </c>
      <c r="Q6" s="50">
        <f>(dw!W13/1000000)*$D6</f>
        <v>0</v>
      </c>
      <c r="R6" s="50">
        <f>(dw!X13/1000000)*$D6</f>
        <v>2.2908972764055452E-3</v>
      </c>
      <c r="S6" s="50">
        <f>(dw!Y13/1000000)*$D6</f>
        <v>7.6803551999999958E-4</v>
      </c>
      <c r="T6" s="50">
        <f>(dw!Z13/1000000)*$D6</f>
        <v>4.7717856191142291E-4</v>
      </c>
      <c r="U6" s="50">
        <f>(dw!AA13/1000000)*$D6</f>
        <v>0</v>
      </c>
      <c r="V6" s="54">
        <f t="shared" si="0"/>
        <v>1.8820055200919294E-2</v>
      </c>
      <c r="W6" s="50">
        <f>(dw!AC13/1000000)*$D6</f>
        <v>1.314119739415748E-2</v>
      </c>
      <c r="X6" s="50">
        <f>(dw!AD13/1000000)*$D6</f>
        <v>2.1427464484448512E-3</v>
      </c>
      <c r="Z6" s="9">
        <v>21.4794520547945</v>
      </c>
    </row>
    <row r="7" spans="1:26" x14ac:dyDescent="0.25">
      <c r="A7" s="47" t="s">
        <v>59</v>
      </c>
      <c r="B7" s="48">
        <v>40238</v>
      </c>
      <c r="C7" s="49">
        <f>(dw!C14/1000)*365</f>
        <v>61.820000000000135</v>
      </c>
      <c r="D7" s="49">
        <f>(B$51*C7)/100</f>
        <v>19.86276600000004</v>
      </c>
      <c r="E7" s="50">
        <f>(dw!K14/1000000)*$D7</f>
        <v>0.35702496011052559</v>
      </c>
      <c r="F7" s="50">
        <f>(dw!L14/1000000)*$D7</f>
        <v>2.7598029416543621E-3</v>
      </c>
      <c r="G7" s="50">
        <f>(dw!M14/1000000)*$D7</f>
        <v>1.9841455436986299E-2</v>
      </c>
      <c r="H7" s="50">
        <f>(dw!N14/1000000)*$D7</f>
        <v>1.8602739996031459E-2</v>
      </c>
      <c r="I7" s="50">
        <f>(dw!O14/1000000)*$D7</f>
        <v>0</v>
      </c>
      <c r="J7" s="50">
        <f>(dw!P14/1000000)*$D7</f>
        <v>1.1924909013020873E-2</v>
      </c>
      <c r="K7" s="50">
        <f>(dw!Q14/1000000)*$D7</f>
        <v>1.7487780035071536E-3</v>
      </c>
      <c r="L7" s="50">
        <f>(dw!R14/1000000)*$D7</f>
        <v>9.8085503639762307E-4</v>
      </c>
      <c r="M7" s="50">
        <f>(dw!S14/1000000)*$D7</f>
        <v>3.4487082315814658E-3</v>
      </c>
      <c r="N7" s="50">
        <f>(dw!T14/1000000)*$D7</f>
        <v>0</v>
      </c>
      <c r="O7" s="50">
        <f>(dw!U14/1000000)*$D7</f>
        <v>8.7594798060000173E-6</v>
      </c>
      <c r="P7" s="50">
        <f>(dw!V14/1000000)*$D7</f>
        <v>0</v>
      </c>
      <c r="Q7" s="50">
        <f>(dw!W14/1000000)*$D7</f>
        <v>1.5997735911187831E-4</v>
      </c>
      <c r="R7" s="50">
        <f>(dw!X14/1000000)*$D7</f>
        <v>7.3983524283640967E-2</v>
      </c>
      <c r="S7" s="50">
        <f>(dw!Y14/1000000)*$D7</f>
        <v>1.6735492669896036E-2</v>
      </c>
      <c r="T7" s="50">
        <f>(dw!Z14/1000000)*$D7</f>
        <v>1.4379567760074855E-2</v>
      </c>
      <c r="U7" s="50">
        <f>(dw!AA14/1000000)*$D7</f>
        <v>0</v>
      </c>
      <c r="V7" s="54">
        <f t="shared" si="0"/>
        <v>0.51968201547980952</v>
      </c>
      <c r="W7" s="50">
        <f>(dw!AC14/1000000)*$D7</f>
        <v>0.39822895848519779</v>
      </c>
      <c r="X7" s="50">
        <f>(dw!AD14/1000000)*$D7</f>
        <v>1.8271987123424992E-2</v>
      </c>
      <c r="Z7" s="9">
        <v>37.260273972602697</v>
      </c>
    </row>
    <row r="8" spans="1:26" x14ac:dyDescent="0.25">
      <c r="A8" s="47" t="s">
        <v>60</v>
      </c>
      <c r="B8" s="48">
        <v>40309</v>
      </c>
      <c r="C8" s="49">
        <f>(dw!C15/1000)*365</f>
        <v>13.599999999999984</v>
      </c>
      <c r="D8" s="49">
        <f>(B$51*C8)/100</f>
        <v>4.3696799999999936</v>
      </c>
      <c r="E8" s="50">
        <f>(dw!K15/1000000)*$D8</f>
        <v>1.7673318365059323E-2</v>
      </c>
      <c r="F8" s="50">
        <f>(dw!L15/1000000)*$D8</f>
        <v>1.7417918802991549E-2</v>
      </c>
      <c r="G8" s="50">
        <f>(dw!M15/1000000)*$D8</f>
        <v>1.5978339683711978E-3</v>
      </c>
      <c r="H8" s="50">
        <f>(dw!N15/1000000)*$D8</f>
        <v>3.2555941302729553E-3</v>
      </c>
      <c r="I8" s="50">
        <f>(dw!O15/1000000)*$D8</f>
        <v>0</v>
      </c>
      <c r="J8" s="50">
        <f>(dw!P15/1000000)*$D8</f>
        <v>2.827747085687996E-3</v>
      </c>
      <c r="K8" s="50">
        <f>(dw!Q15/1000000)*$D8</f>
        <v>7.9238815790399879E-4</v>
      </c>
      <c r="L8" s="50">
        <f>(dw!R15/1000000)*$D8</f>
        <v>5.8639394433311924E-4</v>
      </c>
      <c r="M8" s="50">
        <f>(dw!S15/1000000)*$D8</f>
        <v>2.2141927486022369E-3</v>
      </c>
      <c r="N8" s="50">
        <f>(dw!T15/1000000)*$D8</f>
        <v>0</v>
      </c>
      <c r="O8" s="50">
        <f>(dw!U15/1000000)*$D8</f>
        <v>3.7806471359999942E-6</v>
      </c>
      <c r="P8" s="50">
        <f>(dw!V15/1000000)*$D8</f>
        <v>1.0836806399999985E-6</v>
      </c>
      <c r="Q8" s="50">
        <f>(dw!W15/1000000)*$D8</f>
        <v>0</v>
      </c>
      <c r="R8" s="50">
        <f>(dw!X15/1000000)*$D8</f>
        <v>5.4880632053049515E-3</v>
      </c>
      <c r="S8" s="50">
        <f>(dw!Y15/1000000)*$D8</f>
        <v>4.3696799999999938E-4</v>
      </c>
      <c r="T8" s="50">
        <f>(dw!Z15/1000000)*$D8</f>
        <v>3.1677489325843159E-3</v>
      </c>
      <c r="U8" s="50">
        <f>(dw!AA15/1000000)*$D8</f>
        <v>0</v>
      </c>
      <c r="V8" s="54">
        <f t="shared" si="0"/>
        <v>5.4665779183207648E-2</v>
      </c>
      <c r="W8" s="50">
        <f>(dw!AC15/1000000)*$D8</f>
        <v>3.9944665266695024E-2</v>
      </c>
      <c r="X8" s="50">
        <f>(dw!AD15/1000000)*$D8</f>
        <v>6.4255862643033514E-3</v>
      </c>
      <c r="Z8" s="9">
        <v>67.315068493150704</v>
      </c>
    </row>
    <row r="9" spans="1:26" x14ac:dyDescent="0.25">
      <c r="A9" s="47" t="s">
        <v>61</v>
      </c>
      <c r="B9" s="48">
        <v>40392</v>
      </c>
      <c r="C9" s="49">
        <f>(dw!C16/1000)*365</f>
        <v>17.760000000000023</v>
      </c>
      <c r="D9" s="49">
        <f>(B$51*C9)/100</f>
        <v>5.706288000000006</v>
      </c>
      <c r="E9" s="50">
        <f>(dw!K16/1000000)*$D9</f>
        <v>9.0402569513424094E-3</v>
      </c>
      <c r="F9" s="50">
        <f>(dw!L16/1000000)*$D9</f>
        <v>4.9900917931200058E-3</v>
      </c>
      <c r="G9" s="50">
        <f>(dw!M16/1000000)*$D9</f>
        <v>8.4818264832000083E-4</v>
      </c>
      <c r="H9" s="50">
        <f>(dw!N16/1000000)*$D9</f>
        <v>1.0336940712000011E-3</v>
      </c>
      <c r="I9" s="50">
        <f>(dw!O16/1000000)*$D9</f>
        <v>1.1498170320000012E-4</v>
      </c>
      <c r="J9" s="50">
        <f>(dw!P16/1000000)*$D9</f>
        <v>1.1504447236800014E-3</v>
      </c>
      <c r="K9" s="50">
        <f>(dw!Q16/1000000)*$D9</f>
        <v>6.391042560000007E-5</v>
      </c>
      <c r="L9" s="50">
        <f>(dw!R16/1000000)*$D9</f>
        <v>1.9880707392000023E-4</v>
      </c>
      <c r="M9" s="50">
        <f>(dw!S16/1000000)*$D9</f>
        <v>3.1150055563200035E-4</v>
      </c>
      <c r="N9" s="50">
        <f>(dw!T16/1000000)*$D9</f>
        <v>4.2409132416000041E-4</v>
      </c>
      <c r="O9" s="50">
        <f>(dw!U16/1000000)*$D9</f>
        <v>1.8374247360000018E-6</v>
      </c>
      <c r="P9" s="50">
        <f>(dw!V16/1000000)*$D9</f>
        <v>0</v>
      </c>
      <c r="Q9" s="50">
        <f>(dw!W16/1000000)*$D9</f>
        <v>1.8260121600000022E-5</v>
      </c>
      <c r="R9" s="50">
        <f>(dw!X16/1000000)*$D9</f>
        <v>2.9796621056496033E-3</v>
      </c>
      <c r="S9" s="50">
        <f>(dw!Y16/1000000)*$D9</f>
        <v>3.1453059456000034E-4</v>
      </c>
      <c r="T9" s="50">
        <f>(dw!Z16/1000000)*$D9</f>
        <v>2.7755384832000028E-4</v>
      </c>
      <c r="U9" s="50">
        <f>(dw!AA16/1000000)*$D9</f>
        <v>0</v>
      </c>
      <c r="V9" s="54">
        <f t="shared" si="0"/>
        <v>2.1568815689904028E-2</v>
      </c>
      <c r="W9" s="50">
        <f>(dw!AC16/1000000)*$D9</f>
        <v>2.1767805365040024E-2</v>
      </c>
      <c r="X9" s="50">
        <f>(dw!AD16/1000000)*$D9</f>
        <v>2.1688516493280022E-3</v>
      </c>
      <c r="Z9" s="9">
        <v>63.561643835616401</v>
      </c>
    </row>
    <row r="10" spans="1:26" x14ac:dyDescent="0.25">
      <c r="A10" s="47" t="s">
        <v>62</v>
      </c>
      <c r="B10" s="48">
        <v>40464</v>
      </c>
      <c r="C10" s="49">
        <f>(dw!C17/1000)*365</f>
        <v>25.719999999999992</v>
      </c>
      <c r="D10" s="49">
        <f>(B$51*C10)/100</f>
        <v>8.263835999999996</v>
      </c>
      <c r="E10" s="50">
        <f>(dw!K17/1000000)*$D10</f>
        <v>2.8824259967999987E-2</v>
      </c>
      <c r="F10" s="50">
        <f>(dw!L17/1000000)*$D10</f>
        <v>2.7490476837599988E-3</v>
      </c>
      <c r="G10" s="50">
        <f>(dw!M17/1000000)*$D10</f>
        <v>1.6871042649635993E-3</v>
      </c>
      <c r="H10" s="50">
        <f>(dw!N17/1000000)*$D10</f>
        <v>2.3527141091999988E-4</v>
      </c>
      <c r="I10" s="50">
        <f>(dw!O17/1000000)*$D10</f>
        <v>1.0081879919999996E-4</v>
      </c>
      <c r="J10" s="50">
        <f>(dw!P17/1000000)*$D10</f>
        <v>2.5488975758399986E-3</v>
      </c>
      <c r="K10" s="50">
        <f>(dw!Q17/1000000)*$D10</f>
        <v>0</v>
      </c>
      <c r="L10" s="50">
        <f>(dw!R17/1000000)*$D10</f>
        <v>4.3232258033999976E-4</v>
      </c>
      <c r="M10" s="50">
        <f>(dw!S17/1000000)*$D10</f>
        <v>5.7714630623999978E-4</v>
      </c>
      <c r="N10" s="50">
        <f>(dw!T17/1000000)*$D10</f>
        <v>6.9610918376159978E-4</v>
      </c>
      <c r="O10" s="50">
        <f>(dw!U17/1000000)*$D10</f>
        <v>1.7354055599999991E-6</v>
      </c>
      <c r="P10" s="50">
        <f>(dw!V17/1000000)*$D10</f>
        <v>1.1569370399999996E-6</v>
      </c>
      <c r="Q10" s="50">
        <f>(dw!W17/1000000)*$D10</f>
        <v>0</v>
      </c>
      <c r="R10" s="50">
        <f>(dw!X17/1000000)*$D10</f>
        <v>5.7937754195999981E-3</v>
      </c>
      <c r="S10" s="50">
        <f>(dw!Y17/1000000)*$D10</f>
        <v>6.996163557599996E-4</v>
      </c>
      <c r="T10" s="50">
        <f>(dw!Z17/1000000)*$D10</f>
        <v>2.8063987055999986E-4</v>
      </c>
      <c r="U10" s="50">
        <f>(dw!AA17/1000000)*$D10</f>
        <v>0</v>
      </c>
      <c r="V10" s="54">
        <f t="shared" si="0"/>
        <v>4.4524190619745184E-2</v>
      </c>
      <c r="W10" s="50">
        <f>(dw!AC17/1000000)*$D10</f>
        <v>4.4627901761545172E-2</v>
      </c>
      <c r="X10" s="50">
        <f>(dw!AD17/1000000)*$D10</f>
        <v>4.257367988781598E-3</v>
      </c>
      <c r="Y10" s="51">
        <v>36.5205479452055</v>
      </c>
      <c r="Z10" s="9">
        <v>36.5205479452055</v>
      </c>
    </row>
    <row r="11" spans="1:26" x14ac:dyDescent="0.25">
      <c r="A11" s="47" t="s">
        <v>63</v>
      </c>
      <c r="B11" s="48">
        <v>40695</v>
      </c>
      <c r="C11" s="49">
        <f>(dw!C18/1000)*365</f>
        <v>34.970000000000006</v>
      </c>
      <c r="D11" s="49">
        <f>(B$51*C11)/100</f>
        <v>11.235861</v>
      </c>
      <c r="E11" s="50">
        <f>(dw!K18/1000000)*$D11</f>
        <v>3.6123293114999996E-2</v>
      </c>
      <c r="F11" s="50">
        <f>(dw!L18/1000000)*$D11</f>
        <v>3.6349133921099999E-3</v>
      </c>
      <c r="G11" s="50">
        <f>(dw!M18/1000000)*$D11</f>
        <v>3.5398692439110001E-3</v>
      </c>
      <c r="H11" s="50">
        <f>(dw!N18/1000000)*$D11</f>
        <v>6.1132634321849999E-4</v>
      </c>
      <c r="I11" s="50">
        <f>(dw!O18/1000000)*$D11</f>
        <v>2.5842480299999999E-5</v>
      </c>
      <c r="J11" s="50">
        <f>(dw!P18/1000000)*$D11</f>
        <v>1.9604892065850001E-3</v>
      </c>
      <c r="K11" s="50">
        <f>(dw!Q18/1000000)*$D11</f>
        <v>0</v>
      </c>
      <c r="L11" s="50">
        <f>(dw!R18/1000000)*$D11</f>
        <v>2.4044742539999997E-4</v>
      </c>
      <c r="M11" s="50">
        <f>(dw!S18/1000000)*$D11</f>
        <v>7.8999338690999993E-4</v>
      </c>
      <c r="N11" s="50">
        <f>(dw!T18/1000000)*$D11</f>
        <v>8.3878061895810007E-4</v>
      </c>
      <c r="O11" s="50">
        <f>(dw!U18/1000000)*$D11</f>
        <v>0</v>
      </c>
      <c r="P11" s="50">
        <f>(dw!V18/1000000)*$D11</f>
        <v>0</v>
      </c>
      <c r="Q11" s="50">
        <f>(dw!W18/1000000)*$D11</f>
        <v>0</v>
      </c>
      <c r="R11" s="50">
        <f>(dw!X18/1000000)*$D11</f>
        <v>6.7697186111100004E-3</v>
      </c>
      <c r="S11" s="50">
        <f>(dw!Y18/1000000)*$D11</f>
        <v>1.0166768825849999E-3</v>
      </c>
      <c r="T11" s="50">
        <f>(dw!Z18/1000000)*$D11</f>
        <v>6.2909585739000001E-4</v>
      </c>
      <c r="U11" s="50">
        <f>(dw!AA18/1000000)*$D11</f>
        <v>0</v>
      </c>
      <c r="V11" s="54">
        <f t="shared" si="0"/>
        <v>5.6154604083177594E-2</v>
      </c>
      <c r="W11" s="50">
        <f>(dw!AC18/1000000)*$D11</f>
        <v>0</v>
      </c>
      <c r="X11" s="50">
        <f>(dw!AD18/1000000)*$D11</f>
        <v>3.8297106378531007E-3</v>
      </c>
      <c r="Y11" s="51">
        <v>56.931506849315099</v>
      </c>
      <c r="Z11" s="9">
        <v>56.931506849315099</v>
      </c>
    </row>
    <row r="12" spans="1:26" x14ac:dyDescent="0.25">
      <c r="A12" s="47" t="s">
        <v>64</v>
      </c>
      <c r="B12" s="48">
        <v>40954</v>
      </c>
      <c r="C12" s="49">
        <f>(dw!C19/1000)*365</f>
        <v>53.539999999999885</v>
      </c>
      <c r="D12" s="49">
        <f>(B$51*C12)/100</f>
        <v>17.20240199999996</v>
      </c>
      <c r="E12" s="50">
        <f>(dw!K19/1000000)*$D12</f>
        <v>0.27945516494143263</v>
      </c>
      <c r="F12" s="50">
        <f>(dw!L19/1000000)*$D12</f>
        <v>8.6351645966902691E-3</v>
      </c>
      <c r="G12" s="50">
        <f>(dw!M19/1000000)*$D12</f>
        <v>3.6182659620136851E-2</v>
      </c>
      <c r="H12" s="50">
        <f>(dw!N19/1000000)*$D12</f>
        <v>1.4715031520323225E-2</v>
      </c>
      <c r="I12" s="50">
        <f>(dw!O19/1000000)*$D12</f>
        <v>0</v>
      </c>
      <c r="J12" s="50">
        <f>(dw!P19/1000000)*$D12</f>
        <v>7.8094642496808241E-3</v>
      </c>
      <c r="K12" s="50">
        <f>(dw!Q19/1000000)*$D12</f>
        <v>9.6295791701541376E-4</v>
      </c>
      <c r="L12" s="50">
        <f>(dw!R19/1000000)*$D12</f>
        <v>1.3217358749783548E-3</v>
      </c>
      <c r="M12" s="50">
        <f>(dw!S19/1000000)*$D12</f>
        <v>3.235039853994892E-3</v>
      </c>
      <c r="N12" s="50">
        <f>(dw!T19/1000000)*$D12</f>
        <v>0</v>
      </c>
      <c r="O12" s="50">
        <f>(dw!U19/1000000)*$D12</f>
        <v>2.0728894409999953E-5</v>
      </c>
      <c r="P12" s="50">
        <f>(dw!V19/1000000)*$D12</f>
        <v>5.2467326099999877E-6</v>
      </c>
      <c r="Q12" s="50">
        <f>(dw!W19/1000000)*$D12</f>
        <v>0</v>
      </c>
      <c r="R12" s="50">
        <f>(dw!X19/1000000)*$D12</f>
        <v>4.625577554606583E-2</v>
      </c>
      <c r="S12" s="50">
        <f>(dw!Y19/1000000)*$D12</f>
        <v>8.4642236744282093E-3</v>
      </c>
      <c r="T12" s="50">
        <f>(dw!Z19/1000000)*$D12</f>
        <v>9.5727472162138935E-3</v>
      </c>
      <c r="U12" s="50">
        <f>(dw!AA19/1000000)*$D12</f>
        <v>0</v>
      </c>
      <c r="V12" s="54">
        <f t="shared" si="0"/>
        <v>0.41564700709394498</v>
      </c>
      <c r="W12" s="50">
        <f>(dw!AC19/1000000)*$D12</f>
        <v>0.33898802067858302</v>
      </c>
      <c r="X12" s="50">
        <f>(dw!AD19/1000000)*$D12</f>
        <v>1.3355173522689485E-2</v>
      </c>
      <c r="Y12" s="51">
        <v>99.315068493150704</v>
      </c>
      <c r="Z12" s="9">
        <v>99.315068493150704</v>
      </c>
    </row>
    <row r="13" spans="1:26" x14ac:dyDescent="0.25">
      <c r="A13" s="47" t="s">
        <v>65</v>
      </c>
      <c r="B13" s="48">
        <v>41085</v>
      </c>
      <c r="C13" s="49">
        <f>(dw!C20/1000)*365</f>
        <v>14.620000000000019</v>
      </c>
      <c r="D13" s="49">
        <f>(B$51*C13)/100</f>
        <v>4.6974060000000053</v>
      </c>
      <c r="E13" s="50">
        <f>(dw!K20/1000000)*$D13</f>
        <v>7.6366444626445578E-3</v>
      </c>
      <c r="F13" s="50">
        <f>(dw!L20/1000000)*$D13</f>
        <v>3.1158754158729695E-3</v>
      </c>
      <c r="G13" s="50">
        <f>(dw!M20/1000000)*$D13</f>
        <v>8.8687025280000109E-4</v>
      </c>
      <c r="H13" s="50">
        <f>(dw!N20/1000000)*$D13</f>
        <v>5.6928446251328546E-4</v>
      </c>
      <c r="I13" s="50">
        <f>(dw!O20/1000000)*$D13</f>
        <v>0</v>
      </c>
      <c r="J13" s="50">
        <f>(dw!P20/1000000)*$D13</f>
        <v>8.0033322902793331E-4</v>
      </c>
      <c r="K13" s="50">
        <f>(dw!Q20/1000000)*$D13</f>
        <v>0</v>
      </c>
      <c r="L13" s="50">
        <f>(dw!R20/1000000)*$D13</f>
        <v>2.8665470777715742E-4</v>
      </c>
      <c r="M13" s="50">
        <f>(dw!S20/1000000)*$D13</f>
        <v>2.6760326847608326E-4</v>
      </c>
      <c r="N13" s="50">
        <f>(dw!T20/1000000)*$D13</f>
        <v>2.8685970209232583E-4</v>
      </c>
      <c r="O13" s="50">
        <f>(dw!U20/1000000)*$D13</f>
        <v>5.1671466000000062E-7</v>
      </c>
      <c r="P13" s="50">
        <f>(dw!V20/1000000)*$D13</f>
        <v>0</v>
      </c>
      <c r="Q13" s="50">
        <f>(dw!W20/1000000)*$D13</f>
        <v>0</v>
      </c>
      <c r="R13" s="50">
        <f>(dw!X20/1000000)*$D13</f>
        <v>2.1398593955013626E-3</v>
      </c>
      <c r="S13" s="50">
        <f>(dw!Y20/1000000)*$D13</f>
        <v>2.5363750707037882E-4</v>
      </c>
      <c r="T13" s="50">
        <f>(dw!Z20/1000000)*$D13</f>
        <v>4.1416988802128962E-4</v>
      </c>
      <c r="U13" s="50">
        <f>(dw!AA20/1000000)*$D13</f>
        <v>0</v>
      </c>
      <c r="V13" s="54">
        <f t="shared" si="0"/>
        <v>1.6657792291797344E-2</v>
      </c>
      <c r="W13" s="50">
        <f>(dw!AC20/1000000)*$D13</f>
        <v>1.2208674593830815E-2</v>
      </c>
      <c r="X13" s="50">
        <f>(dw!AD20/1000000)*$D13</f>
        <v>1.6419676220335E-3</v>
      </c>
      <c r="Y13" s="51">
        <v>72.767123287671197</v>
      </c>
      <c r="Z13" s="9">
        <v>72.767123287671197</v>
      </c>
    </row>
    <row r="14" spans="1:26" x14ac:dyDescent="0.25">
      <c r="A14" s="47" t="s">
        <v>66</v>
      </c>
      <c r="B14" s="48">
        <v>41182</v>
      </c>
      <c r="C14" s="49">
        <f>(dw!C21/1000)*365</f>
        <v>47.890000000000072</v>
      </c>
      <c r="D14" s="49">
        <f>(B$51*C14)/100</f>
        <v>15.38705700000002</v>
      </c>
      <c r="E14" s="50">
        <f>(dw!K21/1000000)*$D14</f>
        <v>0.13562651916043367</v>
      </c>
      <c r="F14" s="50">
        <f>(dw!L21/1000000)*$D14</f>
        <v>4.1501714863092691E-3</v>
      </c>
      <c r="G14" s="50">
        <f>(dw!M21/1000000)*$D14</f>
        <v>2.306270096977836E-2</v>
      </c>
      <c r="H14" s="50">
        <f>(dw!N21/1000000)*$D14</f>
        <v>6.2642086727148572E-3</v>
      </c>
      <c r="I14" s="50">
        <f>(dw!O21/1000000)*$D14</f>
        <v>0</v>
      </c>
      <c r="J14" s="50">
        <f>(dw!P21/1000000)*$D14</f>
        <v>4.0517311202592577E-3</v>
      </c>
      <c r="K14" s="50">
        <f>(dw!Q21/1000000)*$D14</f>
        <v>3.487818831068254E-4</v>
      </c>
      <c r="L14" s="50">
        <f>(dw!R21/1000000)*$D14</f>
        <v>2.5811034921059889E-4</v>
      </c>
      <c r="M14" s="50">
        <f>(dw!S21/1000000)*$D14</f>
        <v>1.5967121890744416E-3</v>
      </c>
      <c r="N14" s="50">
        <f>(dw!T21/1000000)*$D14</f>
        <v>0</v>
      </c>
      <c r="O14" s="50">
        <f>(dw!U21/1000000)*$D14</f>
        <v>4.3699241880000046E-6</v>
      </c>
      <c r="P14" s="50">
        <f>(dw!V21/1000000)*$D14</f>
        <v>0</v>
      </c>
      <c r="Q14" s="50">
        <f>(dw!W21/1000000)*$D14</f>
        <v>0</v>
      </c>
      <c r="R14" s="50">
        <f>(dw!X21/1000000)*$D14</f>
        <v>2.0967831433187315E-2</v>
      </c>
      <c r="S14" s="50">
        <f>(dw!Y21/1000000)*$D14</f>
        <v>3.2421724211717231E-3</v>
      </c>
      <c r="T14" s="50">
        <f>(dw!Z21/1000000)*$D14</f>
        <v>5.7437632885366831E-3</v>
      </c>
      <c r="U14" s="50">
        <f>(dw!AA21/1000000)*$D14</f>
        <v>0</v>
      </c>
      <c r="V14" s="54">
        <f t="shared" si="0"/>
        <v>0.20496392109067618</v>
      </c>
      <c r="W14" s="50">
        <f>(dw!AC21/1000000)*$D14</f>
        <v>0.16910360028923616</v>
      </c>
      <c r="X14" s="50">
        <f>(dw!AD21/1000000)*$D14</f>
        <v>6.2597054658391242E-3</v>
      </c>
      <c r="Y14" s="51">
        <v>169.36986301369899</v>
      </c>
      <c r="Z14" s="9">
        <v>169.36986301369899</v>
      </c>
    </row>
    <row r="15" spans="1:26" x14ac:dyDescent="0.25">
      <c r="A15" s="47" t="s">
        <v>67</v>
      </c>
      <c r="B15" s="48">
        <v>41326</v>
      </c>
      <c r="C15" s="49">
        <f>(dw!C22/1000)*365</f>
        <v>37.030000000000165</v>
      </c>
      <c r="D15" s="49">
        <f>(B$51*C15)/100</f>
        <v>11.897739000000051</v>
      </c>
      <c r="E15" s="50">
        <f>(dw!K22/1000000)*$D15</f>
        <v>8.5855167525587684E-3</v>
      </c>
      <c r="F15" s="50">
        <f>(dw!L22/1000000)*$D15</f>
        <v>6.4134083817173016E-4</v>
      </c>
      <c r="G15" s="50">
        <f>(dw!M22/1000000)*$D15</f>
        <v>1.7566753597221243E-3</v>
      </c>
      <c r="H15" s="50">
        <f>(dw!N22/1000000)*$D15</f>
        <v>9.843546256434845E-4</v>
      </c>
      <c r="I15" s="50">
        <f>(dw!O22/1000000)*$D15</f>
        <v>0</v>
      </c>
      <c r="J15" s="50">
        <f>(dw!P22/1000000)*$D15</f>
        <v>1.3969684779631191E-3</v>
      </c>
      <c r="K15" s="50">
        <f>(dw!Q22/1000000)*$D15</f>
        <v>0</v>
      </c>
      <c r="L15" s="50">
        <f>(dw!R22/1000000)*$D15</f>
        <v>1.1150317138830709E-4</v>
      </c>
      <c r="M15" s="50">
        <f>(dw!S22/1000000)*$D15</f>
        <v>6.6156834698709343E-4</v>
      </c>
      <c r="N15" s="50">
        <f>(dw!T22/1000000)*$D15</f>
        <v>6.0724439962071613E-4</v>
      </c>
      <c r="O15" s="50">
        <f>(dw!U22/1000000)*$D15</f>
        <v>0</v>
      </c>
      <c r="P15" s="50">
        <f>(dw!V22/1000000)*$D15</f>
        <v>0</v>
      </c>
      <c r="Q15" s="50">
        <f>(dw!W22/1000000)*$D15</f>
        <v>0</v>
      </c>
      <c r="R15" s="50">
        <f>(dw!X22/1000000)*$D15</f>
        <v>2.5069850222059075E-3</v>
      </c>
      <c r="S15" s="50">
        <f>(dw!Y22/1000000)*$D15</f>
        <v>2.8356125029765716E-4</v>
      </c>
      <c r="T15" s="50">
        <f>(dw!Z22/1000000)*$D15</f>
        <v>8.8602463282630667E-4</v>
      </c>
      <c r="U15" s="50">
        <f>(dw!AA22/1000000)*$D15</f>
        <v>0</v>
      </c>
      <c r="V15" s="54">
        <f t="shared" si="0"/>
        <v>1.8421742877385211E-2</v>
      </c>
      <c r="W15" s="50">
        <f>(dw!AC22/1000000)*$D15</f>
        <v>1.196788757609611E-2</v>
      </c>
      <c r="X15" s="50">
        <f>(dw!AD22/1000000)*$D15</f>
        <v>2.7772843959592355E-3</v>
      </c>
      <c r="Y15" s="51">
        <v>37.260273972602697</v>
      </c>
      <c r="Z15" s="9">
        <v>37.260273972602697</v>
      </c>
    </row>
    <row r="16" spans="1:26" x14ac:dyDescent="0.25">
      <c r="A16" s="47" t="s">
        <v>68</v>
      </c>
      <c r="B16" s="48">
        <v>41404</v>
      </c>
      <c r="C16" s="49">
        <f>(dw!C23/1000)*365</f>
        <v>18.630000000000017</v>
      </c>
      <c r="D16" s="49">
        <f>(B$51*C16)/100</f>
        <v>5.9858190000000047</v>
      </c>
      <c r="E16" s="50">
        <f>(dw!K23/1000000)*$D16</f>
        <v>3.0045510526123548E-3</v>
      </c>
      <c r="F16" s="50">
        <f>(dw!L23/1000000)*$D16</f>
        <v>8.3376539316192227E-4</v>
      </c>
      <c r="G16" s="50">
        <f>(dw!M23/1000000)*$D16</f>
        <v>5.5101350025211755E-4</v>
      </c>
      <c r="H16" s="50">
        <f>(dw!N23/1000000)*$D16</f>
        <v>2.9077297239281564E-4</v>
      </c>
      <c r="I16" s="50">
        <f>(dw!O23/1000000)*$D16</f>
        <v>0</v>
      </c>
      <c r="J16" s="50">
        <f>(dw!P23/1000000)*$D16</f>
        <v>4.0995521628379511E-4</v>
      </c>
      <c r="K16" s="50">
        <f>(dw!Q23/1000000)*$D16</f>
        <v>0</v>
      </c>
      <c r="L16" s="50">
        <f>(dw!R23/1000000)*$D16</f>
        <v>1.545333179658573E-4</v>
      </c>
      <c r="M16" s="50">
        <f>(dw!S23/1000000)*$D16</f>
        <v>7.6157535662516428E-5</v>
      </c>
      <c r="N16" s="50">
        <f>(dw!T23/1000000)*$D16</f>
        <v>1.3022517686255789E-4</v>
      </c>
      <c r="O16" s="50">
        <f>(dw!U23/1000000)*$D16</f>
        <v>0</v>
      </c>
      <c r="P16" s="50">
        <f>(dw!V23/1000000)*$D16</f>
        <v>0</v>
      </c>
      <c r="Q16" s="50">
        <f>(dw!W23/1000000)*$D16</f>
        <v>0</v>
      </c>
      <c r="R16" s="50">
        <f>(dw!X23/1000000)*$D16</f>
        <v>8.3969072321975885E-4</v>
      </c>
      <c r="S16" s="50">
        <f>(dw!Y23/1000000)*$D16</f>
        <v>1.1110278645900009E-4</v>
      </c>
      <c r="T16" s="50">
        <f>(dw!Z23/1000000)*$D16</f>
        <v>1.5549551973471857E-4</v>
      </c>
      <c r="U16" s="50">
        <f>(dw!AA23/1000000)*$D16</f>
        <v>0</v>
      </c>
      <c r="V16" s="54">
        <f t="shared" si="0"/>
        <v>6.5572631946074151E-3</v>
      </c>
      <c r="W16" s="50">
        <f>(dw!AC23/1000000)*$D16</f>
        <v>4.6801029184192107E-3</v>
      </c>
      <c r="X16" s="50">
        <f>(dw!AD23/1000000)*$D16</f>
        <v>7.7087124677472664E-4</v>
      </c>
      <c r="Y16" s="51">
        <v>48.657534246575402</v>
      </c>
      <c r="Z16" s="9">
        <v>48.657534246575402</v>
      </c>
    </row>
    <row r="17" spans="1:26" x14ac:dyDescent="0.25">
      <c r="A17" s="52" t="s">
        <v>69</v>
      </c>
      <c r="B17" s="52">
        <v>41494</v>
      </c>
      <c r="C17" s="49">
        <f>(dw!C24/1000)*365</f>
        <v>44.300000000000139</v>
      </c>
      <c r="D17" s="49">
        <f>(B$51*C17)/100</f>
        <v>14.233590000000042</v>
      </c>
      <c r="E17" s="50">
        <f>(dw!K24/1000000)*$D17</f>
        <v>9.6292668197335857E-3</v>
      </c>
      <c r="F17" s="50">
        <f>(dw!L24/1000000)*$D17</f>
        <v>3.6498748357070187E-4</v>
      </c>
      <c r="G17" s="50">
        <f>(dw!M24/1000000)*$D17</f>
        <v>5.4560266977724736E-3</v>
      </c>
      <c r="H17" s="50">
        <f>(dw!N24/1000000)*$D17</f>
        <v>3.8342229410922106E-3</v>
      </c>
      <c r="I17" s="50">
        <f>(dw!O24/1000000)*$D17</f>
        <v>0</v>
      </c>
      <c r="J17" s="50">
        <f>(dw!P24/1000000)*$D17</f>
        <v>4.335745887250521E-4</v>
      </c>
      <c r="K17" s="50">
        <f>(dw!Q24/1000000)*$D17</f>
        <v>0</v>
      </c>
      <c r="L17" s="50">
        <f>(dw!R24/1000000)*$D17</f>
        <v>9.522693870264422E-5</v>
      </c>
      <c r="M17" s="50">
        <f>(dw!S24/1000000)*$D17</f>
        <v>3.817809973828217E-4</v>
      </c>
      <c r="N17" s="50">
        <f>(dw!T24/1000000)*$D17</f>
        <v>1.4349342584899993E-4</v>
      </c>
      <c r="O17" s="50">
        <f>(dw!U24/1000000)*$D17</f>
        <v>1.5656949000000047E-5</v>
      </c>
      <c r="P17" s="50">
        <f>(dw!V24/1000000)*$D17</f>
        <v>1.3678479990000041E-5</v>
      </c>
      <c r="Q17" s="50">
        <f>(dw!W24/1000000)*$D17</f>
        <v>0</v>
      </c>
      <c r="R17" s="50">
        <f>(dw!X24/1000000)*$D17</f>
        <v>1.1989849471834161E-3</v>
      </c>
      <c r="S17" s="50">
        <f>(dw!Y24/1000000)*$D17</f>
        <v>0</v>
      </c>
      <c r="T17" s="50">
        <f>(dw!Z24/1000000)*$D17</f>
        <v>1.017602644943019E-3</v>
      </c>
      <c r="U17" s="50">
        <f>(dw!AA24/1000000)*$D17</f>
        <v>0</v>
      </c>
      <c r="V17" s="54">
        <f t="shared" si="0"/>
        <v>2.2555167484954924E-2</v>
      </c>
      <c r="W17" s="50">
        <f>(dw!AC24/1000000)*$D17</f>
        <v>1.9284503942168969E-2</v>
      </c>
      <c r="X17" s="50">
        <f>(dw!AD24/1000000)*$D17</f>
        <v>1.083411379649518E-3</v>
      </c>
      <c r="Y17" s="51">
        <v>70.465753424657507</v>
      </c>
      <c r="Z17" s="9">
        <v>70.465753424657507</v>
      </c>
    </row>
    <row r="18" spans="1:26" x14ac:dyDescent="0.25">
      <c r="A18" s="53" t="s">
        <v>70</v>
      </c>
      <c r="B18" s="53">
        <v>41597</v>
      </c>
      <c r="C18" s="49">
        <f>(dw!C25/1000)*365</f>
        <v>113.55000000000003</v>
      </c>
      <c r="D18" s="49">
        <f>(B$51*C18)/100</f>
        <v>36.483615000000007</v>
      </c>
      <c r="E18" s="50">
        <f>(dw!K25/1000000)*$D18</f>
        <v>0.19359323654355376</v>
      </c>
      <c r="F18" s="50">
        <f>(dw!L25/1000000)*$D18</f>
        <v>3.7513346373418579E-3</v>
      </c>
      <c r="G18" s="50">
        <f>(dw!M25/1000000)*$D18</f>
        <v>4.9519919090784285E-2</v>
      </c>
      <c r="H18" s="50">
        <f>(dw!N25/1000000)*$D18</f>
        <v>3.5863698774583196E-2</v>
      </c>
      <c r="I18" s="50">
        <f>(dw!O25/1000000)*$D18</f>
        <v>0</v>
      </c>
      <c r="J18" s="50">
        <f>(dw!P25/1000000)*$D18</f>
        <v>3.0988549259719084E-2</v>
      </c>
      <c r="K18" s="50">
        <f>(dw!Q25/1000000)*$D18</f>
        <v>0</v>
      </c>
      <c r="L18" s="50">
        <f>(dw!R25/1000000)*$D18</f>
        <v>8.5606811170796751E-4</v>
      </c>
      <c r="M18" s="50">
        <f>(dw!S25/1000000)*$D18</f>
        <v>6.0461767886231593E-3</v>
      </c>
      <c r="N18" s="50">
        <f>(dw!T25/1000000)*$D18</f>
        <v>2.3639691767244259E-3</v>
      </c>
      <c r="O18" s="50">
        <f>(dw!U25/1000000)*$D18</f>
        <v>5.5090258650000007E-5</v>
      </c>
      <c r="P18" s="50">
        <f>(dw!V25/1000000)*$D18</f>
        <v>2.9551728150000007E-6</v>
      </c>
      <c r="Q18" s="50">
        <f>(dw!W25/1000000)*$D18</f>
        <v>1.2039592950000002E-5</v>
      </c>
      <c r="R18" s="50">
        <f>(dw!X25/1000000)*$D18</f>
        <v>8.2076262196434699E-2</v>
      </c>
      <c r="S18" s="50">
        <f>(dw!Y25/1000000)*$D18</f>
        <v>0</v>
      </c>
      <c r="T18" s="50">
        <f>(dw!Z25/1000000)*$D18</f>
        <v>1.1885796047183794E-2</v>
      </c>
      <c r="U18" s="50">
        <f>(dw!AA25/1000000)*$D18</f>
        <v>0</v>
      </c>
      <c r="V18" s="54">
        <f t="shared" si="0"/>
        <v>0.41694501062665618</v>
      </c>
      <c r="W18" s="50">
        <f>(dw!AC25/1000000)*$D18</f>
        <v>0.28272818904626307</v>
      </c>
      <c r="X18" s="50">
        <f>(dw!AD25/1000000)*$D18</f>
        <v>4.0324848361189637E-2</v>
      </c>
      <c r="Y18" s="51">
        <v>95.808219178082197</v>
      </c>
      <c r="Z18" s="9">
        <v>95.808219178082197</v>
      </c>
    </row>
    <row r="19" spans="1:26" x14ac:dyDescent="0.25">
      <c r="A19" s="52" t="s">
        <v>71</v>
      </c>
      <c r="B19" s="52">
        <v>41705</v>
      </c>
      <c r="C19" s="49">
        <f>(dw!C26/1000)*365</f>
        <v>82.170000000000044</v>
      </c>
      <c r="D19" s="49">
        <f>(B$51*C19)/100</f>
        <v>26.40122100000001</v>
      </c>
      <c r="E19" s="50">
        <f>(dw!K26/1000000)*$D19</f>
        <v>6.3234602932116662E-2</v>
      </c>
      <c r="F19" s="50">
        <f>(dw!L26/1000000)*$D19</f>
        <v>1.2397211691432507E-3</v>
      </c>
      <c r="G19" s="50">
        <f>(dw!M26/1000000)*$D19</f>
        <v>1.5237182542940783E-2</v>
      </c>
      <c r="H19" s="50">
        <f>(dw!N26/1000000)*$D19</f>
        <v>8.2509556315112434E-3</v>
      </c>
      <c r="I19" s="50">
        <f>(dw!O26/1000000)*$D19</f>
        <v>0</v>
      </c>
      <c r="J19" s="50">
        <f>(dw!P26/1000000)*$D19</f>
        <v>1.4176717272742123E-3</v>
      </c>
      <c r="K19" s="50">
        <f>(dw!Q26/1000000)*$D19</f>
        <v>0</v>
      </c>
      <c r="L19" s="50">
        <f>(dw!R26/1000000)*$D19</f>
        <v>2.5471616320622479E-4</v>
      </c>
      <c r="M19" s="50">
        <f>(dw!S26/1000000)*$D19</f>
        <v>1.3998556719555554E-3</v>
      </c>
      <c r="N19" s="50">
        <f>(dw!T26/1000000)*$D19</f>
        <v>4.3463015227390527E-4</v>
      </c>
      <c r="O19" s="50">
        <f>(dw!U26/1000000)*$D19</f>
        <v>3.4321587300000013E-5</v>
      </c>
      <c r="P19" s="50">
        <f>(dw!V26/1000000)*$D19</f>
        <v>2.5081159950000008E-5</v>
      </c>
      <c r="Q19" s="50">
        <f>(dw!W26/1000000)*$D19</f>
        <v>0</v>
      </c>
      <c r="R19" s="50">
        <f>(dw!X26/1000000)*$D19</f>
        <v>8.3513598263976994E-3</v>
      </c>
      <c r="S19" s="50">
        <f>(dw!Y26/1000000)*$D19</f>
        <v>0</v>
      </c>
      <c r="T19" s="50">
        <f>(dw!Z26/1000000)*$D19</f>
        <v>5.0066025449122791E-3</v>
      </c>
      <c r="U19" s="50">
        <f>(dw!AA26/1000000)*$D19</f>
        <v>0</v>
      </c>
      <c r="V19" s="54">
        <f t="shared" si="0"/>
        <v>0.10482729836173182</v>
      </c>
      <c r="W19" s="50">
        <f>(dw!AC26/1000000)*$D19</f>
        <v>8.7962462275711917E-2</v>
      </c>
      <c r="X19" s="50">
        <f>(dw!AD26/1000000)*$D19</f>
        <v>3.5662764619598976E-3</v>
      </c>
      <c r="Y19" s="51">
        <v>146.68493150684901</v>
      </c>
      <c r="Z19" s="9">
        <v>146.68493150684901</v>
      </c>
    </row>
    <row r="20" spans="1:26" x14ac:dyDescent="0.25">
      <c r="A20" s="26">
        <v>129</v>
      </c>
      <c r="B20" s="27">
        <v>39417</v>
      </c>
      <c r="C20" s="28">
        <f>(dw!C27/1000)*365</f>
        <v>1.2915843800957054</v>
      </c>
      <c r="D20" s="28">
        <f>(B$51*C20)/100</f>
        <v>0.41498606132475013</v>
      </c>
      <c r="E20" s="54">
        <f>(dw!K27/1000000)*$D20</f>
        <v>3.4923691472664069E-9</v>
      </c>
      <c r="F20" s="54">
        <f>(dw!L27/1000000)*$D20</f>
        <v>4.2569270170692867E-9</v>
      </c>
      <c r="G20" s="54">
        <f>(dw!M27/1000000)*$D20</f>
        <v>4.9798327358970011E-8</v>
      </c>
      <c r="H20" s="54">
        <f>(dw!N27/1000000)*$D20</f>
        <v>0</v>
      </c>
      <c r="I20" s="54">
        <f>(dw!O27/1000000)*$D20</f>
        <v>0</v>
      </c>
      <c r="J20" s="54">
        <f>(dw!P27/1000000)*$D20</f>
        <v>3.7099753882432663E-7</v>
      </c>
      <c r="K20" s="54">
        <f>(dw!Q27/1000000)*$D20</f>
        <v>0</v>
      </c>
      <c r="L20" s="54">
        <f>(dw!R27/1000000)*$D20</f>
        <v>2.1259735921666948E-7</v>
      </c>
      <c r="M20" s="54">
        <f>(dw!S27/1000000)*$D20</f>
        <v>1.1266871564966966E-7</v>
      </c>
      <c r="N20" s="54">
        <f>(dw!T27/1000000)*$D20</f>
        <v>3.3638770130984246E-7</v>
      </c>
      <c r="O20" s="54">
        <f>(dw!U27/1000000)*$D20</f>
        <v>0</v>
      </c>
      <c r="P20" s="54">
        <f>(dw!V27/1000000)*$D20</f>
        <v>0</v>
      </c>
      <c r="Q20" s="54">
        <f>(dw!W27/1000000)*$D20</f>
        <v>0</v>
      </c>
      <c r="R20" s="54">
        <f>(dw!X27/1000000)*$D20</f>
        <v>3.8676700915466712E-7</v>
      </c>
      <c r="S20" s="54">
        <f>(dw!Y27/1000000)*$D20</f>
        <v>1.8740770529425716E-8</v>
      </c>
      <c r="T20" s="54">
        <f>(dw!Z27/1000000)*$D20</f>
        <v>9.6529907724750118E-9</v>
      </c>
      <c r="U20" s="54">
        <f>(dw!AA27/1000000)*$D20</f>
        <v>6.2247909198712513E-9</v>
      </c>
      <c r="V20" s="54">
        <f t="shared" si="0"/>
        <v>1.5053597089803815E-6</v>
      </c>
      <c r="W20" s="54">
        <f>(dw!AC27/1000000)*$D20</f>
        <v>5.7547623523305706E-8</v>
      </c>
      <c r="X20" s="54">
        <f>(dw!AD27/1000000)*$D20</f>
        <v>1.0326513150005082E-6</v>
      </c>
      <c r="Y20" s="51">
        <v>40.054794520548</v>
      </c>
      <c r="Z20" s="9">
        <v>40.054794520548</v>
      </c>
    </row>
    <row r="21" spans="1:26" x14ac:dyDescent="0.25">
      <c r="A21" s="26">
        <v>131</v>
      </c>
      <c r="B21" s="27">
        <v>39430</v>
      </c>
      <c r="C21" s="28">
        <f>(dw!C28/1000)*365</f>
        <v>1.2484455919255908</v>
      </c>
      <c r="D21" s="28">
        <f>(B$51*C21)/100</f>
        <v>0.40112556868569227</v>
      </c>
      <c r="E21" s="54">
        <f>(dw!K28/1000000)*$D21</f>
        <v>5.0708689890970473E-9</v>
      </c>
      <c r="F21" s="54">
        <f>(dw!L28/1000000)*$D21</f>
        <v>5.2768068560602812E-9</v>
      </c>
      <c r="G21" s="54">
        <f>(dw!M28/1000000)*$D21</f>
        <v>5.4063704147457604E-9</v>
      </c>
      <c r="H21" s="54">
        <f>(dw!N28/1000000)*$D21</f>
        <v>0</v>
      </c>
      <c r="I21" s="54">
        <f>(dw!O28/1000000)*$D21</f>
        <v>0</v>
      </c>
      <c r="J21" s="54">
        <f>(dw!P28/1000000)*$D21</f>
        <v>8.0225113737138461E-8</v>
      </c>
      <c r="K21" s="54">
        <f>(dw!Q28/1000000)*$D21</f>
        <v>0</v>
      </c>
      <c r="L21" s="54">
        <f>(dw!R28/1000000)*$D21</f>
        <v>7.6715265011138646E-8</v>
      </c>
      <c r="M21" s="54">
        <f>(dw!S28/1000000)*$D21</f>
        <v>4.5728314830168917E-8</v>
      </c>
      <c r="N21" s="54">
        <f>(dw!T28/1000000)*$D21</f>
        <v>7.0012456758400735E-8</v>
      </c>
      <c r="O21" s="54">
        <f>(dw!U28/1000000)*$D21</f>
        <v>0</v>
      </c>
      <c r="P21" s="54">
        <f>(dw!V28/1000000)*$D21</f>
        <v>0</v>
      </c>
      <c r="Q21" s="54">
        <f>(dw!W28/1000000)*$D21</f>
        <v>0</v>
      </c>
      <c r="R21" s="54">
        <f>(dw!X28/1000000)*$D21</f>
        <v>1.1413827494167031E-7</v>
      </c>
      <c r="S21" s="54">
        <f>(dw!Y28/1000000)*$D21</f>
        <v>1.4284081500897504E-8</v>
      </c>
      <c r="T21" s="54">
        <f>(dw!Z28/1000000)*$D21</f>
        <v>9.7874638759308913E-9</v>
      </c>
      <c r="U21" s="54">
        <f>(dw!AA28/1000000)*$D21</f>
        <v>0</v>
      </c>
      <c r="V21" s="54">
        <f t="shared" si="0"/>
        <v>4.2664501691524853E-7</v>
      </c>
      <c r="W21" s="54">
        <f>(dw!AC28/1000000)*$D21</f>
        <v>1.5754046259903088E-8</v>
      </c>
      <c r="X21" s="54">
        <f>(dw!AD28/1000000)*$D21</f>
        <v>2.7268115033684676E-7</v>
      </c>
      <c r="Y21" s="51">
        <v>131.20547945205499</v>
      </c>
      <c r="Z21" s="9">
        <v>131.20547945205499</v>
      </c>
    </row>
    <row r="22" spans="1:26" x14ac:dyDescent="0.25">
      <c r="A22" s="26">
        <v>134</v>
      </c>
      <c r="B22" s="27">
        <v>39465</v>
      </c>
      <c r="C22" s="28">
        <f>(dw!C29/1000)*365</f>
        <v>0.18008381810847973</v>
      </c>
      <c r="D22" s="28">
        <f>(B$51*C22)/100</f>
        <v>5.7860930758254527E-2</v>
      </c>
      <c r="E22" s="54">
        <f>(dw!K29/1000000)*$D22</f>
        <v>7.0590335525070528E-10</v>
      </c>
      <c r="F22" s="54">
        <f>(dw!L29/1000000)*$D22</f>
        <v>1.0677656162128291E-9</v>
      </c>
      <c r="G22" s="54">
        <f>(dw!M29/1000000)*$D22</f>
        <v>1.3689896217403022E-9</v>
      </c>
      <c r="H22" s="54">
        <f>(dw!N29/1000000)*$D22</f>
        <v>0</v>
      </c>
      <c r="I22" s="54">
        <f>(dw!O29/1000000)*$D22</f>
        <v>0</v>
      </c>
      <c r="J22" s="54">
        <f>(dw!P29/1000000)*$D22</f>
        <v>6.1601292766191127E-8</v>
      </c>
      <c r="K22" s="54">
        <f>(dw!Q29/1000000)*$D22</f>
        <v>0</v>
      </c>
      <c r="L22" s="54">
        <f>(dw!R29/1000000)*$D22</f>
        <v>4.8750727210367349E-8</v>
      </c>
      <c r="M22" s="54">
        <f>(dw!S29/1000000)*$D22</f>
        <v>2.0514593000339139E-8</v>
      </c>
      <c r="N22" s="54">
        <f>(dw!T29/1000000)*$D22</f>
        <v>3.5607616788629834E-8</v>
      </c>
      <c r="O22" s="54">
        <f>(dw!U29/1000000)*$D22</f>
        <v>0</v>
      </c>
      <c r="P22" s="54">
        <f>(dw!V29/1000000)*$D22</f>
        <v>0</v>
      </c>
      <c r="Q22" s="54">
        <f>(dw!W29/1000000)*$D22</f>
        <v>2.0514014391031559E-9</v>
      </c>
      <c r="R22" s="54">
        <f>(dw!X29/1000000)*$D22</f>
        <v>6.512036795888002E-8</v>
      </c>
      <c r="S22" s="54">
        <f>(dw!Y29/1000000)*$D22</f>
        <v>3.2135960943134565E-9</v>
      </c>
      <c r="T22" s="54">
        <f>(dw!Z29/1000000)*$D22</f>
        <v>8.594662654831126E-10</v>
      </c>
      <c r="U22" s="54">
        <f>(dw!AA29/1000000)*$D22</f>
        <v>0</v>
      </c>
      <c r="V22" s="54">
        <f t="shared" si="0"/>
        <v>2.3881031867740787E-7</v>
      </c>
      <c r="W22" s="54">
        <f>(dw!AC29/1000000)*$D22</f>
        <v>3.1426585932038365E-9</v>
      </c>
      <c r="X22" s="54">
        <f>(dw!AD29/1000000)*$D22</f>
        <v>1.6852563120463066E-7</v>
      </c>
      <c r="Y22" s="51">
        <v>101.452054794521</v>
      </c>
      <c r="Z22" s="9">
        <v>101.452054794521</v>
      </c>
    </row>
    <row r="23" spans="1:26" x14ac:dyDescent="0.25">
      <c r="A23" s="26">
        <v>142</v>
      </c>
      <c r="B23" s="27">
        <v>39545</v>
      </c>
      <c r="C23" s="28">
        <f>(dw!C30/1000)*365</f>
        <v>2.5770409310996496</v>
      </c>
      <c r="D23" s="28">
        <f>(B$51*C23)/100</f>
        <v>0.82800325116231732</v>
      </c>
      <c r="E23" s="54">
        <f>(dw!K30/1000000)*$D23</f>
        <v>1.0101639664180271E-8</v>
      </c>
      <c r="F23" s="54">
        <f>(dw!L30/1000000)*$D23</f>
        <v>1.573578778671426E-8</v>
      </c>
      <c r="G23" s="54">
        <f>(dw!M30/1000000)*$D23</f>
        <v>7.0711477649261905E-9</v>
      </c>
      <c r="H23" s="54">
        <f>(dw!N30/1000000)*$D23</f>
        <v>0</v>
      </c>
      <c r="I23" s="54">
        <f>(dw!O30/1000000)*$D23</f>
        <v>0</v>
      </c>
      <c r="J23" s="54">
        <f>(dw!P30/1000000)*$D23</f>
        <v>9.2285102358296078E-7</v>
      </c>
      <c r="K23" s="54">
        <f>(dw!Q30/1000000)*$D23</f>
        <v>0</v>
      </c>
      <c r="L23" s="54">
        <f>(dw!R30/1000000)*$D23</f>
        <v>6.8603381371802646E-7</v>
      </c>
      <c r="M23" s="54">
        <f>(dw!S30/1000000)*$D23</f>
        <v>3.4403535085794281E-7</v>
      </c>
      <c r="N23" s="54">
        <f>(dw!T30/1000000)*$D23</f>
        <v>6.5006535248753535E-7</v>
      </c>
      <c r="O23" s="54">
        <f>(dw!U30/1000000)*$D23</f>
        <v>0</v>
      </c>
      <c r="P23" s="54">
        <f>(dw!V30/1000000)*$D23</f>
        <v>0</v>
      </c>
      <c r="Q23" s="54">
        <f>(dw!W30/1000000)*$D23</f>
        <v>0</v>
      </c>
      <c r="R23" s="54">
        <f>(dw!X30/1000000)*$D23</f>
        <v>1.1165491361403665E-6</v>
      </c>
      <c r="S23" s="54">
        <f>(dw!Y30/1000000)*$D23</f>
        <v>9.2082241561761308E-8</v>
      </c>
      <c r="T23" s="54">
        <f>(dw!Z30/1000000)*$D23</f>
        <v>2.4384695746730244E-7</v>
      </c>
      <c r="U23" s="54">
        <f>(dw!AA30/1000000)*$D23</f>
        <v>0</v>
      </c>
      <c r="V23" s="54">
        <f t="shared" si="0"/>
        <v>4.088372451031717E-6</v>
      </c>
      <c r="W23" s="54">
        <f>(dw!AC30/1000000)*$D23</f>
        <v>3.290857521582072E-8</v>
      </c>
      <c r="X23" s="54">
        <f>(dw!AD30/1000000)*$D23</f>
        <v>2.6029855406464652E-6</v>
      </c>
      <c r="Y23" s="51">
        <v>51.041095890411</v>
      </c>
      <c r="Z23" s="9">
        <v>51.041095890411</v>
      </c>
    </row>
    <row r="24" spans="1:26" x14ac:dyDescent="0.25">
      <c r="A24" s="26">
        <v>148</v>
      </c>
      <c r="B24" s="27">
        <v>39570</v>
      </c>
      <c r="C24" s="28">
        <f>(dw!C31/1000)*365</f>
        <v>1.2345949056388164</v>
      </c>
      <c r="D24" s="28">
        <f>(B$51*C24)/100</f>
        <v>0.39667534318175163</v>
      </c>
      <c r="E24" s="54">
        <f>(dw!K31/1000000)*$D24</f>
        <v>1.4438982491815757E-7</v>
      </c>
      <c r="F24" s="54">
        <f>(dw!L31/1000000)*$D24</f>
        <v>2.3562515384996045E-7</v>
      </c>
      <c r="G24" s="54">
        <f>(dw!M31/1000000)*$D24</f>
        <v>4.2263933109436999E-7</v>
      </c>
      <c r="H24" s="54">
        <f>(dw!N31/1000000)*$D24</f>
        <v>0</v>
      </c>
      <c r="I24" s="54">
        <f>(dw!O31/1000000)*$D24</f>
        <v>0</v>
      </c>
      <c r="J24" s="54">
        <f>(dw!P31/1000000)*$D24</f>
        <v>6.4761216527852765E-6</v>
      </c>
      <c r="K24" s="54">
        <f>(dw!Q31/1000000)*$D24</f>
        <v>0</v>
      </c>
      <c r="L24" s="54">
        <f>(dw!R31/1000000)*$D24</f>
        <v>4.9484654048908741E-6</v>
      </c>
      <c r="M24" s="54">
        <f>(dw!S31/1000000)*$D24</f>
        <v>2.1097515301163165E-6</v>
      </c>
      <c r="N24" s="54">
        <f>(dw!T31/1000000)*$D24</f>
        <v>5.4106516809990921E-6</v>
      </c>
      <c r="O24" s="54">
        <f>(dw!U31/1000000)*$D24</f>
        <v>0</v>
      </c>
      <c r="P24" s="54">
        <f>(dw!V31/1000000)*$D24</f>
        <v>0</v>
      </c>
      <c r="Q24" s="54">
        <f>(dw!W31/1000000)*$D24</f>
        <v>4.3634287749992678E-8</v>
      </c>
      <c r="R24" s="54">
        <f>(dw!X31/1000000)*$D24</f>
        <v>6.8482031246897599E-6</v>
      </c>
      <c r="S24" s="54">
        <f>(dw!Y31/1000000)*$D24</f>
        <v>3.0544001424994879E-7</v>
      </c>
      <c r="T24" s="54">
        <f>(dw!Z31/1000000)*$D24</f>
        <v>7.2016408554647004E-7</v>
      </c>
      <c r="U24" s="54">
        <f>(dw!AA31/1000000)*$D24</f>
        <v>8.7268575499985356E-8</v>
      </c>
      <c r="V24" s="54">
        <f t="shared" si="0"/>
        <v>2.7621451803140224E-5</v>
      </c>
      <c r="W24" s="54">
        <f>(dw!AC31/1000000)*$D24</f>
        <v>8.0265430986248814E-7</v>
      </c>
      <c r="X24" s="54">
        <f>(dw!AD31/1000000)*$D24</f>
        <v>1.8988624556541553E-5</v>
      </c>
      <c r="Y24" s="51">
        <v>121.369863013699</v>
      </c>
      <c r="Z24" s="21">
        <v>121.369863013699</v>
      </c>
    </row>
    <row r="25" spans="1:26" x14ac:dyDescent="0.25">
      <c r="A25" s="26">
        <v>152</v>
      </c>
      <c r="B25" s="27">
        <v>39584</v>
      </c>
      <c r="C25" s="28">
        <f>(dw!C32/1000)*365</f>
        <v>0.12620805095823787</v>
      </c>
      <c r="D25" s="28">
        <f>(B$51*C25)/100</f>
        <v>4.0550646772881817E-2</v>
      </c>
      <c r="E25" s="54">
        <f>(dw!K32/1000000)*$D25</f>
        <v>5.6142370457054877E-9</v>
      </c>
      <c r="F25" s="54">
        <f>(dw!L32/1000000)*$D25</f>
        <v>1.0606183866034331E-8</v>
      </c>
      <c r="G25" s="54">
        <f>(dw!M32/1000000)*$D25</f>
        <v>2.2116322749929743E-8</v>
      </c>
      <c r="H25" s="54">
        <f>(dw!N32/1000000)*$D25</f>
        <v>2.8999795039626426E-9</v>
      </c>
      <c r="I25" s="54">
        <f>(dw!O32/1000000)*$D25</f>
        <v>0</v>
      </c>
      <c r="J25" s="54">
        <f>(dw!P32/1000000)*$D25</f>
        <v>3.3511054493109531E-7</v>
      </c>
      <c r="K25" s="54">
        <f>(dw!Q32/1000000)*$D25</f>
        <v>3.8498784046173999E-8</v>
      </c>
      <c r="L25" s="54">
        <f>(dw!R32/1000000)*$D25</f>
        <v>2.1838380506819056E-7</v>
      </c>
      <c r="M25" s="54">
        <f>(dw!S32/1000000)*$D25</f>
        <v>1.3320887464891679E-7</v>
      </c>
      <c r="N25" s="54">
        <f>(dw!T32/1000000)*$D25</f>
        <v>1.9018253336481572E-7</v>
      </c>
      <c r="O25" s="54">
        <f>(dw!U32/1000000)*$D25</f>
        <v>2.6775592064133866E-9</v>
      </c>
      <c r="P25" s="54">
        <f>(dw!V32/1000000)*$D25</f>
        <v>1.2570700499593363E-9</v>
      </c>
      <c r="Q25" s="54">
        <f>(dw!W32/1000000)*$D25</f>
        <v>4.9633991650007343E-10</v>
      </c>
      <c r="R25" s="54">
        <f>(dw!X32/1000000)*$D25</f>
        <v>2.9342448004857283E-7</v>
      </c>
      <c r="S25" s="54">
        <f>(dw!Y32/1000000)*$D25</f>
        <v>1.2440938429920142E-8</v>
      </c>
      <c r="T25" s="54">
        <f>(dw!Z32/1000000)*$D25</f>
        <v>1.9685506118999986E-8</v>
      </c>
      <c r="U25" s="54">
        <f>(dw!AA32/1000000)*$D25</f>
        <v>0</v>
      </c>
      <c r="V25" s="54">
        <f t="shared" si="0"/>
        <v>1.2436734057761435E-6</v>
      </c>
      <c r="W25" s="54">
        <f>(dw!AC32/1000000)*$D25</f>
        <v>4.1236723165632206E-8</v>
      </c>
      <c r="X25" s="54">
        <f>(dw!AD32/1000000)*$D25</f>
        <v>9.1981551123206512E-7</v>
      </c>
      <c r="Y25" s="51">
        <v>311.09589041095899</v>
      </c>
      <c r="Z25" s="21">
        <v>311.09589041095899</v>
      </c>
    </row>
    <row r="26" spans="1:26" x14ac:dyDescent="0.25">
      <c r="A26" s="26">
        <v>168</v>
      </c>
      <c r="B26" s="27">
        <v>39661</v>
      </c>
      <c r="C26" s="28">
        <f>(dw!C33/1000)*365</f>
        <v>2.3229471961665515</v>
      </c>
      <c r="D26" s="28">
        <f>(B$51*C26)/100</f>
        <v>0.74636293412831289</v>
      </c>
      <c r="E26" s="54">
        <f>(dw!K33/1000000)*$D26</f>
        <v>5.6313083379981202E-7</v>
      </c>
      <c r="F26" s="54">
        <f>(dw!L33/1000000)*$D26</f>
        <v>6.3067667933842434E-7</v>
      </c>
      <c r="G26" s="54">
        <f>(dw!M33/1000000)*$D26</f>
        <v>8.9563552095397546E-7</v>
      </c>
      <c r="H26" s="54">
        <f>(dw!N33/1000000)*$D26</f>
        <v>7.0531297275125564E-7</v>
      </c>
      <c r="I26" s="54">
        <f>(dw!O33/1000000)*$D26</f>
        <v>0</v>
      </c>
      <c r="J26" s="54">
        <f>(dw!P33/1000000)*$D26</f>
        <v>1.9629345167574632E-5</v>
      </c>
      <c r="K26" s="54">
        <f>(dw!Q33/1000000)*$D26</f>
        <v>1.5263122002923997E-6</v>
      </c>
      <c r="L26" s="54">
        <f>(dw!R33/1000000)*$D26</f>
        <v>6.2328768629055411E-6</v>
      </c>
      <c r="M26" s="54">
        <f>(dw!S33/1000000)*$D26</f>
        <v>6.1948123532649974E-6</v>
      </c>
      <c r="N26" s="54">
        <f>(dw!T33/1000000)*$D26</f>
        <v>8.2099922754114422E-6</v>
      </c>
      <c r="O26" s="54">
        <f>(dw!U33/1000000)*$D26</f>
        <v>0</v>
      </c>
      <c r="P26" s="54">
        <f>(dw!V33/1000000)*$D26</f>
        <v>0</v>
      </c>
      <c r="Q26" s="54">
        <f>(dw!W33/1000000)*$D26</f>
        <v>0</v>
      </c>
      <c r="R26" s="54">
        <f>(dw!X33/1000000)*$D26</f>
        <v>1.8994936673565562E-5</v>
      </c>
      <c r="S26" s="54">
        <f>(dw!Y33/1000000)*$D26</f>
        <v>1.6419984550822884E-7</v>
      </c>
      <c r="T26" s="54">
        <f>(dw!Z33/1000000)*$D26</f>
        <v>2.9406699604655525E-6</v>
      </c>
      <c r="U26" s="54">
        <f>(dw!AA33/1000000)*$D26</f>
        <v>0</v>
      </c>
      <c r="V26" s="54">
        <f t="shared" si="0"/>
        <v>6.5161589145539423E-5</v>
      </c>
      <c r="W26" s="54">
        <f>(dw!AC33/1000000)*$D26</f>
        <v>2.7947560068434676E-6</v>
      </c>
      <c r="X26" s="54">
        <f>(dw!AD33/1000000)*$D26</f>
        <v>4.1793338859449009E-5</v>
      </c>
      <c r="Y26" s="51">
        <v>225.12328767123299</v>
      </c>
      <c r="Z26" s="21">
        <v>225.12328767123299</v>
      </c>
    </row>
    <row r="27" spans="1:26" x14ac:dyDescent="0.25">
      <c r="A27" s="26">
        <v>170</v>
      </c>
      <c r="B27" s="27">
        <v>39683</v>
      </c>
      <c r="C27" s="28">
        <f>(dw!C34/1000)*365</f>
        <v>1.866863381862262</v>
      </c>
      <c r="D27" s="28">
        <f>(B$51*C27)/100</f>
        <v>0.59982320459234462</v>
      </c>
      <c r="E27" s="54">
        <f>(dw!K34/1000000)*$D27</f>
        <v>3.0710948075128045E-7</v>
      </c>
      <c r="F27" s="54">
        <f>(dw!L34/1000000)*$D27</f>
        <v>2.7207980560308753E-7</v>
      </c>
      <c r="G27" s="54">
        <f>(dw!M34/1000000)*$D27</f>
        <v>2.0393988956139719E-7</v>
      </c>
      <c r="H27" s="54">
        <f>(dw!N34/1000000)*$D27</f>
        <v>0</v>
      </c>
      <c r="I27" s="54">
        <f>(dw!O34/1000000)*$D27</f>
        <v>0</v>
      </c>
      <c r="J27" s="54">
        <f>(dw!P34/1000000)*$D27</f>
        <v>1.1709148776847161E-5</v>
      </c>
      <c r="K27" s="54">
        <f>(dw!Q34/1000000)*$D27</f>
        <v>5.7253124878339291E-7</v>
      </c>
      <c r="L27" s="54">
        <f>(dw!R34/1000000)*$D27</f>
        <v>4.0650018575223198E-6</v>
      </c>
      <c r="M27" s="54">
        <f>(dw!S34/1000000)*$D27</f>
        <v>2.9031443102269483E-6</v>
      </c>
      <c r="N27" s="54">
        <f>(dw!T34/1000000)*$D27</f>
        <v>5.089499890966044E-6</v>
      </c>
      <c r="O27" s="54">
        <f>(dw!U34/1000000)*$D27</f>
        <v>0</v>
      </c>
      <c r="P27" s="54">
        <f>(dw!V34/1000000)*$D27</f>
        <v>0</v>
      </c>
      <c r="Q27" s="54">
        <f>(dw!W34/1000000)*$D27</f>
        <v>0</v>
      </c>
      <c r="R27" s="54">
        <f>(dw!X34/1000000)*$D27</f>
        <v>1.8723481331350035E-5</v>
      </c>
      <c r="S27" s="54">
        <f>(dw!Y34/1000000)*$D27</f>
        <v>1.4695668512512443E-7</v>
      </c>
      <c r="T27" s="54">
        <f>(dw!Z34/1000000)*$D27</f>
        <v>4.891918127373325E-7</v>
      </c>
      <c r="U27" s="54">
        <f>(dw!AA34/1000000)*$D27</f>
        <v>0</v>
      </c>
      <c r="V27" s="54">
        <f t="shared" si="0"/>
        <v>4.3909553840690726E-5</v>
      </c>
      <c r="W27" s="54">
        <f>(dw!AC34/1000000)*$D27</f>
        <v>7.8312917591576514E-7</v>
      </c>
      <c r="X27" s="54">
        <f>(dw!AD34/1000000)*$D27</f>
        <v>2.4339326084345864E-5</v>
      </c>
      <c r="Y27" s="51">
        <v>3.5385873427279599</v>
      </c>
      <c r="Z27" s="28">
        <v>3.5385873427279599</v>
      </c>
    </row>
    <row r="28" spans="1:26" x14ac:dyDescent="0.25">
      <c r="A28" s="26">
        <v>184</v>
      </c>
      <c r="B28" s="39">
        <v>39798</v>
      </c>
      <c r="C28" s="28">
        <f>(dw!C35/1000)*365</f>
        <v>2.870000000000001</v>
      </c>
      <c r="D28" s="28">
        <f>(B$51*C28)/100</f>
        <v>0.92213100000000026</v>
      </c>
      <c r="E28" s="54">
        <f>(dw!K35/1000000)*$D28</f>
        <v>1.533978895611518E-6</v>
      </c>
      <c r="F28" s="54">
        <f>(dw!L35/1000000)*$D28</f>
        <v>1.9217125121963183E-6</v>
      </c>
      <c r="G28" s="54">
        <f>(dw!M35/1000000)*$D28</f>
        <v>1.3752190564881416E-6</v>
      </c>
      <c r="H28" s="54">
        <f>(dw!N35/1000000)*$D28</f>
        <v>6.8398226279422362E-6</v>
      </c>
      <c r="I28" s="54">
        <f>(dw!O35/1000000)*$D28</f>
        <v>0</v>
      </c>
      <c r="J28" s="54">
        <f>(dw!P35/1000000)*$D28</f>
        <v>8.9093542426270555E-6</v>
      </c>
      <c r="K28" s="54">
        <f>(dw!Q35/1000000)*$D28</f>
        <v>0</v>
      </c>
      <c r="L28" s="54">
        <f>(dw!R35/1000000)*$D28</f>
        <v>7.2817718142861166E-6</v>
      </c>
      <c r="M28" s="54">
        <f>(dw!S35/1000000)*$D28</f>
        <v>7.7332484365272203E-6</v>
      </c>
      <c r="N28" s="54">
        <f>(dw!T35/1000000)*$D28</f>
        <v>5.4584838040702042E-6</v>
      </c>
      <c r="O28" s="54">
        <f>(dw!U35/1000000)*$D28</f>
        <v>0</v>
      </c>
      <c r="P28" s="54">
        <f>(dw!V35/1000000)*$D28</f>
        <v>0</v>
      </c>
      <c r="Q28" s="54">
        <f>(dw!W35/1000000)*$D28</f>
        <v>0</v>
      </c>
      <c r="R28" s="54">
        <f>(dw!X35/1000000)*$D28</f>
        <v>2.0569673682817467E-5</v>
      </c>
      <c r="S28" s="54">
        <f>(dw!Y35/1000000)*$D28</f>
        <v>1.9364751000000006E-7</v>
      </c>
      <c r="T28" s="54">
        <f>(dw!Z35/1000000)*$D28</f>
        <v>1.0591050099233767E-6</v>
      </c>
      <c r="U28" s="54">
        <f>(dw!AA35/1000000)*$D28</f>
        <v>0</v>
      </c>
      <c r="V28" s="54">
        <f t="shared" si="0"/>
        <v>6.2876017592489652E-5</v>
      </c>
      <c r="W28" s="54">
        <f>(dw!AC35/1000000)*$D28</f>
        <v>1.1670733092238214E-5</v>
      </c>
      <c r="X28" s="54">
        <f>(dw!AD35/1000000)*$D28</f>
        <v>2.9382858297510597E-5</v>
      </c>
      <c r="Y28" s="51">
        <v>3.4203988819879201</v>
      </c>
      <c r="Z28" s="28">
        <v>3.4203988819879201</v>
      </c>
    </row>
    <row r="29" spans="1:26" x14ac:dyDescent="0.25">
      <c r="A29" s="26">
        <v>199</v>
      </c>
      <c r="B29" s="39">
        <v>39913</v>
      </c>
      <c r="C29" s="28">
        <f>(dw!C36/1000)*365</f>
        <v>0.68000000000000116</v>
      </c>
      <c r="D29" s="28">
        <f>(B$51*C29)/100</f>
        <v>0.21848400000000034</v>
      </c>
      <c r="E29" s="54">
        <f>(dw!K36/1000000)*$D29</f>
        <v>1.0487232000000016E-7</v>
      </c>
      <c r="F29" s="54">
        <f>(dw!L36/1000000)*$D29</f>
        <v>1.6279242840000026E-7</v>
      </c>
      <c r="G29" s="54">
        <f>(dw!M36/1000000)*$D29</f>
        <v>0</v>
      </c>
      <c r="H29" s="54">
        <f>(dw!N36/1000000)*$D29</f>
        <v>0</v>
      </c>
      <c r="I29" s="54">
        <f>(dw!O36/1000000)*$D29</f>
        <v>0</v>
      </c>
      <c r="J29" s="54">
        <f>(dw!P36/1000000)*$D29</f>
        <v>4.4650518618984925E-7</v>
      </c>
      <c r="K29" s="54">
        <f>(dw!Q36/1000000)*$D29</f>
        <v>2.8635208463273584E-7</v>
      </c>
      <c r="L29" s="54">
        <f>(dw!R36/1000000)*$D29</f>
        <v>2.7901906427975197E-7</v>
      </c>
      <c r="M29" s="54">
        <f>(dw!S36/1000000)*$D29</f>
        <v>4.18846926292528E-7</v>
      </c>
      <c r="N29" s="54">
        <f>(dw!T36/1000000)*$D29</f>
        <v>2.9570397367048782E-7</v>
      </c>
      <c r="O29" s="54">
        <f>(dw!U36/1000000)*$D29</f>
        <v>0</v>
      </c>
      <c r="P29" s="54">
        <f>(dw!V36/1000000)*$D29</f>
        <v>0</v>
      </c>
      <c r="Q29" s="54">
        <f>(dw!W36/1000000)*$D29</f>
        <v>1.0928155284178083E-7</v>
      </c>
      <c r="R29" s="54">
        <f>(dw!X36/1000000)*$D29</f>
        <v>8.5633215867153125E-7</v>
      </c>
      <c r="S29" s="54">
        <f>(dw!Y36/1000000)*$D29</f>
        <v>1.3297144392536298E-7</v>
      </c>
      <c r="T29" s="54">
        <f>(dw!Z36/1000000)*$D29</f>
        <v>8.6520726120706744E-8</v>
      </c>
      <c r="U29" s="54">
        <f>(dw!AA36/1000000)*$D29</f>
        <v>7.0279224233141169E-7</v>
      </c>
      <c r="V29" s="54">
        <f t="shared" si="0"/>
        <v>2.7835642275502185E-6</v>
      </c>
      <c r="W29" s="54">
        <f>(dw!AC36/1000000)*$D29</f>
        <v>2.6766474840000042E-7</v>
      </c>
      <c r="X29" s="54">
        <f>(dw!AD36/1000000)*$D29</f>
        <v>1.8357087879071336E-6</v>
      </c>
      <c r="Y29" s="51">
        <v>0.49338032358487599</v>
      </c>
      <c r="Z29" s="28">
        <v>0.49338032358487599</v>
      </c>
    </row>
    <row r="30" spans="1:26" x14ac:dyDescent="0.25">
      <c r="A30" s="26">
        <v>219</v>
      </c>
      <c r="B30" s="39">
        <v>40108</v>
      </c>
      <c r="C30" s="28">
        <f>(dw!C37/1000)*365</f>
        <v>2.2799999999999989</v>
      </c>
      <c r="D30" s="28">
        <f>(B$51*C30)/100</f>
        <v>0.73256399999999955</v>
      </c>
      <c r="E30" s="54">
        <f>(dw!K37/1000000)*$D30</f>
        <v>1.0988459999999993E-6</v>
      </c>
      <c r="F30" s="54">
        <f>(dw!L37/1000000)*$D30</f>
        <v>8.7907679999999946E-7</v>
      </c>
      <c r="G30" s="54">
        <f>(dw!M37/1000000)*$D30</f>
        <v>1.3270327601557619E-6</v>
      </c>
      <c r="H30" s="54">
        <f>(dw!N37/1000000)*$D30</f>
        <v>0</v>
      </c>
      <c r="I30" s="54">
        <f>(dw!O37/1000000)*$D30</f>
        <v>0</v>
      </c>
      <c r="J30" s="54">
        <f>(dw!P37/1000000)*$D30</f>
        <v>2.3924171423559324E-5</v>
      </c>
      <c r="K30" s="54">
        <f>(dw!Q37/1000000)*$D30</f>
        <v>0</v>
      </c>
      <c r="L30" s="54">
        <f>(dw!R37/1000000)*$D30</f>
        <v>7.656650118104349E-6</v>
      </c>
      <c r="M30" s="54">
        <f>(dw!S37/1000000)*$D30</f>
        <v>1.7872410808947377E-5</v>
      </c>
      <c r="N30" s="54">
        <f>(dw!T37/1000000)*$D30</f>
        <v>8.2163259324600431E-6</v>
      </c>
      <c r="O30" s="54">
        <f>(dw!U37/1000000)*$D30</f>
        <v>0</v>
      </c>
      <c r="P30" s="54">
        <f>(dw!V37/1000000)*$D30</f>
        <v>0</v>
      </c>
      <c r="Q30" s="54">
        <f>(dw!W37/1000000)*$D30</f>
        <v>0</v>
      </c>
      <c r="R30" s="54">
        <f>(dw!X37/1000000)*$D30</f>
        <v>2.4857532342545838E-5</v>
      </c>
      <c r="S30" s="54">
        <f>(dw!Y37/1000000)*$D30</f>
        <v>1.5750125999999991E-7</v>
      </c>
      <c r="T30" s="54">
        <f>(dw!Z37/1000000)*$D30</f>
        <v>2.3285566902004447E-6</v>
      </c>
      <c r="U30" s="54">
        <f>(dw!AA37/1000000)*$D30</f>
        <v>0</v>
      </c>
      <c r="V30" s="54">
        <f t="shared" si="0"/>
        <v>8.831810413597315E-5</v>
      </c>
      <c r="W30" s="54">
        <f>(dw!AC37/1000000)*$D30</f>
        <v>3.3049555601557603E-6</v>
      </c>
      <c r="X30" s="54">
        <f>(dw!AD37/1000000)*$D30</f>
        <v>5.7669558283071078E-5</v>
      </c>
      <c r="Y30" s="51">
        <v>7.0603861126017797</v>
      </c>
      <c r="Z30" s="28">
        <v>7.0603861126017797</v>
      </c>
    </row>
    <row r="31" spans="1:26" x14ac:dyDescent="0.25">
      <c r="A31" s="26">
        <v>245</v>
      </c>
      <c r="B31" s="39">
        <v>40351</v>
      </c>
      <c r="C31" s="28">
        <f>(dw!C38/1000)*365</f>
        <v>0.49000000000000093</v>
      </c>
      <c r="D31" s="28">
        <f>(B$51*C31)/100</f>
        <v>0.15743700000000027</v>
      </c>
      <c r="E31" s="54">
        <f>(dw!K38/1000000)*$D31</f>
        <v>2.7496672095841385E-9</v>
      </c>
      <c r="F31" s="54">
        <f>(dw!L38/1000000)*$D31</f>
        <v>5.4378739800000102E-9</v>
      </c>
      <c r="G31" s="54">
        <f>(dw!M38/1000000)*$D31</f>
        <v>3.406037569880724E-9</v>
      </c>
      <c r="H31" s="54">
        <f>(dw!N38/1000000)*$D31</f>
        <v>0</v>
      </c>
      <c r="I31" s="54">
        <f>(dw!O38/1000000)*$D31</f>
        <v>0</v>
      </c>
      <c r="J31" s="54">
        <f>(dw!P38/1000000)*$D31</f>
        <v>5.7904866702399674E-8</v>
      </c>
      <c r="K31" s="54">
        <f>(dw!Q38/1000000)*$D31</f>
        <v>0</v>
      </c>
      <c r="L31" s="54">
        <f>(dw!R38/1000000)*$D31</f>
        <v>0</v>
      </c>
      <c r="M31" s="54">
        <f>(dw!S38/1000000)*$D31</f>
        <v>3.7073739708173249E-8</v>
      </c>
      <c r="N31" s="54">
        <f>(dw!T38/1000000)*$D31</f>
        <v>3.1487400000000055E-7</v>
      </c>
      <c r="O31" s="54">
        <f>(dw!U38/1000000)*$D31</f>
        <v>0</v>
      </c>
      <c r="P31" s="54">
        <f>(dw!V38/1000000)*$D31</f>
        <v>1.4564496870000028E-9</v>
      </c>
      <c r="Q31" s="54">
        <f>(dw!W38/1000000)*$D31</f>
        <v>0</v>
      </c>
      <c r="R31" s="54">
        <f>(dw!X38/1000000)*$D31</f>
        <v>4.3238886251550909E-8</v>
      </c>
      <c r="S31" s="54">
        <f>(dw!Y38/1000000)*$D31</f>
        <v>5.1167025000000088E-8</v>
      </c>
      <c r="T31" s="54">
        <f>(dw!Z38/1000000)*$D31</f>
        <v>0</v>
      </c>
      <c r="U31" s="54">
        <f>(dw!AA38/1000000)*$D31</f>
        <v>0</v>
      </c>
      <c r="V31" s="54">
        <f t="shared" si="0"/>
        <v>5.1585209642158935E-7</v>
      </c>
      <c r="W31" s="54">
        <f>(dw!AC38/1000000)*$D31</f>
        <v>1.1593578759464872E-8</v>
      </c>
      <c r="X31" s="54">
        <f>(dw!AD38/1000000)*$D31</f>
        <v>4.0985260641057393E-7</v>
      </c>
      <c r="Y31" s="51">
        <v>3.3824517962707299</v>
      </c>
      <c r="Z31" s="28">
        <v>3.3824517962707299</v>
      </c>
    </row>
    <row r="32" spans="1:26" x14ac:dyDescent="0.25">
      <c r="A32" s="26">
        <v>290</v>
      </c>
      <c r="B32" s="39">
        <v>40586</v>
      </c>
      <c r="C32" s="28">
        <f>(dw!C39/1000)*365</f>
        <v>2.7500000000000018</v>
      </c>
      <c r="D32" s="28">
        <f>(B$51*C32)/100</f>
        <v>0.88357500000000044</v>
      </c>
      <c r="E32" s="54">
        <f>(dw!K39/1000000)*$D32</f>
        <v>7.6871025000000038E-7</v>
      </c>
      <c r="F32" s="54">
        <f>(dw!L39/1000000)*$D32</f>
        <v>1.2232106675084479E-6</v>
      </c>
      <c r="G32" s="54">
        <f>(dw!M39/1000000)*$D32</f>
        <v>1.0602900000000004E-6</v>
      </c>
      <c r="H32" s="54">
        <f>(dw!N39/1000000)*$D32</f>
        <v>2.2972950000000014E-6</v>
      </c>
      <c r="I32" s="54">
        <f>(dw!O39/1000000)*$D32</f>
        <v>0</v>
      </c>
      <c r="J32" s="54">
        <f>(dw!P39/1000000)*$D32</f>
        <v>3.6266690939997506E-5</v>
      </c>
      <c r="K32" s="54">
        <f>(dw!Q39/1000000)*$D32</f>
        <v>0</v>
      </c>
      <c r="L32" s="54">
        <f>(dw!R39/1000000)*$D32</f>
        <v>7.8024144737522088E-6</v>
      </c>
      <c r="M32" s="54">
        <f>(dw!S39/1000000)*$D32</f>
        <v>8.3509743740413595E-6</v>
      </c>
      <c r="N32" s="54">
        <f>(dw!T39/1000000)*$D32</f>
        <v>1.4764917056406102E-5</v>
      </c>
      <c r="O32" s="54">
        <f>(dw!U39/1000000)*$D32</f>
        <v>0</v>
      </c>
      <c r="P32" s="54">
        <f>(dw!V39/1000000)*$D32</f>
        <v>0</v>
      </c>
      <c r="Q32" s="54">
        <f>(dw!W39/1000000)*$D32</f>
        <v>0</v>
      </c>
      <c r="R32" s="54">
        <f>(dw!X39/1000000)*$D32</f>
        <v>8.965156047902933E-5</v>
      </c>
      <c r="S32" s="54">
        <f>(dw!Y39/1000000)*$D32</f>
        <v>1.5904350000000007E-7</v>
      </c>
      <c r="T32" s="54">
        <f>(dw!Z39/1000000)*$D32</f>
        <v>2.3301994912181448E-5</v>
      </c>
      <c r="U32" s="54">
        <f>(dw!AA39/1000000)*$D32</f>
        <v>0</v>
      </c>
      <c r="V32" s="54">
        <f t="shared" si="0"/>
        <v>1.8564710165291644E-4</v>
      </c>
      <c r="W32" s="54">
        <f>(dw!AC39/1000000)*$D32</f>
        <v>5.3495059175084488E-6</v>
      </c>
      <c r="X32" s="54">
        <f>(dw!AD39/1000000)*$D32</f>
        <v>6.7184996844197193E-5</v>
      </c>
      <c r="Y32" s="51">
        <v>0.34577548207736403</v>
      </c>
      <c r="Z32" s="28">
        <v>0.34577548207736403</v>
      </c>
    </row>
    <row r="33" spans="1:26" x14ac:dyDescent="0.25">
      <c r="A33" s="26">
        <v>312</v>
      </c>
      <c r="B33" s="39">
        <v>40748</v>
      </c>
      <c r="C33" s="28">
        <f>(dw!C40/1000)*365</f>
        <v>2.1999999999999993</v>
      </c>
      <c r="D33" s="28">
        <f>(B$51*C33)/100</f>
        <v>0.7068599999999996</v>
      </c>
      <c r="E33" s="54">
        <f>(dw!K40/1000000)*$D33</f>
        <v>2.4740099999999987E-7</v>
      </c>
      <c r="F33" s="54">
        <f>(dw!L40/1000000)*$D33</f>
        <v>5.3014499999999967E-7</v>
      </c>
      <c r="G33" s="54">
        <f>(dw!M40/1000000)*$D33</f>
        <v>3.0390992196774378E-7</v>
      </c>
      <c r="H33" s="54">
        <f>(dw!N40/1000000)*$D33</f>
        <v>0</v>
      </c>
      <c r="I33" s="54">
        <f>(dw!O40/1000000)*$D33</f>
        <v>0</v>
      </c>
      <c r="J33" s="54">
        <f>(dw!P40/1000000)*$D33</f>
        <v>4.8004703627443818E-6</v>
      </c>
      <c r="K33" s="54">
        <f>(dw!Q40/1000000)*$D33</f>
        <v>1.1830446534896643E-6</v>
      </c>
      <c r="L33" s="54">
        <f>(dw!R40/1000000)*$D33</f>
        <v>1.7287992502929378E-6</v>
      </c>
      <c r="M33" s="54">
        <f>(dw!S40/1000000)*$D33</f>
        <v>3.2738462296384665E-6</v>
      </c>
      <c r="N33" s="54">
        <f>(dw!T40/1000000)*$D33</f>
        <v>1.5224344571747903E-6</v>
      </c>
      <c r="O33" s="54">
        <f>(dw!U40/1000000)*$D33</f>
        <v>7.1831636870540528E-7</v>
      </c>
      <c r="P33" s="54">
        <f>(dw!V40/1000000)*$D33</f>
        <v>1.5197489999999991E-7</v>
      </c>
      <c r="Q33" s="54">
        <f>(dw!W40/1000000)*$D33</f>
        <v>0</v>
      </c>
      <c r="R33" s="54">
        <f>(dw!X40/1000000)*$D33</f>
        <v>4.7659956339433951E-6</v>
      </c>
      <c r="S33" s="54">
        <f>(dw!Y40/1000000)*$D33</f>
        <v>5.8170390145984851E-7</v>
      </c>
      <c r="T33" s="54">
        <f>(dw!Z40/1000000)*$D33</f>
        <v>4.7268340589501179E-7</v>
      </c>
      <c r="U33" s="54">
        <f>(dw!AA40/1000000)*$D33</f>
        <v>0</v>
      </c>
      <c r="V33" s="54">
        <f t="shared" si="0"/>
        <v>1.8227389163116575E-5</v>
      </c>
      <c r="W33" s="54">
        <f>(dw!AC40/1000000)*$D33</f>
        <v>4.3258236878709737E-6</v>
      </c>
      <c r="X33" s="54">
        <f>(dw!AD40/1000000)*$D33</f>
        <v>5.2907645288182602E-5</v>
      </c>
      <c r="Y33" s="51">
        <v>6.3642388936069896</v>
      </c>
      <c r="Z33" s="28">
        <v>6.3642388936069896</v>
      </c>
    </row>
    <row r="34" spans="1:26" x14ac:dyDescent="0.25">
      <c r="A34" s="26">
        <v>320</v>
      </c>
      <c r="B34" s="39">
        <v>40831</v>
      </c>
      <c r="C34" s="28">
        <f>(dw!C41/1000)*365</f>
        <v>2.77</v>
      </c>
      <c r="D34" s="28">
        <f>(B$51*C34)/100</f>
        <v>0.89000099999999993</v>
      </c>
      <c r="E34" s="54">
        <f>(dw!K41/1000000)*$D34</f>
        <v>1.8307320569999998E-7</v>
      </c>
      <c r="F34" s="54">
        <f>(dw!L41/1000000)*$D34</f>
        <v>1.8111520349999999E-7</v>
      </c>
      <c r="G34" s="54">
        <f>(dw!M41/1000000)*$D34</f>
        <v>1.058123719697537E-8</v>
      </c>
      <c r="H34" s="54">
        <f>(dw!N41/1000000)*$D34</f>
        <v>4.065110817112103E-8</v>
      </c>
      <c r="I34" s="54">
        <f>(dw!O41/1000000)*$D34</f>
        <v>0</v>
      </c>
      <c r="J34" s="54">
        <f>(dw!P41/1000000)*$D34</f>
        <v>5.4483501251835372E-6</v>
      </c>
      <c r="K34" s="54">
        <f>(dw!Q41/1000000)*$D34</f>
        <v>0</v>
      </c>
      <c r="L34" s="54">
        <f>(dw!R41/1000000)*$D34</f>
        <v>3.5120832793663585E-6</v>
      </c>
      <c r="M34" s="54">
        <f>(dw!S41/1000000)*$D34</f>
        <v>5.4682928885771795E-6</v>
      </c>
      <c r="N34" s="54">
        <f>(dw!T41/1000000)*$D34</f>
        <v>3.5642052368898005E-6</v>
      </c>
      <c r="O34" s="54">
        <f>(dw!U41/1000000)*$D34</f>
        <v>2.5083510250832393E-6</v>
      </c>
      <c r="P34" s="54">
        <f>(dw!V41/1000000)*$D34</f>
        <v>4.943955555E-7</v>
      </c>
      <c r="Q34" s="54">
        <f>(dw!W41/1000000)*$D34</f>
        <v>0</v>
      </c>
      <c r="R34" s="54">
        <f>(dw!X41/1000000)*$D34</f>
        <v>1.0356311353497111E-5</v>
      </c>
      <c r="S34" s="54">
        <f>(dw!Y41/1000000)*$D34</f>
        <v>8.3135610021079324E-7</v>
      </c>
      <c r="T34" s="54">
        <f>(dw!Z41/1000000)*$D34</f>
        <v>6.6482279239819025E-7</v>
      </c>
      <c r="U34" s="54">
        <f>(dw!AA41/1000000)*$D34</f>
        <v>0</v>
      </c>
      <c r="V34" s="54">
        <f t="shared" si="0"/>
        <v>3.026084253069107E-5</v>
      </c>
      <c r="W34" s="54">
        <f>(dw!AC41/1000000)*$D34</f>
        <v>4.1542075456809635E-7</v>
      </c>
      <c r="X34" s="54">
        <f>(dw!AD41/1000000)*$D34</f>
        <v>2.0995678110600114E-5</v>
      </c>
      <c r="Y34" s="51">
        <v>5.11469419688291</v>
      </c>
      <c r="Z34" s="28">
        <v>5.11469419688291</v>
      </c>
    </row>
    <row r="35" spans="1:26" x14ac:dyDescent="0.25">
      <c r="A35" s="26" t="s">
        <v>73</v>
      </c>
      <c r="B35" s="39">
        <v>40922</v>
      </c>
      <c r="C35" s="28">
        <f>(dw!C42/1000)*365</f>
        <v>3.3857807900455419</v>
      </c>
      <c r="D35" s="28">
        <f>(B$51*C35)/100</f>
        <v>1.0878513678416324</v>
      </c>
      <c r="E35" s="54">
        <f>(dw!K42/1000000)*$D35</f>
        <v>8.105580541788003E-7</v>
      </c>
      <c r="F35" s="54">
        <f>(dw!L42/1000000)*$D35</f>
        <v>1.6309754140894862E-6</v>
      </c>
      <c r="G35" s="54">
        <f>(dw!M42/1000000)*$D35</f>
        <v>1.4977666125711589E-6</v>
      </c>
      <c r="H35" s="54">
        <f>(dw!N42/1000000)*$D35</f>
        <v>0</v>
      </c>
      <c r="I35" s="54">
        <f>(dw!O42/1000000)*$D35</f>
        <v>0</v>
      </c>
      <c r="J35" s="54">
        <f>(dw!P42/1000000)*$D35</f>
        <v>8.7955261017553404E-6</v>
      </c>
      <c r="K35" s="54">
        <f>(dw!Q42/1000000)*$D35</f>
        <v>0</v>
      </c>
      <c r="L35" s="54">
        <f>(dw!R42/1000000)*$D35</f>
        <v>5.8269781401370095E-6</v>
      </c>
      <c r="M35" s="54">
        <f>(dw!S42/1000000)*$D35</f>
        <v>4.7666649296412401E-6</v>
      </c>
      <c r="N35" s="54">
        <f>(dw!T42/1000000)*$D35</f>
        <v>6.9895127937547842E-6</v>
      </c>
      <c r="O35" s="54">
        <f>(dw!U42/1000000)*$D35</f>
        <v>0</v>
      </c>
      <c r="P35" s="54">
        <f>(dw!V42/1000000)*$D35</f>
        <v>0</v>
      </c>
      <c r="Q35" s="54">
        <f>(dw!W42/1000000)*$D35</f>
        <v>0</v>
      </c>
      <c r="R35" s="54">
        <f>(dw!X42/1000000)*$D35</f>
        <v>9.5647866608360425E-6</v>
      </c>
      <c r="S35" s="54">
        <f>(dw!Y42/1000000)*$D35</f>
        <v>3.2689898624403769E-6</v>
      </c>
      <c r="T35" s="54">
        <f>(dw!Z42/1000000)*$D35</f>
        <v>4.1065997984633271E-6</v>
      </c>
      <c r="U35" s="54">
        <f>(dw!AA42/1000000)*$D35</f>
        <v>0</v>
      </c>
      <c r="V35" s="54">
        <f t="shared" si="0"/>
        <v>4.7258358367867568E-5</v>
      </c>
      <c r="W35" s="54">
        <f>(dw!AC42/1000000)*$D35</f>
        <v>3.9393000808394452E-6</v>
      </c>
      <c r="X35" s="54">
        <f>(dw!AD42/1000000)*$D35</f>
        <v>2.6378681965288376E-5</v>
      </c>
      <c r="Y35" s="51">
        <v>7.86301369863014</v>
      </c>
      <c r="Z35" s="28">
        <v>7.86301369863014</v>
      </c>
    </row>
    <row r="36" spans="1:26" x14ac:dyDescent="0.25">
      <c r="A36" s="40" t="s">
        <v>74</v>
      </c>
      <c r="B36" s="40">
        <v>40960</v>
      </c>
      <c r="C36" s="28">
        <f>(dw!C43/1000)*365</f>
        <v>1.0700000000000005</v>
      </c>
      <c r="D36" s="28">
        <f>(B$51*C36)/100</f>
        <v>0.34379100000000007</v>
      </c>
      <c r="E36" s="54">
        <f>(dw!K43/1000000)*$D36</f>
        <v>8.8110219732001783E-8</v>
      </c>
      <c r="F36" s="54">
        <f>(dw!L43/1000000)*$D36</f>
        <v>2.1763039883290888E-8</v>
      </c>
      <c r="G36" s="54">
        <f>(dw!M43/1000000)*$D36</f>
        <v>2.5453130539215176E-7</v>
      </c>
      <c r="H36" s="54">
        <f>(dw!N43/1000000)*$D36</f>
        <v>1.3540929451493147E-7</v>
      </c>
      <c r="I36" s="54">
        <f>(dw!O43/1000000)*$D36</f>
        <v>0</v>
      </c>
      <c r="J36" s="54">
        <f>(dw!P43/1000000)*$D36</f>
        <v>3.2434871504784012E-7</v>
      </c>
      <c r="K36" s="54">
        <f>(dw!Q43/1000000)*$D36</f>
        <v>0</v>
      </c>
      <c r="L36" s="54">
        <f>(dw!R43/1000000)*$D36</f>
        <v>4.3429111749243233E-7</v>
      </c>
      <c r="M36" s="54">
        <f>(dw!S43/1000000)*$D36</f>
        <v>2.2482159584183236E-7</v>
      </c>
      <c r="N36" s="54">
        <f>(dw!T43/1000000)*$D36</f>
        <v>2.9760608406826139E-7</v>
      </c>
      <c r="O36" s="54">
        <f>(dw!U43/1000000)*$D36</f>
        <v>1.0853705694761112E-8</v>
      </c>
      <c r="P36" s="54">
        <f>(dw!V43/1000000)*$D36</f>
        <v>2.0080832310000002E-9</v>
      </c>
      <c r="Q36" s="54">
        <f>(dw!W43/1000000)*$D36</f>
        <v>1.8814993848000002E-8</v>
      </c>
      <c r="R36" s="54">
        <f>(dw!X43/1000000)*$D36</f>
        <v>8.0770581439538453E-7</v>
      </c>
      <c r="S36" s="54">
        <f>(dw!Y43/1000000)*$D36</f>
        <v>5.6928655877118061E-8</v>
      </c>
      <c r="T36" s="54">
        <f>(dw!Z43/1000000)*$D36</f>
        <v>1.1587768037278997E-6</v>
      </c>
      <c r="U36" s="54">
        <f>(dw!AA43/1000000)*$D36</f>
        <v>0</v>
      </c>
      <c r="V36" s="54">
        <f t="shared" si="0"/>
        <v>3.8042926459731443E-6</v>
      </c>
      <c r="W36" s="54">
        <f>(dw!AC43/1000000)*$D36</f>
        <v>4.9981385952237596E-7</v>
      </c>
      <c r="X36" s="54">
        <f>(dw!AD43/1000000)*$D36</f>
        <v>1.3127442952241273E-6</v>
      </c>
      <c r="Y36" s="51">
        <v>1.86301369863014</v>
      </c>
      <c r="Z36" s="28">
        <v>1.86301369863014</v>
      </c>
    </row>
    <row r="37" spans="1:26" x14ac:dyDescent="0.25">
      <c r="A37" s="26" t="s">
        <v>75</v>
      </c>
      <c r="B37" s="39">
        <v>41048</v>
      </c>
      <c r="C37" s="28">
        <f>(dw!C44/1000)*365</f>
        <v>1.2939749409547348</v>
      </c>
      <c r="D37" s="28">
        <f>(B$51*C37)/100</f>
        <v>0.41575414852875625</v>
      </c>
      <c r="E37" s="54">
        <f>(dw!K44/1000000)*$D37</f>
        <v>6.5675401077161177E-8</v>
      </c>
      <c r="F37" s="54">
        <f>(dw!L44/1000000)*$D37</f>
        <v>1.0582130513533318E-7</v>
      </c>
      <c r="G37" s="54">
        <f>(dw!M44/1000000)*$D37</f>
        <v>2.0787707426437813E-7</v>
      </c>
      <c r="H37" s="54">
        <f>(dw!N44/1000000)*$D37</f>
        <v>1.4447404127062109E-7</v>
      </c>
      <c r="I37" s="54">
        <f>(dw!O44/1000000)*$D37</f>
        <v>0</v>
      </c>
      <c r="J37" s="54">
        <f>(dw!P44/1000000)*$D37</f>
        <v>3.4191032181478772E-6</v>
      </c>
      <c r="K37" s="54">
        <f>(dw!Q44/1000000)*$D37</f>
        <v>0</v>
      </c>
      <c r="L37" s="54">
        <f>(dw!R44/1000000)*$D37</f>
        <v>2.5494067617932133E-6</v>
      </c>
      <c r="M37" s="54">
        <f>(dw!S44/1000000)*$D37</f>
        <v>2.1039299377069798E-6</v>
      </c>
      <c r="N37" s="54">
        <f>(dw!T44/1000000)*$D37</f>
        <v>1.8643125715163319E-6</v>
      </c>
      <c r="O37" s="54">
        <f>(dw!U44/1000000)*$D37</f>
        <v>1.1340930447772819E-6</v>
      </c>
      <c r="P37" s="54">
        <f>(dw!V44/1000000)*$D37</f>
        <v>4.9890497823450748E-7</v>
      </c>
      <c r="Q37" s="54">
        <f>(dw!W44/1000000)*$D37</f>
        <v>0</v>
      </c>
      <c r="R37" s="54">
        <f>(dw!X44/1000000)*$D37</f>
        <v>5.2708752770153828E-6</v>
      </c>
      <c r="S37" s="54">
        <f>(dw!Y44/1000000)*$D37</f>
        <v>6.4026138873428457E-8</v>
      </c>
      <c r="T37" s="54">
        <f>(dw!Z44/1000000)*$D37</f>
        <v>9.4380006749910887E-7</v>
      </c>
      <c r="U37" s="54">
        <f>(dw!AA44/1000000)*$D37</f>
        <v>0</v>
      </c>
      <c r="V37" s="54">
        <f t="shared" si="0"/>
        <v>1.6739301794299817E-5</v>
      </c>
      <c r="W37" s="54">
        <f>(dw!AC44/1000000)*$D37</f>
        <v>5.2384782174749356E-7</v>
      </c>
      <c r="X37" s="54">
        <f>(dw!AD44/1000000)*$D37</f>
        <v>1.1569750512176192E-5</v>
      </c>
      <c r="Y37" s="51">
        <v>6.24657534246575</v>
      </c>
      <c r="Z37" s="28">
        <v>6.24657534246575</v>
      </c>
    </row>
    <row r="38" spans="1:26" x14ac:dyDescent="0.25">
      <c r="A38" s="26" t="s">
        <v>76</v>
      </c>
      <c r="B38" s="39">
        <v>41113</v>
      </c>
      <c r="C38" s="28">
        <f>(dw!C45/1000)*365</f>
        <v>0.93905427374589501</v>
      </c>
      <c r="D38" s="28">
        <f>(B$51*C38)/100</f>
        <v>0.30171813815455606</v>
      </c>
      <c r="E38" s="54">
        <f>(dw!K45/1000000)*$D38</f>
        <v>1.0339225154111862E-7</v>
      </c>
      <c r="F38" s="54">
        <f>(dw!L45/1000000)*$D38</f>
        <v>1.6834419104115809E-7</v>
      </c>
      <c r="G38" s="54">
        <f>(dw!M45/1000000)*$D38</f>
        <v>2.2764885030094786E-7</v>
      </c>
      <c r="H38" s="54">
        <f>(dw!N45/1000000)*$D38</f>
        <v>2.6361141638409378E-7</v>
      </c>
      <c r="I38" s="54">
        <f>(dw!O45/1000000)*$D38</f>
        <v>0</v>
      </c>
      <c r="J38" s="54">
        <f>(dw!P45/1000000)*$D38</f>
        <v>1.6128134040445386E-6</v>
      </c>
      <c r="K38" s="54">
        <f>(dw!Q45/1000000)*$D38</f>
        <v>0</v>
      </c>
      <c r="L38" s="54">
        <f>(dw!R45/1000000)*$D38</f>
        <v>1.0964544899278469E-6</v>
      </c>
      <c r="M38" s="54">
        <f>(dw!S45/1000000)*$D38</f>
        <v>1.0855577558426502E-6</v>
      </c>
      <c r="N38" s="54">
        <f>(dw!T45/1000000)*$D38</f>
        <v>7.9009696461701815E-7</v>
      </c>
      <c r="O38" s="54">
        <f>(dw!U45/1000000)*$D38</f>
        <v>0</v>
      </c>
      <c r="P38" s="54">
        <f>(dw!V45/1000000)*$D38</f>
        <v>0</v>
      </c>
      <c r="Q38" s="54">
        <f>(dw!W45/1000000)*$D38</f>
        <v>0</v>
      </c>
      <c r="R38" s="54">
        <f>(dw!X45/1000000)*$D38</f>
        <v>2.3940765367345521E-6</v>
      </c>
      <c r="S38" s="54">
        <f>(dw!Y45/1000000)*$D38</f>
        <v>6.9973840599532796E-8</v>
      </c>
      <c r="T38" s="54">
        <f>(dw!Z45/1000000)*$D38</f>
        <v>0</v>
      </c>
      <c r="U38" s="54">
        <f>(dw!AA45/1000000)*$D38</f>
        <v>0</v>
      </c>
      <c r="V38" s="54">
        <f t="shared" si="0"/>
        <v>7.8119697010334553E-6</v>
      </c>
      <c r="W38" s="54">
        <f>(dw!AC45/1000000)*$D38</f>
        <v>7.6299670926731848E-7</v>
      </c>
      <c r="X38" s="54">
        <f>(dw!AD45/1000000)*$D38</f>
        <v>4.5849226144320529E-6</v>
      </c>
      <c r="Y38" s="51">
        <v>1.34246575342466</v>
      </c>
      <c r="Z38" s="28">
        <v>1.34246575342466</v>
      </c>
    </row>
    <row r="39" spans="1:26" x14ac:dyDescent="0.25">
      <c r="A39" s="40" t="s">
        <v>77</v>
      </c>
      <c r="B39" s="40">
        <v>41149</v>
      </c>
      <c r="C39" s="28">
        <f>(dw!C46/1000)*365</f>
        <v>0.97999999999999798</v>
      </c>
      <c r="D39" s="28">
        <f>(B$51*C39)/100</f>
        <v>0.31487399999999932</v>
      </c>
      <c r="E39" s="54">
        <f>(dw!K46/1000000)*$D39</f>
        <v>8.4417898657438965E-8</v>
      </c>
      <c r="F39" s="54">
        <f>(dw!L46/1000000)*$D39</f>
        <v>1.6186797860780563E-8</v>
      </c>
      <c r="G39" s="54">
        <f>(dw!M46/1000000)*$D39</f>
        <v>3.0389801806130684E-7</v>
      </c>
      <c r="H39" s="54">
        <f>(dw!N46/1000000)*$D39</f>
        <v>2.9457342875311917E-8</v>
      </c>
      <c r="I39" s="54">
        <f>(dw!O46/1000000)*$D39</f>
        <v>0</v>
      </c>
      <c r="J39" s="54">
        <f>(dw!P46/1000000)*$D39</f>
        <v>1.9581837311883556E-7</v>
      </c>
      <c r="K39" s="54">
        <f>(dw!Q46/1000000)*$D39</f>
        <v>0</v>
      </c>
      <c r="L39" s="54">
        <f>(dw!R46/1000000)*$D39</f>
        <v>1.8230854077106785E-7</v>
      </c>
      <c r="M39" s="54">
        <f>(dw!S46/1000000)*$D39</f>
        <v>1.2953283260245118E-7</v>
      </c>
      <c r="N39" s="54">
        <f>(dw!T46/1000000)*$D39</f>
        <v>1.0192410692414518E-7</v>
      </c>
      <c r="O39" s="54">
        <f>(dw!U46/1000000)*$D39</f>
        <v>1.9982425437721397E-9</v>
      </c>
      <c r="P39" s="54">
        <f>(dw!V46/1000000)*$D39</f>
        <v>3.7784879999999918E-9</v>
      </c>
      <c r="Q39" s="54">
        <f>(dw!W46/1000000)*$D39</f>
        <v>4.296786654744302E-8</v>
      </c>
      <c r="R39" s="54">
        <f>(dw!X46/1000000)*$D39</f>
        <v>1.9184688867459033E-7</v>
      </c>
      <c r="S39" s="54">
        <f>(dw!Y46/1000000)*$D39</f>
        <v>3.6517981158434845E-9</v>
      </c>
      <c r="T39" s="54">
        <f>(dw!Z46/1000000)*$D39</f>
        <v>1.4286714146143884E-7</v>
      </c>
      <c r="U39" s="54">
        <f>(dw!AA46/1000000)*$D39</f>
        <v>0</v>
      </c>
      <c r="V39" s="54">
        <f t="shared" si="0"/>
        <v>1.3819097391232108E-6</v>
      </c>
      <c r="W39" s="54">
        <f>(dw!AC46/1000000)*$D39</f>
        <v>4.3396005745483832E-7</v>
      </c>
      <c r="X39" s="54">
        <f>(dw!AD46/1000000)*$D39</f>
        <v>6.5832845050771492E-7</v>
      </c>
      <c r="Y39" s="51">
        <v>7.5342465753424701</v>
      </c>
      <c r="Z39" s="28">
        <v>7.5342465753424701</v>
      </c>
    </row>
    <row r="40" spans="1:26" x14ac:dyDescent="0.25">
      <c r="A40" s="40" t="s">
        <v>78</v>
      </c>
      <c r="B40" s="40">
        <v>41345</v>
      </c>
      <c r="C40" s="28">
        <f>(dw!C47/1000)*365</f>
        <v>0.65000000000000024</v>
      </c>
      <c r="D40" s="28">
        <f>(B$51*C40)/100</f>
        <v>0.20884500000000006</v>
      </c>
      <c r="E40" s="54">
        <f>(dw!K47/1000000)*$D40</f>
        <v>5.739857722160263E-8</v>
      </c>
      <c r="F40" s="54">
        <f>(dw!L47/1000000)*$D40</f>
        <v>5.7075667383178731E-8</v>
      </c>
      <c r="G40" s="54">
        <f>(dw!M47/1000000)*$D40</f>
        <v>3.3590496882762976E-7</v>
      </c>
      <c r="H40" s="54">
        <f>(dw!N47/1000000)*$D40</f>
        <v>1.3233536324114228E-7</v>
      </c>
      <c r="I40" s="54">
        <f>(dw!O47/1000000)*$D40</f>
        <v>0</v>
      </c>
      <c r="J40" s="54">
        <f>(dw!P47/1000000)*$D40</f>
        <v>3.2934082370097115E-7</v>
      </c>
      <c r="K40" s="54">
        <f>(dw!Q47/1000000)*$D40</f>
        <v>0</v>
      </c>
      <c r="L40" s="54">
        <f>(dw!R47/1000000)*$D40</f>
        <v>4.4017592325756254E-7</v>
      </c>
      <c r="M40" s="54">
        <f>(dw!S47/1000000)*$D40</f>
        <v>2.6453733176866998E-7</v>
      </c>
      <c r="N40" s="54">
        <f>(dw!T47/1000000)*$D40</f>
        <v>2.1514535434326547E-7</v>
      </c>
      <c r="O40" s="54">
        <f>(dw!U47/1000000)*$D40</f>
        <v>1.0994504719618309E-9</v>
      </c>
      <c r="P40" s="54">
        <f>(dw!V47/1000000)*$D40</f>
        <v>1.6916445000000004E-9</v>
      </c>
      <c r="Q40" s="54">
        <f>(dw!W47/1000000)*$D40</f>
        <v>6.9984881167616117E-9</v>
      </c>
      <c r="R40" s="54">
        <f>(dw!X47/1000000)*$D40</f>
        <v>3.2661805325613781E-7</v>
      </c>
      <c r="S40" s="54">
        <f>(dw!Y47/1000000)*$D40</f>
        <v>6.2418991548492272E-8</v>
      </c>
      <c r="T40" s="54">
        <f>(dw!Z47/1000000)*$D40</f>
        <v>1.0852736985754065E-6</v>
      </c>
      <c r="U40" s="54">
        <f>(dw!AA47/1000000)*$D40</f>
        <v>0</v>
      </c>
      <c r="V40" s="54">
        <f t="shared" si="0"/>
        <v>3.3062247531240591E-6</v>
      </c>
      <c r="W40" s="54">
        <f>(dw!AC47/1000000)*$D40</f>
        <v>5.8271457667355338E-7</v>
      </c>
      <c r="X40" s="54">
        <f>(dw!AD47/1000000)*$D40</f>
        <v>1.2589890161591925E-6</v>
      </c>
      <c r="Y40" s="51">
        <v>6.02739726027397</v>
      </c>
      <c r="Z40" s="28">
        <v>6.02739726027397</v>
      </c>
    </row>
    <row r="41" spans="1:26" x14ac:dyDescent="0.25">
      <c r="A41" s="26" t="s">
        <v>79</v>
      </c>
      <c r="B41" s="39">
        <v>41434</v>
      </c>
      <c r="C41" s="28">
        <f>(dw!C48/1000)*365</f>
        <v>0.6414733470434808</v>
      </c>
      <c r="D41" s="28">
        <f>(B$51*C41)/100</f>
        <v>0.20610538640507034</v>
      </c>
      <c r="E41" s="54">
        <f>(dw!K48/1000000)*$D41</f>
        <v>6.8300105022242E-9</v>
      </c>
      <c r="F41" s="54">
        <f>(dw!L48/1000000)*$D41</f>
        <v>1.1482490447960371E-8</v>
      </c>
      <c r="G41" s="54">
        <f>(dw!M48/1000000)*$D41</f>
        <v>2.6103163015746299E-7</v>
      </c>
      <c r="H41" s="54">
        <f>(dw!N48/1000000)*$D41</f>
        <v>3.0661279440709395E-8</v>
      </c>
      <c r="I41" s="54">
        <f>(dw!O48/1000000)*$D41</f>
        <v>0</v>
      </c>
      <c r="J41" s="54">
        <f>(dw!P48/1000000)*$D41</f>
        <v>6.7514052580497802E-7</v>
      </c>
      <c r="K41" s="54">
        <f>(dw!Q48/1000000)*$D41</f>
        <v>0</v>
      </c>
      <c r="L41" s="54">
        <f>(dw!R48/1000000)*$D41</f>
        <v>7.2345540151466764E-7</v>
      </c>
      <c r="M41" s="54">
        <f>(dw!S48/1000000)*$D41</f>
        <v>1.983410389685147E-7</v>
      </c>
      <c r="N41" s="54">
        <f>(dw!T48/1000000)*$D41</f>
        <v>3.1449593994875023E-7</v>
      </c>
      <c r="O41" s="54">
        <f>(dw!U48/1000000)*$D41</f>
        <v>7.1807116623526495E-8</v>
      </c>
      <c r="P41" s="54">
        <f>(dw!V48/1000000)*$D41</f>
        <v>8.2874975873478793E-8</v>
      </c>
      <c r="Q41" s="54">
        <f>(dw!W48/1000000)*$D41</f>
        <v>0</v>
      </c>
      <c r="R41" s="54">
        <f>(dw!X48/1000000)*$D41</f>
        <v>3.1394724741366463E-7</v>
      </c>
      <c r="S41" s="54">
        <f>(dw!Y48/1000000)*$D41</f>
        <v>8.2794388819542842E-9</v>
      </c>
      <c r="T41" s="54">
        <f>(dw!Z48/1000000)*$D41</f>
        <v>8.2442154562028139E-8</v>
      </c>
      <c r="U41" s="54">
        <f>(dw!AA48/1000000)*$D41</f>
        <v>0</v>
      </c>
      <c r="V41" s="54">
        <f t="shared" si="0"/>
        <v>2.6261071576429147E-6</v>
      </c>
      <c r="W41" s="54">
        <f>(dw!AC48/1000000)*$D41</f>
        <v>3.1000541054835693E-7</v>
      </c>
      <c r="X41" s="54">
        <f>(dw!AD48/1000000)*$D41</f>
        <v>2.0661149987339163E-6</v>
      </c>
      <c r="Y41" s="51">
        <v>7.5890410958904102</v>
      </c>
      <c r="Z41" s="28">
        <v>7.5890410958904102</v>
      </c>
    </row>
    <row r="42" spans="1:26" x14ac:dyDescent="0.25">
      <c r="A42" s="40" t="s">
        <v>80</v>
      </c>
      <c r="B42" s="40">
        <v>41557</v>
      </c>
      <c r="C42" s="28">
        <f>(dw!C49/1000)*365</f>
        <v>0.93999999999999817</v>
      </c>
      <c r="D42" s="28">
        <f>(B$51*C42)/100</f>
        <v>0.30202199999999935</v>
      </c>
      <c r="E42" s="54">
        <f>(dw!K49/1000000)*$D42</f>
        <v>3.8189253016946393E-8</v>
      </c>
      <c r="F42" s="54">
        <f>(dw!L49/1000000)*$D42</f>
        <v>7.3547300594096546E-9</v>
      </c>
      <c r="G42" s="54">
        <f>(dw!M49/1000000)*$D42</f>
        <v>1.8015554595568126E-7</v>
      </c>
      <c r="H42" s="54">
        <f>(dw!N49/1000000)*$D42</f>
        <v>0</v>
      </c>
      <c r="I42" s="54">
        <f>(dw!O49/1000000)*$D42</f>
        <v>0</v>
      </c>
      <c r="J42" s="54">
        <f>(dw!P49/1000000)*$D42</f>
        <v>2.6380247650280262E-7</v>
      </c>
      <c r="K42" s="54">
        <f>(dw!Q49/1000000)*$D42</f>
        <v>0</v>
      </c>
      <c r="L42" s="54">
        <f>(dw!R49/1000000)*$D42</f>
        <v>2.0377077536531635E-7</v>
      </c>
      <c r="M42" s="54">
        <f>(dw!S49/1000000)*$D42</f>
        <v>1.1225224003452758E-7</v>
      </c>
      <c r="N42" s="54">
        <f>(dw!T49/1000000)*$D42</f>
        <v>1.6498802604417214E-7</v>
      </c>
      <c r="O42" s="54">
        <f>(dw!U49/1000000)*$D42</f>
        <v>1.2705275914135644E-9</v>
      </c>
      <c r="P42" s="54">
        <f>(dw!V49/1000000)*$D42</f>
        <v>2.4463781999999944E-9</v>
      </c>
      <c r="Q42" s="54">
        <f>(dw!W49/1000000)*$D42</f>
        <v>6.1562163239361282E-8</v>
      </c>
      <c r="R42" s="54">
        <f>(dw!X49/1000000)*$D42</f>
        <v>3.2292467948288482E-7</v>
      </c>
      <c r="S42" s="54">
        <f>(dw!Y49/1000000)*$D42</f>
        <v>2.0636049699036031E-9</v>
      </c>
      <c r="T42" s="54">
        <f>(dw!Z49/1000000)*$D42</f>
        <v>1.4740119642677666E-7</v>
      </c>
      <c r="U42" s="54">
        <f>(dw!AA49/1000000)*$D42</f>
        <v>0</v>
      </c>
      <c r="V42" s="54">
        <f t="shared" si="0"/>
        <v>1.442902527858421E-6</v>
      </c>
      <c r="W42" s="54">
        <f>(dw!AC49/1000000)*$D42</f>
        <v>2.2569952903203728E-7</v>
      </c>
      <c r="X42" s="54">
        <f>(dw!AD49/1000000)*$D42</f>
        <v>8.1009258697759363E-7</v>
      </c>
      <c r="Y42" s="51">
        <v>9.2761117535494293</v>
      </c>
      <c r="Z42" s="28">
        <v>9.2761117535494293</v>
      </c>
    </row>
    <row r="43" spans="1:26" x14ac:dyDescent="0.25">
      <c r="A43" s="26" t="s">
        <v>81</v>
      </c>
      <c r="B43" s="39">
        <v>41601</v>
      </c>
      <c r="C43" s="28">
        <f>(dw!C50/1000)*365</f>
        <v>6.14236857790908</v>
      </c>
      <c r="D43" s="28">
        <f>(B$51*C43)/100</f>
        <v>1.973543024082187</v>
      </c>
      <c r="E43" s="54">
        <f>(dw!K50/1000000)*$D43</f>
        <v>1.0564810633137514E-6</v>
      </c>
      <c r="F43" s="54">
        <f>(dw!L50/1000000)*$D43</f>
        <v>9.5820242879557475E-7</v>
      </c>
      <c r="G43" s="54">
        <f>(dw!M50/1000000)*$D43</f>
        <v>1.8078154641595082E-6</v>
      </c>
      <c r="H43" s="54">
        <f>(dw!N50/1000000)*$D43</f>
        <v>1.6684332725590811E-6</v>
      </c>
      <c r="I43" s="54">
        <f>(dw!O50/1000000)*$D43</f>
        <v>0</v>
      </c>
      <c r="J43" s="54">
        <f>(dw!P50/1000000)*$D43</f>
        <v>2.7789247738764437E-5</v>
      </c>
      <c r="K43" s="54">
        <f>(dw!Q50/1000000)*$D43</f>
        <v>0</v>
      </c>
      <c r="L43" s="54">
        <f>(dw!R50/1000000)*$D43</f>
        <v>1.9081877463714423E-5</v>
      </c>
      <c r="M43" s="54">
        <f>(dw!S50/1000000)*$D43</f>
        <v>6.976114836961379E-6</v>
      </c>
      <c r="N43" s="54">
        <f>(dw!T50/1000000)*$D43</f>
        <v>1.5098489575884395E-5</v>
      </c>
      <c r="O43" s="54">
        <f>(dw!U50/1000000)*$D43</f>
        <v>1.6515407690241798E-7</v>
      </c>
      <c r="P43" s="54">
        <f>(dw!V50/1000000)*$D43</f>
        <v>1.5196281285432839E-7</v>
      </c>
      <c r="Q43" s="54">
        <f>(dw!W50/1000000)*$D43</f>
        <v>0</v>
      </c>
      <c r="R43" s="54">
        <f>(dw!X50/1000000)*$D43</f>
        <v>2.3734719207484007E-5</v>
      </c>
      <c r="S43" s="54">
        <f>(dw!Y50/1000000)*$D43</f>
        <v>1.1369315380212844E-6</v>
      </c>
      <c r="T43" s="54">
        <f>(dw!Z50/1000000)*$D43</f>
        <v>3.672935877784375E-6</v>
      </c>
      <c r="U43" s="54">
        <f>(dw!AA50/1000000)*$D43</f>
        <v>8.9651037884614116E-6</v>
      </c>
      <c r="V43" s="54">
        <f t="shared" si="0"/>
        <v>1.0298124846744221E-4</v>
      </c>
      <c r="W43" s="54">
        <f>(dw!AC50/1000000)*$D43</f>
        <v>5.4909322288279152E-6</v>
      </c>
      <c r="X43" s="54">
        <f>(dw!AD50/1000000)*$D43</f>
        <v>6.9262846505081379E-5</v>
      </c>
      <c r="Y43" s="51">
        <v>2.93150684931507</v>
      </c>
      <c r="Z43" s="41">
        <v>2.93150684931507</v>
      </c>
    </row>
    <row r="44" spans="1:26" x14ac:dyDescent="0.25">
      <c r="A44" s="26">
        <v>355</v>
      </c>
      <c r="B44" s="39">
        <v>41745</v>
      </c>
      <c r="C44" s="28">
        <f>(dw!C51/1000)*365</f>
        <v>1.1400000000000012</v>
      </c>
      <c r="D44" s="28">
        <f>(B$51*C44)/100</f>
        <v>0.36628200000000033</v>
      </c>
      <c r="E44" s="54">
        <f>(dw!K51/1000000)*$D44</f>
        <v>1.523697991141055E-7</v>
      </c>
      <c r="F44" s="54">
        <f>(dw!L51/1000000)*$D44</f>
        <v>4.4758560121415459E-8</v>
      </c>
      <c r="G44" s="54">
        <f>(dw!M51/1000000)*$D44</f>
        <v>5.6771398971519651E-7</v>
      </c>
      <c r="H44" s="54">
        <f>(dw!N51/1000000)*$D44</f>
        <v>3.2299394031236858E-8</v>
      </c>
      <c r="I44" s="54">
        <f>(dw!O51/1000000)*$D44</f>
        <v>6.1912324534927539E-9</v>
      </c>
      <c r="J44" s="54">
        <f>(dw!P51/1000000)*$D44</f>
        <v>2.3931720687342417E-6</v>
      </c>
      <c r="K44" s="54">
        <f>(dw!Q51/1000000)*$D44</f>
        <v>6.9728948467552163E-9</v>
      </c>
      <c r="L44" s="54">
        <f>(dw!R51/1000000)*$D44</f>
        <v>3.9952675178249062E-6</v>
      </c>
      <c r="M44" s="54">
        <f>(dw!S51/1000000)*$D44</f>
        <v>3.5020904434368143E-7</v>
      </c>
      <c r="N44" s="54">
        <f>(dw!T51/1000000)*$D44</f>
        <v>1.4594731488230903E-6</v>
      </c>
      <c r="O44" s="54">
        <f>(dw!U51/1000000)*$D44</f>
        <v>1.9521462957264537E-10</v>
      </c>
      <c r="P44" s="54">
        <f>(dw!V51/1000000)*$D44</f>
        <v>0</v>
      </c>
      <c r="Q44" s="54">
        <f>(dw!W51/1000000)*$D44</f>
        <v>2.1103333238077431E-8</v>
      </c>
      <c r="R44" s="54">
        <f>(dw!X51/1000000)*$D44</f>
        <v>1.3251847469537006E-6</v>
      </c>
      <c r="S44" s="54">
        <f>(dw!Y51/1000000)*$D44</f>
        <v>2.8920497753089886E-8</v>
      </c>
      <c r="T44" s="54">
        <f>(dw!Z51/1000000)*$D44</f>
        <v>8.68234128900233E-7</v>
      </c>
      <c r="U44" s="54">
        <f>(dw!AA51/1000000)*$D44</f>
        <v>1.0838653801467681E-7</v>
      </c>
      <c r="V44" s="54">
        <f t="shared" si="0"/>
        <v>1.1217602896314898E-5</v>
      </c>
      <c r="W44" s="54">
        <f>(dw!AC51/1000000)*$D44</f>
        <v>8.0333297543544712E-7</v>
      </c>
      <c r="X44" s="54">
        <f>(dw!AD51/1000000)*$D44</f>
        <v>8.2263932224403257E-6</v>
      </c>
      <c r="Y44" s="51">
        <v>3.54513682453352</v>
      </c>
      <c r="Z44" s="28">
        <v>3.54513682453352</v>
      </c>
    </row>
    <row r="45" spans="1:26" s="55" customFormat="1" x14ac:dyDescent="0.25">
      <c r="C45" s="56">
        <f t="shared" ref="C45:X45" si="1">AVERAGE(C3:C19)</f>
        <v>38.971764705882386</v>
      </c>
      <c r="D45" s="56">
        <f t="shared" si="1"/>
        <v>12.521628000000009</v>
      </c>
      <c r="E45" s="56">
        <f t="shared" si="1"/>
        <v>6.9486666731092744E-2</v>
      </c>
      <c r="F45" s="56">
        <f t="shared" si="1"/>
        <v>3.554958578466173E-3</v>
      </c>
      <c r="G45" s="56">
        <f t="shared" si="1"/>
        <v>9.7622352699403003E-3</v>
      </c>
      <c r="H45" s="56">
        <f t="shared" si="1"/>
        <v>5.7838022249894136E-3</v>
      </c>
      <c r="I45" s="56">
        <f t="shared" si="1"/>
        <v>1.4214293100000005E-5</v>
      </c>
      <c r="J45" s="56">
        <f t="shared" si="1"/>
        <v>4.2099779342241418E-3</v>
      </c>
      <c r="K45" s="56">
        <f t="shared" si="1"/>
        <v>2.3040096394902302E-4</v>
      </c>
      <c r="L45" s="56">
        <f t="shared" si="1"/>
        <v>4.0122984593758492E-4</v>
      </c>
      <c r="M45" s="56">
        <f t="shared" si="1"/>
        <v>1.3263340870308558E-3</v>
      </c>
      <c r="N45" s="56">
        <f t="shared" si="1"/>
        <v>4.1987817848797109E-4</v>
      </c>
      <c r="O45" s="56">
        <f t="shared" si="1"/>
        <v>8.6491231596000006E-6</v>
      </c>
      <c r="P45" s="56">
        <f t="shared" si="1"/>
        <v>2.9129701280400019E-6</v>
      </c>
      <c r="Q45" s="56">
        <f t="shared" si="1"/>
        <v>1.1192769038934019E-5</v>
      </c>
      <c r="R45" s="56">
        <f t="shared" si="1"/>
        <v>1.5816522427582681E-2</v>
      </c>
      <c r="S45" s="56">
        <f t="shared" si="1"/>
        <v>1.9605231693820458E-3</v>
      </c>
      <c r="T45" s="56">
        <f t="shared" si="1"/>
        <v>3.2406535230854946E-3</v>
      </c>
      <c r="U45" s="56">
        <f t="shared" si="1"/>
        <v>0</v>
      </c>
      <c r="V45" s="56">
        <f t="shared" si="1"/>
        <v>0.11596281468418404</v>
      </c>
      <c r="W45" s="56">
        <f t="shared" si="1"/>
        <v>8.7004039053942731E-2</v>
      </c>
      <c r="X45" s="56">
        <f t="shared" si="1"/>
        <v>6.6105758719561519E-3</v>
      </c>
      <c r="Y45" s="51">
        <v>2.57275143492026</v>
      </c>
      <c r="Z45" s="28">
        <v>2.57275143492026</v>
      </c>
    </row>
    <row r="46" spans="1:26" x14ac:dyDescent="0.25">
      <c r="A46" s="55"/>
      <c r="B46" s="55"/>
      <c r="C46" s="56">
        <f t="shared" ref="C46:X46" si="2">STDEV(C3:C19)</f>
        <v>27.060067958916452</v>
      </c>
      <c r="D46" s="56">
        <f t="shared" si="2"/>
        <v>8.6943998351998566</v>
      </c>
      <c r="E46" s="56">
        <f t="shared" si="2"/>
        <v>0.10797175571719887</v>
      </c>
      <c r="F46" s="56">
        <f t="shared" si="2"/>
        <v>4.1324662735779377E-3</v>
      </c>
      <c r="G46" s="56">
        <f t="shared" si="2"/>
        <v>1.4506399953112882E-2</v>
      </c>
      <c r="H46" s="56">
        <f t="shared" si="2"/>
        <v>9.4228038786359578E-3</v>
      </c>
      <c r="I46" s="56">
        <f t="shared" si="2"/>
        <v>3.5897660046741451E-5</v>
      </c>
      <c r="J46" s="56">
        <f t="shared" si="2"/>
        <v>7.5386712645590078E-3</v>
      </c>
      <c r="K46" s="56">
        <f t="shared" si="2"/>
        <v>4.8968654014307179E-4</v>
      </c>
      <c r="L46" s="56">
        <f t="shared" si="2"/>
        <v>3.5747687134681975E-4</v>
      </c>
      <c r="M46" s="56">
        <f t="shared" si="2"/>
        <v>1.6012838713840645E-3</v>
      </c>
      <c r="N46" s="56">
        <f t="shared" si="2"/>
        <v>5.6902938838000456E-4</v>
      </c>
      <c r="O46" s="56">
        <f t="shared" si="2"/>
        <v>1.5274184712622425E-5</v>
      </c>
      <c r="P46" s="56">
        <f t="shared" si="2"/>
        <v>6.665050351081E-6</v>
      </c>
      <c r="Q46" s="56">
        <f t="shared" si="2"/>
        <v>3.8682531529714496E-5</v>
      </c>
      <c r="R46" s="56">
        <f t="shared" si="2"/>
        <v>2.5953140200967045E-2</v>
      </c>
      <c r="S46" s="56">
        <f t="shared" si="2"/>
        <v>4.32996289525468E-3</v>
      </c>
      <c r="T46" s="56">
        <f t="shared" si="2"/>
        <v>4.5607690182093361E-3</v>
      </c>
      <c r="U46" s="56">
        <f t="shared" si="2"/>
        <v>0</v>
      </c>
      <c r="V46" s="56">
        <f t="shared" si="2"/>
        <v>0.16819391339762443</v>
      </c>
      <c r="W46" s="56">
        <f t="shared" si="2"/>
        <v>0.12910619297533291</v>
      </c>
      <c r="X46" s="56">
        <f t="shared" si="2"/>
        <v>9.8787830539032971E-3</v>
      </c>
      <c r="Y46" s="51">
        <v>2.6849315068493098</v>
      </c>
      <c r="Z46" s="41">
        <v>2.6849315068493098</v>
      </c>
    </row>
    <row r="47" spans="1:26" s="57" customFormat="1" x14ac:dyDescent="0.25">
      <c r="C47" s="58">
        <f>AVERAGE(C20:C44)</f>
        <v>1.682816807422161</v>
      </c>
      <c r="D47" s="58">
        <f>AVERAGE(D20:D44)</f>
        <v>0.54068904022474018</v>
      </c>
      <c r="E47" s="58">
        <f>AVERAGE(E20:E44)</f>
        <v>2.9770676098188005E-7</v>
      </c>
      <c r="F47" s="58">
        <f t="shared" ref="F47:X47" si="3">AVERAGE(F20:F44)</f>
        <v>3.6403120881343671E-7</v>
      </c>
      <c r="G47" s="58">
        <f t="shared" si="3"/>
        <v>4.5331033489215934E-7</v>
      </c>
      <c r="H47" s="58">
        <f t="shared" si="3"/>
        <v>4.9290652370742807E-7</v>
      </c>
      <c r="I47" s="58">
        <f t="shared" si="3"/>
        <v>2.4764929813971015E-10</v>
      </c>
      <c r="J47" s="58">
        <f t="shared" si="3"/>
        <v>6.6094864681469869E-6</v>
      </c>
      <c r="K47" s="58">
        <f t="shared" si="3"/>
        <v>1.4454847464364491E-7</v>
      </c>
      <c r="L47" s="58">
        <f t="shared" si="3"/>
        <v>3.171341969096932E-6</v>
      </c>
      <c r="M47" s="58">
        <f t="shared" si="3"/>
        <v>2.8492207596015804E-6</v>
      </c>
      <c r="N47" s="58">
        <f t="shared" si="3"/>
        <v>3.257015541387257E-6</v>
      </c>
      <c r="O47" s="58">
        <f t="shared" si="3"/>
        <v>1.8463265328919062E-7</v>
      </c>
      <c r="P47" s="58">
        <f t="shared" si="3"/>
        <v>5.571005344521096E-8</v>
      </c>
      <c r="Q47" s="58">
        <f t="shared" si="3"/>
        <v>1.2276417077480803E-8</v>
      </c>
      <c r="R47" s="58">
        <f t="shared" si="3"/>
        <v>9.6758380018740828E-6</v>
      </c>
      <c r="S47" s="58">
        <f t="shared" si="3"/>
        <v>3.0267733122706594E-7</v>
      </c>
      <c r="T47" s="58">
        <f t="shared" si="3"/>
        <v>1.7822349058947734E-6</v>
      </c>
      <c r="U47" s="58">
        <f t="shared" si="3"/>
        <v>3.9479103740909426E-7</v>
      </c>
      <c r="V47" s="58">
        <f t="shared" si="3"/>
        <v>2.9255769805623591E-5</v>
      </c>
      <c r="W47" s="58">
        <f t="shared" si="3"/>
        <v>1.7379771883291726E-6</v>
      </c>
      <c r="X47" s="58">
        <f t="shared" si="3"/>
        <v>1.7865324441346282E-5</v>
      </c>
      <c r="Y47" s="51">
        <v>1.7808219178082201</v>
      </c>
      <c r="Z47" s="41">
        <v>1.7808219178082201</v>
      </c>
    </row>
    <row r="48" spans="1:26" x14ac:dyDescent="0.25">
      <c r="A48" s="57"/>
      <c r="B48" s="57"/>
      <c r="C48" s="58">
        <f t="shared" ref="C48:X48" si="4">STDEV(C20:C44)</f>
        <v>1.3007861023607212</v>
      </c>
      <c r="D48" s="142">
        <f t="shared" si="4"/>
        <v>0.41794257468849982</v>
      </c>
      <c r="E48" s="58">
        <f t="shared" si="4"/>
        <v>4.2352606909754703E-7</v>
      </c>
      <c r="F48" s="58">
        <f t="shared" si="4"/>
        <v>5.4547680859037662E-7</v>
      </c>
      <c r="G48" s="58">
        <f t="shared" si="4"/>
        <v>5.4223759685375381E-7</v>
      </c>
      <c r="H48" s="58">
        <f t="shared" si="4"/>
        <v>1.434670068353515E-6</v>
      </c>
      <c r="I48" s="58">
        <f t="shared" si="4"/>
        <v>1.2382464906985507E-9</v>
      </c>
      <c r="J48" s="58">
        <f t="shared" si="4"/>
        <v>9.9240478959885704E-6</v>
      </c>
      <c r="K48" s="58">
        <f t="shared" si="4"/>
        <v>3.8827542692598575E-7</v>
      </c>
      <c r="L48" s="58">
        <f t="shared" si="4"/>
        <v>4.2799942705615425E-6</v>
      </c>
      <c r="M48" s="58">
        <f t="shared" si="4"/>
        <v>4.1609345471434614E-6</v>
      </c>
      <c r="N48" s="58">
        <f t="shared" si="4"/>
        <v>4.4337214943583498E-6</v>
      </c>
      <c r="O48" s="58">
        <f t="shared" si="4"/>
        <v>5.5054154572879805E-7</v>
      </c>
      <c r="P48" s="58">
        <f t="shared" si="4"/>
        <v>1.3976633429410893E-7</v>
      </c>
      <c r="Q48" s="58">
        <f t="shared" si="4"/>
        <v>2.6273857456254024E-8</v>
      </c>
      <c r="R48" s="58">
        <f t="shared" si="4"/>
        <v>1.8618351417662887E-5</v>
      </c>
      <c r="S48" s="58">
        <f t="shared" si="4"/>
        <v>6.7682185478658327E-7</v>
      </c>
      <c r="T48" s="58">
        <f t="shared" si="4"/>
        <v>4.6315267895037349E-6</v>
      </c>
      <c r="U48" s="58">
        <f t="shared" si="4"/>
        <v>1.7910646971752264E-6</v>
      </c>
      <c r="V48" s="58">
        <f t="shared" si="4"/>
        <v>4.3958520622433302E-5</v>
      </c>
      <c r="W48" s="58">
        <f t="shared" si="4"/>
        <v>2.7107700541242533E-6</v>
      </c>
      <c r="X48" s="58">
        <f t="shared" si="4"/>
        <v>2.2730418540590885E-5</v>
      </c>
      <c r="Y48" s="51">
        <v>1.7574612247766599</v>
      </c>
      <c r="Z48" s="28">
        <v>1.7574612247766599</v>
      </c>
    </row>
    <row r="49" spans="1:26" s="55" customFormat="1" x14ac:dyDescent="0.25">
      <c r="A49" s="55" t="s">
        <v>94</v>
      </c>
      <c r="E49" s="59">
        <f>(Sediments!C17/1000000)*$B$53</f>
        <v>4.3700317779034317E-3</v>
      </c>
      <c r="F49" s="59">
        <f>(Sediments!D17/1000000)*$B$53</f>
        <v>1.246396181755036E-3</v>
      </c>
      <c r="G49" s="59">
        <f>(Sediments!E17/1000000)*$B$53</f>
        <v>6.6971221882682628E-4</v>
      </c>
      <c r="H49" s="59">
        <f>(Sediments!F17/1000000)*$B$53</f>
        <v>5.0535102102192196E-4</v>
      </c>
      <c r="I49" s="59">
        <f>(Sediments!G17/1000000)*$B$53</f>
        <v>1.8918210304988374E-5</v>
      </c>
      <c r="J49" s="59">
        <f>(Sediments!H17/1000000)*$B$53</f>
        <v>3.7529153510849531E-4</v>
      </c>
      <c r="K49" s="59">
        <f>(Sediments!I17/1000000)*$B$53</f>
        <v>1.7895563814457137E-6</v>
      </c>
      <c r="L49" s="59">
        <f>(Sediments!J17/1000000)*$B$53</f>
        <v>4.0545672649446267E-5</v>
      </c>
      <c r="M49" s="59">
        <f>(Sediments!K17/1000000)*$B$53</f>
        <v>1.7195067992228905E-4</v>
      </c>
      <c r="N49" s="59">
        <f>(Sediments!L17/1000000)*$B$53</f>
        <v>4.6156276127236429E-5</v>
      </c>
      <c r="O49" s="59">
        <f>(Sediments!M17/1000000)*$B$53</f>
        <v>9.2603925263304054E-7</v>
      </c>
      <c r="P49" s="59">
        <f>(Sediments!N17/1000000)*$B$53</f>
        <v>1.0666060468308008E-7</v>
      </c>
      <c r="Q49" s="59">
        <f>(Sediments!O17/1000000)*$B$53</f>
        <v>2.6442462033326714E-6</v>
      </c>
      <c r="R49" s="59">
        <f>(Sediments!P17/1000000)*$B$53</f>
        <v>6.8555082890946759E-4</v>
      </c>
      <c r="S49" s="59">
        <f>(Sediments!Q17/1000000)*$B$53</f>
        <v>2.055901033761233E-4</v>
      </c>
      <c r="T49" s="59">
        <f>(Sediments!R17/1000000)*$B$53</f>
        <v>1.7774603064957072E-4</v>
      </c>
      <c r="U49" s="59">
        <f>(Sediments!S17/1000000)*$B$53</f>
        <v>2.4805964620094704E-6</v>
      </c>
      <c r="V49" s="59">
        <f>(Sediments!T17/1000000)*$B$53</f>
        <v>8.5211876354589385E-3</v>
      </c>
      <c r="W49" s="59">
        <f>(Sediments!U17/1000000)*$B$53</f>
        <v>6.8104094098122023E-3</v>
      </c>
      <c r="X49" s="59">
        <f>(Sediments!V17/1000000)*$B$53</f>
        <v>6.3676642004622901E-4</v>
      </c>
      <c r="Y49" s="51">
        <v>2.5753424657534199</v>
      </c>
      <c r="Z49" s="41">
        <v>2.5753424657534199</v>
      </c>
    </row>
    <row r="50" spans="1:26" s="57" customFormat="1" x14ac:dyDescent="0.25">
      <c r="A50" s="57" t="s">
        <v>95</v>
      </c>
      <c r="E50" s="60">
        <f>(Sediments!C19/1000000)*$B$55</f>
        <v>8.9855464199352674E-9</v>
      </c>
      <c r="F50" s="60">
        <f>(Sediments!D19/1000000)*$B$55</f>
        <v>2.841660639705296E-8</v>
      </c>
      <c r="G50" s="60">
        <f>(Sediments!E19/1000000)*$B$55</f>
        <v>1.4638118989041195E-8</v>
      </c>
      <c r="H50" s="60">
        <f>(Sediments!F19/1000000)*$B$55</f>
        <v>2.5321626110813694E-8</v>
      </c>
      <c r="I50" s="60">
        <f>(Sediments!G19/1000000)*$B$55</f>
        <v>6.4587073075842863E-11</v>
      </c>
      <c r="J50" s="60">
        <f>(Sediments!H19/1000000)*$B$55</f>
        <v>2.7159498881232286E-7</v>
      </c>
      <c r="K50" s="60">
        <f>(Sediments!I19/1000000)*$B$55</f>
        <v>5.6038974860343297E-9</v>
      </c>
      <c r="L50" s="60">
        <f>(Sediments!J19/1000000)*$B$55</f>
        <v>1.2947245574663211E-7</v>
      </c>
      <c r="M50" s="60">
        <f>(Sediments!K19/1000000)*$B$55</f>
        <v>1.3059469596766269E-7</v>
      </c>
      <c r="N50" s="60">
        <f>(Sediments!L19/1000000)*$B$55</f>
        <v>1.4468015343859522E-7</v>
      </c>
      <c r="O50" s="60">
        <f>(Sediments!M19/1000000)*$B$55</f>
        <v>4.6822476116604877E-9</v>
      </c>
      <c r="P50" s="60">
        <f>(Sediments!N19/1000000)*$B$55</f>
        <v>3.4956783541567517E-9</v>
      </c>
      <c r="Q50" s="60">
        <f>(Sediments!O19/1000000)*$B$55</f>
        <v>2.1180736120786847E-9</v>
      </c>
      <c r="R50" s="60">
        <f>(Sediments!P19/1000000)*$B$55</f>
        <v>2.3366621354665034E-7</v>
      </c>
      <c r="S50" s="60">
        <f>(Sediments!Q19/1000000)*$B$55</f>
        <v>1.7968470156830284E-8</v>
      </c>
      <c r="T50" s="60">
        <f>(Sediments!R19/1000000)*$B$55</f>
        <v>5.1252814003380769E-8</v>
      </c>
      <c r="U50" s="60">
        <f>(Sediments!S19/1000000)*$B$55</f>
        <v>5.7087520721836742E-9</v>
      </c>
      <c r="V50" s="60">
        <f>(Sediments!T19/1000000)*$B$55</f>
        <v>1.0782649257981071E-6</v>
      </c>
      <c r="W50" s="60">
        <f>(Sediments!U19/1000000)*$B$55</f>
        <v>7.7426484989918952E-8</v>
      </c>
      <c r="X50" s="60">
        <f>(Sediments!V19/1000000)*$B$55</f>
        <v>6.9012411741706451E-7</v>
      </c>
      <c r="Y50" s="51">
        <v>16.828407062764601</v>
      </c>
      <c r="Z50" s="28">
        <v>16.828407062764601</v>
      </c>
    </row>
    <row r="51" spans="1:26" x14ac:dyDescent="0.25">
      <c r="A51" t="s">
        <v>96</v>
      </c>
      <c r="B51">
        <f>100-67.87</f>
        <v>32.129999999999995</v>
      </c>
      <c r="D51" t="s">
        <v>97</v>
      </c>
      <c r="E51" s="61">
        <f t="shared" ref="E51:T51" si="5">(100*E49)/E45</f>
        <v>6.2890220289527887</v>
      </c>
      <c r="F51" s="61">
        <f t="shared" si="5"/>
        <v>35.060779309918367</v>
      </c>
      <c r="G51" s="61">
        <f t="shared" si="5"/>
        <v>6.8602343654735733</v>
      </c>
      <c r="H51" s="61">
        <f t="shared" si="5"/>
        <v>8.7373496078152453</v>
      </c>
      <c r="I51" s="66">
        <f t="shared" si="5"/>
        <v>133.09286766422713</v>
      </c>
      <c r="J51" s="61">
        <f t="shared" si="5"/>
        <v>8.9143349673555452</v>
      </c>
      <c r="K51" s="66">
        <f t="shared" si="5"/>
        <v>0.77671392982611787</v>
      </c>
      <c r="L51" s="61">
        <f t="shared" si="5"/>
        <v>10.105348109062037</v>
      </c>
      <c r="M51" s="61">
        <f t="shared" si="5"/>
        <v>12.964356537591481</v>
      </c>
      <c r="N51" s="61">
        <f t="shared" si="5"/>
        <v>10.992778022770894</v>
      </c>
      <c r="O51" s="66">
        <f t="shared" si="5"/>
        <v>10.70674142968115</v>
      </c>
      <c r="P51" s="66">
        <f t="shared" si="5"/>
        <v>3.661575642550337</v>
      </c>
      <c r="Q51" s="66">
        <f t="shared" si="5"/>
        <v>23.624593647333093</v>
      </c>
      <c r="R51" s="61">
        <f t="shared" si="5"/>
        <v>4.3343967174094153</v>
      </c>
      <c r="S51" s="61">
        <f t="shared" si="5"/>
        <v>10.486491901083985</v>
      </c>
      <c r="T51" s="61">
        <f t="shared" si="5"/>
        <v>5.4848822740030219</v>
      </c>
      <c r="U51" s="66">
        <v>0</v>
      </c>
      <c r="V51" s="61">
        <f>(100*V49)/V45</f>
        <v>7.3482069736456026</v>
      </c>
      <c r="W51" s="61">
        <f>(100*W49)/W45</f>
        <v>7.8276933851194324</v>
      </c>
      <c r="X51" s="61">
        <f>(100*X49)/X45</f>
        <v>9.6325408312392895</v>
      </c>
      <c r="Y51" s="51">
        <v>3.1232876712328799</v>
      </c>
      <c r="Z51" s="28">
        <v>3.1232876712328799</v>
      </c>
    </row>
    <row r="52" spans="1:26" x14ac:dyDescent="0.25">
      <c r="A52" t="s">
        <v>98</v>
      </c>
      <c r="B52">
        <v>2.65</v>
      </c>
      <c r="D52" t="s">
        <v>99</v>
      </c>
      <c r="E52" s="61">
        <f>(100*E50)/E47</f>
        <v>3.0182540666189888</v>
      </c>
      <c r="F52" s="61">
        <f t="shared" ref="F52:X52" si="6">(100*F50)/F47</f>
        <v>7.8060907166935403</v>
      </c>
      <c r="G52" s="61">
        <f t="shared" si="6"/>
        <v>3.2291606571298543</v>
      </c>
      <c r="H52" s="61">
        <f t="shared" si="6"/>
        <v>5.1372065275897461</v>
      </c>
      <c r="I52" s="66">
        <f t="shared" si="6"/>
        <v>26.080054965230055</v>
      </c>
      <c r="J52" s="61">
        <f t="shared" si="6"/>
        <v>4.1091692996304188</v>
      </c>
      <c r="K52" s="66">
        <f t="shared" si="6"/>
        <v>3.8768292089208192</v>
      </c>
      <c r="L52" s="61">
        <f t="shared" si="6"/>
        <v>4.0825763039203418</v>
      </c>
      <c r="M52" s="61">
        <f t="shared" si="6"/>
        <v>4.5835232502631467</v>
      </c>
      <c r="N52" s="61">
        <f t="shared" si="6"/>
        <v>4.4421081692773186</v>
      </c>
      <c r="O52" s="66">
        <f t="shared" si="6"/>
        <v>2.5359802441481847</v>
      </c>
      <c r="P52" s="66">
        <f t="shared" si="6"/>
        <v>6.2747711373040387</v>
      </c>
      <c r="Q52" s="66">
        <f t="shared" si="6"/>
        <v>17.253190395135441</v>
      </c>
      <c r="R52" s="61">
        <f t="shared" si="6"/>
        <v>2.4149454910405925</v>
      </c>
      <c r="S52" s="61">
        <f t="shared" si="6"/>
        <v>5.936510039911278</v>
      </c>
      <c r="T52" s="61">
        <f t="shared" si="6"/>
        <v>2.875760868214464</v>
      </c>
      <c r="U52" s="66">
        <f t="shared" si="6"/>
        <v>1.4460186608208367</v>
      </c>
      <c r="V52" s="61">
        <f t="shared" si="6"/>
        <v>3.685648789835779</v>
      </c>
      <c r="W52" s="61">
        <f t="shared" si="6"/>
        <v>4.4549770566525062</v>
      </c>
      <c r="X52" s="61">
        <f t="shared" si="6"/>
        <v>3.8629251860654072</v>
      </c>
      <c r="Z52" s="28">
        <v>5.8204095656097596</v>
      </c>
    </row>
    <row r="53" spans="1:26" x14ac:dyDescent="0.25">
      <c r="A53" s="55" t="s">
        <v>100</v>
      </c>
      <c r="B53" s="62">
        <f>D45</f>
        <v>12.521628000000009</v>
      </c>
      <c r="D53">
        <v>1000</v>
      </c>
      <c r="E53" s="67">
        <f t="shared" ref="E53:V53" si="7">E45*$D$53</f>
        <v>69.48666673109274</v>
      </c>
      <c r="F53" s="68">
        <f t="shared" si="7"/>
        <v>3.5549585784661728</v>
      </c>
      <c r="G53" s="68">
        <f t="shared" si="7"/>
        <v>9.7622352699402999</v>
      </c>
      <c r="H53" s="68">
        <f t="shared" si="7"/>
        <v>5.7838022249894134</v>
      </c>
      <c r="I53" s="68">
        <f t="shared" si="7"/>
        <v>1.4214293100000004E-2</v>
      </c>
      <c r="J53" s="69">
        <f t="shared" si="7"/>
        <v>4.2099779342241419</v>
      </c>
      <c r="K53" s="69">
        <f t="shared" si="7"/>
        <v>0.23040096394902301</v>
      </c>
      <c r="L53" s="69">
        <f t="shared" si="7"/>
        <v>0.40122984593758493</v>
      </c>
      <c r="M53" s="69">
        <f t="shared" si="7"/>
        <v>1.3263340870308558</v>
      </c>
      <c r="N53" s="69">
        <f t="shared" si="7"/>
        <v>0.4198781784879711</v>
      </c>
      <c r="O53" s="69">
        <f t="shared" si="7"/>
        <v>8.6491231595999998E-3</v>
      </c>
      <c r="P53" s="69">
        <f t="shared" si="7"/>
        <v>2.9129701280400017E-3</v>
      </c>
      <c r="Q53" s="69">
        <f t="shared" si="7"/>
        <v>1.1192769038934019E-2</v>
      </c>
      <c r="R53" s="69">
        <f t="shared" si="7"/>
        <v>15.816522427582681</v>
      </c>
      <c r="S53" s="69">
        <f t="shared" si="7"/>
        <v>1.9605231693820457</v>
      </c>
      <c r="T53" s="69">
        <f t="shared" si="7"/>
        <v>3.2406535230854945</v>
      </c>
      <c r="U53" s="69">
        <f t="shared" si="7"/>
        <v>0</v>
      </c>
      <c r="V53" s="69">
        <f t="shared" si="7"/>
        <v>115.96281468418404</v>
      </c>
      <c r="Z53" s="28">
        <v>4.5033652323666598</v>
      </c>
    </row>
    <row r="54" spans="1:26" x14ac:dyDescent="0.25">
      <c r="A54" s="55" t="s">
        <v>101</v>
      </c>
      <c r="B54" s="63">
        <f>B53/B52</f>
        <v>4.7251426415094375</v>
      </c>
      <c r="E54" s="61">
        <f t="shared" ref="E54:V54" si="8">E46*$D$53</f>
        <v>107.97175571719887</v>
      </c>
      <c r="F54" s="68">
        <f t="shared" si="8"/>
        <v>4.1324662735779381</v>
      </c>
      <c r="G54" s="68">
        <f t="shared" si="8"/>
        <v>14.506399953112881</v>
      </c>
      <c r="H54" s="68">
        <f t="shared" si="8"/>
        <v>9.4228038786359587</v>
      </c>
      <c r="I54" s="68">
        <f t="shared" si="8"/>
        <v>3.5897660046741449E-2</v>
      </c>
      <c r="J54" s="69">
        <f t="shared" si="8"/>
        <v>7.5386712645590075</v>
      </c>
      <c r="K54" s="69">
        <f t="shared" si="8"/>
        <v>0.48968654014307178</v>
      </c>
      <c r="L54" s="69">
        <f t="shared" si="8"/>
        <v>0.35747687134681977</v>
      </c>
      <c r="M54" s="69">
        <f t="shared" si="8"/>
        <v>1.6012838713840645</v>
      </c>
      <c r="N54" s="69">
        <f t="shared" si="8"/>
        <v>0.56902938838000461</v>
      </c>
      <c r="O54" s="69">
        <f t="shared" si="8"/>
        <v>1.5274184712622424E-2</v>
      </c>
      <c r="P54" s="69">
        <f t="shared" si="8"/>
        <v>6.6650503510809998E-3</v>
      </c>
      <c r="Q54" s="69">
        <f t="shared" si="8"/>
        <v>3.8682531529714494E-2</v>
      </c>
      <c r="R54" s="69">
        <f t="shared" si="8"/>
        <v>25.953140200967045</v>
      </c>
      <c r="S54" s="69">
        <f t="shared" si="8"/>
        <v>4.3299628952546803</v>
      </c>
      <c r="T54" s="69">
        <f t="shared" si="8"/>
        <v>4.5607690182093359</v>
      </c>
      <c r="U54" s="69">
        <f t="shared" si="8"/>
        <v>0</v>
      </c>
      <c r="V54" s="69">
        <f t="shared" si="8"/>
        <v>168.19391339762444</v>
      </c>
      <c r="Z54" s="28">
        <v>4.4979445891155398</v>
      </c>
    </row>
    <row r="55" spans="1:26" x14ac:dyDescent="0.25">
      <c r="A55" s="57" t="s">
        <v>102</v>
      </c>
      <c r="B55" s="64">
        <f>D47</f>
        <v>0.54068904022474018</v>
      </c>
      <c r="D55">
        <v>1000000</v>
      </c>
      <c r="E55" s="69">
        <f t="shared" ref="E55:V55" si="9">E47*$D$55</f>
        <v>0.29770676098188004</v>
      </c>
      <c r="F55" s="69">
        <f t="shared" si="9"/>
        <v>0.3640312088134367</v>
      </c>
      <c r="G55" s="69">
        <f t="shared" si="9"/>
        <v>0.45331033489215933</v>
      </c>
      <c r="H55" s="69">
        <f t="shared" si="9"/>
        <v>0.49290652370742805</v>
      </c>
      <c r="I55" s="69">
        <f t="shared" si="9"/>
        <v>2.4764929813971014E-4</v>
      </c>
      <c r="J55" s="69">
        <f t="shared" si="9"/>
        <v>6.6094864681469874</v>
      </c>
      <c r="K55" s="69">
        <f t="shared" si="9"/>
        <v>0.1445484746436449</v>
      </c>
      <c r="L55" s="69">
        <f t="shared" si="9"/>
        <v>3.171341969096932</v>
      </c>
      <c r="M55" s="69">
        <f t="shared" si="9"/>
        <v>2.8492207596015802</v>
      </c>
      <c r="N55" s="69">
        <f t="shared" si="9"/>
        <v>3.2570155413872568</v>
      </c>
      <c r="O55" s="69">
        <f t="shared" si="9"/>
        <v>0.18463265328919062</v>
      </c>
      <c r="P55" s="69">
        <f t="shared" si="9"/>
        <v>5.5710053445210961E-2</v>
      </c>
      <c r="Q55" s="69">
        <f t="shared" si="9"/>
        <v>1.2276417077480803E-2</v>
      </c>
      <c r="R55" s="69">
        <f t="shared" si="9"/>
        <v>9.6758380018740819</v>
      </c>
      <c r="S55" s="69">
        <f t="shared" si="9"/>
        <v>0.30267733122706592</v>
      </c>
      <c r="T55" s="69">
        <f t="shared" si="9"/>
        <v>1.7822349058947733</v>
      </c>
      <c r="U55" s="69">
        <f t="shared" si="9"/>
        <v>0.39479103740909427</v>
      </c>
      <c r="V55" s="69">
        <f t="shared" si="9"/>
        <v>29.25576980562359</v>
      </c>
      <c r="Z55" s="41">
        <v>2.02739726027397</v>
      </c>
    </row>
    <row r="56" spans="1:26" x14ac:dyDescent="0.25">
      <c r="A56" s="57" t="s">
        <v>103</v>
      </c>
      <c r="B56" s="65">
        <f>B55/B52</f>
        <v>0.20403360008480761</v>
      </c>
      <c r="E56" s="69">
        <f t="shared" ref="E56:V56" si="10">E48*$D$55</f>
        <v>0.42352606909754703</v>
      </c>
      <c r="F56" s="69">
        <f t="shared" si="10"/>
        <v>0.54547680859037662</v>
      </c>
      <c r="G56" s="69">
        <f t="shared" si="10"/>
        <v>0.54223759685375383</v>
      </c>
      <c r="H56" s="69">
        <f t="shared" si="10"/>
        <v>1.434670068353515</v>
      </c>
      <c r="I56" s="69">
        <f t="shared" si="10"/>
        <v>1.2382464906985507E-3</v>
      </c>
      <c r="J56" s="69">
        <f t="shared" si="10"/>
        <v>9.9240478959885703</v>
      </c>
      <c r="K56" s="69">
        <f t="shared" si="10"/>
        <v>0.38827542692598577</v>
      </c>
      <c r="L56" s="69">
        <f t="shared" si="10"/>
        <v>4.2799942705615424</v>
      </c>
      <c r="M56" s="69">
        <f t="shared" si="10"/>
        <v>4.1609345471434613</v>
      </c>
      <c r="N56" s="69">
        <f t="shared" si="10"/>
        <v>4.4337214943583501</v>
      </c>
      <c r="O56" s="69">
        <f t="shared" si="10"/>
        <v>0.5505415457287981</v>
      </c>
      <c r="P56" s="69">
        <f t="shared" si="10"/>
        <v>0.13976633429410892</v>
      </c>
      <c r="Q56" s="69">
        <f t="shared" si="10"/>
        <v>2.6273857456254025E-2</v>
      </c>
      <c r="R56" s="69">
        <f t="shared" si="10"/>
        <v>18.618351417662886</v>
      </c>
      <c r="S56" s="69">
        <f t="shared" si="10"/>
        <v>0.6768218547865833</v>
      </c>
      <c r="T56" s="69">
        <f t="shared" si="10"/>
        <v>4.6315267895037344</v>
      </c>
      <c r="U56" s="69">
        <f t="shared" si="10"/>
        <v>1.7910646971752264</v>
      </c>
      <c r="V56" s="69">
        <f t="shared" si="10"/>
        <v>43.958520622433305</v>
      </c>
      <c r="Z56" s="28">
        <v>3.5756810547979101</v>
      </c>
    </row>
    <row r="57" spans="1:26" x14ac:dyDescent="0.25">
      <c r="D57">
        <f>+D47/365</f>
        <v>1.4813398362321648E-3</v>
      </c>
      <c r="Z57" s="41">
        <v>7.0136986301369904</v>
      </c>
    </row>
    <row r="58" spans="1:26" x14ac:dyDescent="0.25">
      <c r="F58" s="70"/>
      <c r="Y58" s="55"/>
      <c r="Z58" s="41">
        <v>1.5342465753424701</v>
      </c>
    </row>
    <row r="59" spans="1:26" x14ac:dyDescent="0.25">
      <c r="F59" s="70"/>
      <c r="Y59" s="55"/>
      <c r="Z59" s="41">
        <v>3.04109589041096</v>
      </c>
    </row>
    <row r="60" spans="1:26" x14ac:dyDescent="0.25">
      <c r="Y60" s="57"/>
      <c r="Z60" s="55"/>
    </row>
    <row r="61" spans="1:26" x14ac:dyDescent="0.25">
      <c r="Y61" s="57"/>
      <c r="Z61" s="55"/>
    </row>
    <row r="62" spans="1:26" x14ac:dyDescent="0.25">
      <c r="Z62" s="57"/>
    </row>
    <row r="63" spans="1:26" x14ac:dyDescent="0.25">
      <c r="Z63" s="57"/>
    </row>
    <row r="64" spans="1:26" x14ac:dyDescent="0.25">
      <c r="Y64" s="55"/>
      <c r="Z64" s="55"/>
    </row>
    <row r="65" spans="25:26" x14ac:dyDescent="0.25">
      <c r="Y65" s="57"/>
      <c r="Z65" s="57"/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AMK41"/>
  <sheetViews>
    <sheetView topLeftCell="A6" zoomScaleNormal="100" workbookViewId="0">
      <selection activeCell="C33" sqref="C33:S37"/>
    </sheetView>
  </sheetViews>
  <sheetFormatPr baseColWidth="10" defaultColWidth="9.140625" defaultRowHeight="15" x14ac:dyDescent="0.25"/>
  <cols>
    <col min="1" max="2" width="11.42578125" style="71"/>
    <col min="3" max="19" width="9.5703125" style="71"/>
    <col min="20" max="20" width="12.5703125" style="71"/>
    <col min="21" max="35" width="9.5703125" style="71"/>
    <col min="36" max="1025" width="11.42578125" style="71"/>
  </cols>
  <sheetData>
    <row r="1" spans="1:1024" s="72" customFormat="1" ht="12.75" x14ac:dyDescent="0.2">
      <c r="B1" s="4" t="s">
        <v>104</v>
      </c>
      <c r="C1" s="4" t="s">
        <v>11</v>
      </c>
      <c r="D1" s="4" t="s">
        <v>12</v>
      </c>
      <c r="E1" s="4" t="s">
        <v>13</v>
      </c>
      <c r="F1" s="4" t="s">
        <v>14</v>
      </c>
      <c r="G1" s="4" t="s">
        <v>15</v>
      </c>
      <c r="H1" s="4" t="s">
        <v>16</v>
      </c>
      <c r="I1" s="4" t="s">
        <v>17</v>
      </c>
      <c r="J1" s="4" t="s">
        <v>18</v>
      </c>
      <c r="K1" s="4" t="s">
        <v>19</v>
      </c>
      <c r="L1" s="4" t="s">
        <v>20</v>
      </c>
      <c r="M1" s="4" t="s">
        <v>21</v>
      </c>
      <c r="N1" s="4" t="s">
        <v>22</v>
      </c>
      <c r="O1" s="4" t="s">
        <v>23</v>
      </c>
      <c r="P1" s="4" t="s">
        <v>24</v>
      </c>
      <c r="Q1" s="4" t="s">
        <v>25</v>
      </c>
      <c r="R1" s="4" t="s">
        <v>26</v>
      </c>
      <c r="S1" s="4" t="s">
        <v>27</v>
      </c>
      <c r="T1" s="72" t="s">
        <v>28</v>
      </c>
      <c r="U1" s="6" t="s">
        <v>29</v>
      </c>
      <c r="V1" s="6" t="s">
        <v>30</v>
      </c>
      <c r="W1" s="6" t="s">
        <v>105</v>
      </c>
      <c r="X1" s="6" t="s">
        <v>32</v>
      </c>
      <c r="Y1" s="6" t="s">
        <v>33</v>
      </c>
      <c r="Z1" s="6" t="s">
        <v>34</v>
      </c>
      <c r="AA1" s="6" t="s">
        <v>35</v>
      </c>
      <c r="AB1" s="6" t="s">
        <v>36</v>
      </c>
      <c r="AC1" s="6" t="s">
        <v>37</v>
      </c>
      <c r="AD1" s="6" t="s">
        <v>38</v>
      </c>
      <c r="AE1" s="6" t="s">
        <v>39</v>
      </c>
      <c r="AF1" s="6" t="s">
        <v>40</v>
      </c>
      <c r="AG1" s="6" t="s">
        <v>41</v>
      </c>
      <c r="AH1" s="6" t="s">
        <v>42</v>
      </c>
      <c r="AI1" s="6" t="s">
        <v>43</v>
      </c>
    </row>
    <row r="2" spans="1:1024" s="73" customFormat="1" ht="12.75" x14ac:dyDescent="0.2">
      <c r="A2" s="73" t="s">
        <v>106</v>
      </c>
      <c r="B2" s="73" t="s">
        <v>107</v>
      </c>
      <c r="C2" s="74">
        <v>144.24255175992101</v>
      </c>
      <c r="D2" s="74">
        <v>72.995999999999995</v>
      </c>
      <c r="E2" s="74">
        <v>52.1998992464422</v>
      </c>
      <c r="F2" s="74">
        <v>31.886399999999998</v>
      </c>
      <c r="G2" s="74">
        <v>15.108427039190399</v>
      </c>
      <c r="H2" s="74">
        <v>35.731000000000002</v>
      </c>
      <c r="I2" s="74">
        <v>0</v>
      </c>
      <c r="J2" s="74">
        <v>2.2817099999999999</v>
      </c>
      <c r="K2" s="74">
        <v>19.824000000000002</v>
      </c>
      <c r="L2" s="74">
        <v>0.92149999999999999</v>
      </c>
      <c r="M2" s="74">
        <v>0.24185180000000001</v>
      </c>
      <c r="N2" s="74">
        <v>0</v>
      </c>
      <c r="O2" s="74">
        <v>0</v>
      </c>
      <c r="P2" s="74">
        <v>49.883503820759401</v>
      </c>
      <c r="Q2" s="74">
        <v>10.54599</v>
      </c>
      <c r="R2" s="74">
        <v>11.721169955341299</v>
      </c>
      <c r="S2" s="74">
        <v>0</v>
      </c>
      <c r="T2" s="75">
        <f t="shared" ref="T2:T16" si="0">SUM(C2:S2)</f>
        <v>447.58400362165429</v>
      </c>
      <c r="U2" s="76">
        <f t="shared" ref="U2:U16" si="1">SUM(C2:G2)</f>
        <v>316.43327804555361</v>
      </c>
      <c r="V2" s="76">
        <f t="shared" ref="V2:V16" si="2">SUM(H2:N2)</f>
        <v>59.000061799999997</v>
      </c>
      <c r="W2" s="76">
        <f t="shared" ref="W2:W16" si="3">SUM(Q2:S2,O2)</f>
        <v>22.267159955341299</v>
      </c>
      <c r="X2" s="77">
        <f t="shared" ref="X2:X16" si="4">+C2/1000</f>
        <v>0.14424255175992101</v>
      </c>
      <c r="Y2" s="11">
        <f t="shared" ref="Y2:Y16" si="5">(C2)/(C2+D2)</f>
        <v>0.66398229315821078</v>
      </c>
      <c r="Z2" s="11">
        <f t="shared" ref="Z2:Z16" si="6">P2/(U2+P2)</f>
        <v>0.13617586277814686</v>
      </c>
      <c r="AA2" s="11">
        <f t="shared" ref="AA2:AA16" si="7">V2/(V2+P2)</f>
        <v>0.54186379242480676</v>
      </c>
      <c r="AB2" s="11">
        <f t="shared" ref="AB2:AB16" si="8">H2/(H2+P2)</f>
        <v>0.41734751012288313</v>
      </c>
      <c r="AC2" s="11">
        <f t="shared" ref="AC2:AC16" si="9">U2/(U2+V2)</f>
        <v>0.8428481023441563</v>
      </c>
      <c r="AD2" s="78">
        <f t="shared" ref="AD2:AD16" si="10">(C2+D2)/(C2+D2+Q2)</f>
        <v>0.95370190655380294</v>
      </c>
      <c r="AE2" s="11">
        <f t="shared" ref="AE2:AE16" si="11">(C2)/(P2+C2)</f>
        <v>0.74303550509206417</v>
      </c>
      <c r="AF2" s="79">
        <f t="shared" ref="AF2:AF16" si="12">C2/(E2+C2)</f>
        <v>0.73427383450458306</v>
      </c>
      <c r="AG2" s="11">
        <f t="shared" ref="AG2:AG16" si="13">(C2+D2)/(Q2+P2)</f>
        <v>3.5949093402019003</v>
      </c>
      <c r="AH2" s="11">
        <f t="shared" ref="AH2:AH16" si="14">H2/(E2+H2)</f>
        <v>0.40635317398332782</v>
      </c>
      <c r="AI2" s="80">
        <f t="shared" ref="AI2:AI16" si="15">Q2/(Q2+P2)</f>
        <v>0.17451726521622998</v>
      </c>
    </row>
    <row r="3" spans="1:1024" x14ac:dyDescent="0.25">
      <c r="A3" s="73" t="s">
        <v>108</v>
      </c>
      <c r="B3" s="73" t="s">
        <v>107</v>
      </c>
      <c r="C3" s="74">
        <v>229.218598811834</v>
      </c>
      <c r="D3" s="74">
        <v>53.431356201910198</v>
      </c>
      <c r="E3" s="74">
        <v>44.6621315992845</v>
      </c>
      <c r="F3" s="74">
        <v>33.8697194960722</v>
      </c>
      <c r="G3" s="74">
        <v>0</v>
      </c>
      <c r="H3" s="74">
        <v>27.081600000000002</v>
      </c>
      <c r="I3" s="74">
        <v>0</v>
      </c>
      <c r="J3" s="74">
        <v>3.1282794671</v>
      </c>
      <c r="K3" s="74">
        <v>10.1079056605258</v>
      </c>
      <c r="L3" s="74">
        <v>1.9768963368621999</v>
      </c>
      <c r="M3" s="74">
        <v>6.0600000000000001E-2</v>
      </c>
      <c r="N3" s="74">
        <v>1.3051E-2</v>
      </c>
      <c r="O3" s="74">
        <v>0</v>
      </c>
      <c r="P3" s="74">
        <v>48.557172778847097</v>
      </c>
      <c r="Q3" s="74">
        <v>25.383600000000001</v>
      </c>
      <c r="R3" s="74">
        <v>36.219878302143499</v>
      </c>
      <c r="S3" s="74">
        <v>0</v>
      </c>
      <c r="T3" s="75">
        <f t="shared" si="0"/>
        <v>513.71078965457946</v>
      </c>
      <c r="U3" s="81">
        <f t="shared" si="1"/>
        <v>361.18180610910093</v>
      </c>
      <c r="V3" s="76">
        <f t="shared" si="2"/>
        <v>42.368332464487999</v>
      </c>
      <c r="W3" s="76">
        <f t="shared" si="3"/>
        <v>61.6034783021435</v>
      </c>
      <c r="X3" s="73">
        <f t="shared" si="4"/>
        <v>0.22921859881183401</v>
      </c>
      <c r="Y3" s="73">
        <f t="shared" si="5"/>
        <v>0.81096279955426831</v>
      </c>
      <c r="Z3" s="73">
        <f t="shared" si="6"/>
        <v>0.11850757501918338</v>
      </c>
      <c r="AA3" s="73">
        <f t="shared" si="7"/>
        <v>0.4659675230959866</v>
      </c>
      <c r="AB3" s="73">
        <f t="shared" si="8"/>
        <v>0.35803859588231657</v>
      </c>
      <c r="AC3" s="73">
        <f t="shared" si="9"/>
        <v>0.89501098273873603</v>
      </c>
      <c r="AD3" s="73">
        <f t="shared" si="10"/>
        <v>0.91759469191962739</v>
      </c>
      <c r="AE3" s="73">
        <f t="shared" si="11"/>
        <v>0.82519291549156804</v>
      </c>
      <c r="AF3" s="73">
        <f t="shared" si="12"/>
        <v>0.83692853625648356</v>
      </c>
      <c r="AG3" s="73">
        <f t="shared" si="13"/>
        <v>3.8226535156609072</v>
      </c>
      <c r="AH3" s="73">
        <f t="shared" si="14"/>
        <v>0.37747688050659028</v>
      </c>
      <c r="AI3" s="73">
        <f t="shared" si="15"/>
        <v>0.34329638501237997</v>
      </c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</row>
    <row r="4" spans="1:1024" x14ac:dyDescent="0.25">
      <c r="A4" s="73" t="s">
        <v>109</v>
      </c>
      <c r="B4" s="73" t="s">
        <v>107</v>
      </c>
      <c r="C4" s="74">
        <v>168.717141254117</v>
      </c>
      <c r="D4" s="74">
        <v>86.736752145479102</v>
      </c>
      <c r="E4" s="74">
        <v>76.039511000000005</v>
      </c>
      <c r="F4" s="74">
        <v>42.358568430210703</v>
      </c>
      <c r="G4" s="74">
        <v>0</v>
      </c>
      <c r="H4" s="74">
        <v>30.241849999999999</v>
      </c>
      <c r="I4" s="74">
        <v>0</v>
      </c>
      <c r="J4" s="74">
        <v>5.5</v>
      </c>
      <c r="K4" s="74">
        <v>18.392898509030498</v>
      </c>
      <c r="L4" s="74">
        <v>3.8137292257038999</v>
      </c>
      <c r="M4" s="74">
        <v>4.7199999999999999E-2</v>
      </c>
      <c r="N4" s="74">
        <v>1.20651E-2</v>
      </c>
      <c r="O4" s="74">
        <v>2.1117431402152098</v>
      </c>
      <c r="P4" s="74">
        <v>74.864528059973196</v>
      </c>
      <c r="Q4" s="74">
        <v>14.7408820591367</v>
      </c>
      <c r="R4" s="74">
        <v>27.096739489334201</v>
      </c>
      <c r="S4" s="74">
        <v>0.228333257845765</v>
      </c>
      <c r="T4" s="75">
        <f t="shared" si="0"/>
        <v>550.90194167104619</v>
      </c>
      <c r="U4" s="81">
        <f t="shared" si="1"/>
        <v>373.85197282980681</v>
      </c>
      <c r="V4" s="76">
        <f t="shared" si="2"/>
        <v>58.007742834734401</v>
      </c>
      <c r="W4" s="76">
        <f t="shared" si="3"/>
        <v>44.177697946531872</v>
      </c>
      <c r="X4" s="73">
        <f t="shared" si="4"/>
        <v>0.16871714125411699</v>
      </c>
      <c r="Y4" s="73">
        <f t="shared" si="5"/>
        <v>0.66046024591294705</v>
      </c>
      <c r="Z4" s="73">
        <f t="shared" si="6"/>
        <v>0.16684148657676054</v>
      </c>
      <c r="AA4" s="73">
        <f t="shared" si="7"/>
        <v>0.43656770855298821</v>
      </c>
      <c r="AB4" s="73">
        <f t="shared" si="8"/>
        <v>0.28772611670382309</v>
      </c>
      <c r="AC4" s="73">
        <f t="shared" si="9"/>
        <v>0.86567919921525283</v>
      </c>
      <c r="AD4" s="73">
        <f t="shared" si="10"/>
        <v>0.94544349706943875</v>
      </c>
      <c r="AE4" s="73">
        <f t="shared" si="11"/>
        <v>0.69265122342421437</v>
      </c>
      <c r="AF4" s="73">
        <f t="shared" si="12"/>
        <v>0.68932607020195524</v>
      </c>
      <c r="AG4" s="73">
        <f t="shared" si="13"/>
        <v>2.8508757792640935</v>
      </c>
      <c r="AH4" s="73">
        <f t="shared" si="14"/>
        <v>0.28454518944295415</v>
      </c>
      <c r="AI4" s="73">
        <f t="shared" si="15"/>
        <v>0.16450883980712849</v>
      </c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</row>
    <row r="5" spans="1:1024" x14ac:dyDescent="0.25">
      <c r="A5" s="73" t="s">
        <v>110</v>
      </c>
      <c r="B5" s="73" t="s">
        <v>107</v>
      </c>
      <c r="C5" s="74">
        <v>708.21115555025199</v>
      </c>
      <c r="D5" s="74">
        <v>144.573472866375</v>
      </c>
      <c r="E5" s="74">
        <v>110.3533201</v>
      </c>
      <c r="F5" s="74">
        <v>111.225954268053</v>
      </c>
      <c r="G5" s="74">
        <v>0</v>
      </c>
      <c r="H5" s="74">
        <v>62.734739511106902</v>
      </c>
      <c r="I5" s="74">
        <v>1.42859832208645</v>
      </c>
      <c r="J5" s="74">
        <v>2.6003779952662001</v>
      </c>
      <c r="K5" s="74">
        <v>10.691688120606701</v>
      </c>
      <c r="L5" s="74">
        <v>2.4501990836810998</v>
      </c>
      <c r="M5" s="74">
        <v>3.1E-2</v>
      </c>
      <c r="N5" s="74">
        <v>8.1200000000000005E-3</v>
      </c>
      <c r="O5" s="74">
        <v>0</v>
      </c>
      <c r="P5" s="74">
        <v>119.083605542596</v>
      </c>
      <c r="Q5" s="74">
        <v>30.785886000000001</v>
      </c>
      <c r="R5" s="74">
        <v>21.066757102855998</v>
      </c>
      <c r="S5" s="74">
        <v>1.63826622071203</v>
      </c>
      <c r="T5" s="75">
        <f t="shared" si="0"/>
        <v>1326.8831406835909</v>
      </c>
      <c r="U5" s="81">
        <f t="shared" si="1"/>
        <v>1074.36390278468</v>
      </c>
      <c r="V5" s="76">
        <f t="shared" si="2"/>
        <v>79.944723032747362</v>
      </c>
      <c r="W5" s="76">
        <f t="shared" si="3"/>
        <v>53.490909323568033</v>
      </c>
      <c r="X5" s="73">
        <f t="shared" si="4"/>
        <v>0.70821115555025194</v>
      </c>
      <c r="Y5" s="73">
        <f t="shared" si="5"/>
        <v>0.83046895071876947</v>
      </c>
      <c r="Z5" s="73">
        <f t="shared" si="6"/>
        <v>9.9781184100423817E-2</v>
      </c>
      <c r="AA5" s="73">
        <f t="shared" si="7"/>
        <v>0.40167509622874514</v>
      </c>
      <c r="AB5" s="73">
        <f t="shared" si="8"/>
        <v>0.34504075753509478</v>
      </c>
      <c r="AC5" s="73">
        <f t="shared" si="9"/>
        <v>0.93074233247097649</v>
      </c>
      <c r="AD5" s="73">
        <f t="shared" si="10"/>
        <v>0.96515740906052505</v>
      </c>
      <c r="AE5" s="73">
        <f t="shared" si="11"/>
        <v>0.85605661833844104</v>
      </c>
      <c r="AF5" s="73">
        <f t="shared" si="12"/>
        <v>0.86518677100867658</v>
      </c>
      <c r="AG5" s="73">
        <f t="shared" si="13"/>
        <v>5.6901816349610295</v>
      </c>
      <c r="AH5" s="73">
        <f t="shared" si="14"/>
        <v>0.36244406258905959</v>
      </c>
      <c r="AI5" s="73">
        <f t="shared" si="15"/>
        <v>0.20541796521175237</v>
      </c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</row>
    <row r="6" spans="1:1024" x14ac:dyDescent="0.25">
      <c r="A6" s="73" t="s">
        <v>111</v>
      </c>
      <c r="B6" s="73" t="s">
        <v>107</v>
      </c>
      <c r="C6" s="81">
        <v>677.98710000000005</v>
      </c>
      <c r="D6" s="81">
        <v>152.27600000000001</v>
      </c>
      <c r="E6" s="81">
        <v>86.477999999999994</v>
      </c>
      <c r="F6" s="81">
        <v>30.544499999999999</v>
      </c>
      <c r="G6" s="74">
        <v>0</v>
      </c>
      <c r="H6" s="81">
        <v>45.580100000000002</v>
      </c>
      <c r="I6" s="81">
        <v>0</v>
      </c>
      <c r="J6" s="81">
        <v>6.5858100000000004</v>
      </c>
      <c r="K6" s="81">
        <v>30.103899999999999</v>
      </c>
      <c r="L6" s="81">
        <v>8.7255000000000003</v>
      </c>
      <c r="M6" s="81">
        <v>8.0600000000000005E-2</v>
      </c>
      <c r="N6" s="81">
        <v>1.0945E-2</v>
      </c>
      <c r="O6" s="81">
        <v>0</v>
      </c>
      <c r="P6" s="81">
        <v>45.118457999999997</v>
      </c>
      <c r="Q6" s="81">
        <v>24.746400000000001</v>
      </c>
      <c r="R6" s="81">
        <v>10.88871</v>
      </c>
      <c r="S6" s="81">
        <v>0</v>
      </c>
      <c r="T6" s="75">
        <f t="shared" si="0"/>
        <v>1119.126023</v>
      </c>
      <c r="U6" s="81">
        <f t="shared" si="1"/>
        <v>947.28560000000004</v>
      </c>
      <c r="V6" s="76">
        <f t="shared" si="2"/>
        <v>91.086855000000014</v>
      </c>
      <c r="W6" s="76">
        <f t="shared" si="3"/>
        <v>35.635109999999997</v>
      </c>
      <c r="X6" s="73">
        <f t="shared" si="4"/>
        <v>0.67798710000000006</v>
      </c>
      <c r="Y6" s="73">
        <f t="shared" si="5"/>
        <v>0.81659307754373278</v>
      </c>
      <c r="Z6" s="73">
        <f t="shared" si="6"/>
        <v>4.5463798375560444E-2</v>
      </c>
      <c r="AA6" s="73">
        <f t="shared" si="7"/>
        <v>0.66874671034308331</v>
      </c>
      <c r="AB6" s="73">
        <f t="shared" si="8"/>
        <v>0.50254492469439271</v>
      </c>
      <c r="AC6" s="73">
        <f t="shared" si="9"/>
        <v>0.91227920717523259</v>
      </c>
      <c r="AD6" s="73">
        <f t="shared" si="10"/>
        <v>0.9710571636923333</v>
      </c>
      <c r="AE6" s="73">
        <f t="shared" si="11"/>
        <v>0.93760460350382202</v>
      </c>
      <c r="AF6" s="73">
        <f t="shared" si="12"/>
        <v>0.88687776590455214</v>
      </c>
      <c r="AG6" s="73">
        <f t="shared" si="13"/>
        <v>11.883844378528618</v>
      </c>
      <c r="AH6" s="73">
        <f t="shared" si="14"/>
        <v>0.34515186876079545</v>
      </c>
      <c r="AI6" s="73">
        <f t="shared" si="15"/>
        <v>0.35420382590629473</v>
      </c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</row>
    <row r="7" spans="1:1024" x14ac:dyDescent="0.25">
      <c r="A7" s="73" t="s">
        <v>112</v>
      </c>
      <c r="B7" s="73" t="s">
        <v>107</v>
      </c>
      <c r="C7" s="81">
        <v>600.83263999999997</v>
      </c>
      <c r="D7" s="81">
        <v>177.69381000000001</v>
      </c>
      <c r="E7" s="81">
        <v>76.008240000000001</v>
      </c>
      <c r="F7" s="81">
        <v>44.182340000000003</v>
      </c>
      <c r="G7" s="74">
        <v>0</v>
      </c>
      <c r="H7" s="81">
        <v>30.994461000000001</v>
      </c>
      <c r="I7" s="81">
        <v>0</v>
      </c>
      <c r="J7" s="81">
        <v>4.7425100000000002</v>
      </c>
      <c r="K7" s="81">
        <v>23.327010000000001</v>
      </c>
      <c r="L7" s="81">
        <v>6.6170999999999998</v>
      </c>
      <c r="M7" s="81">
        <v>6.0400000000000002E-2</v>
      </c>
      <c r="N7" s="81">
        <v>4.1000000000000002E-2</v>
      </c>
      <c r="O7" s="81">
        <v>0</v>
      </c>
      <c r="P7" s="81">
        <v>25.83</v>
      </c>
      <c r="Q7" s="81">
        <v>20.911799999999999</v>
      </c>
      <c r="R7" s="81">
        <v>9.4899000000000004</v>
      </c>
      <c r="S7" s="81">
        <v>0</v>
      </c>
      <c r="T7" s="75">
        <f t="shared" si="0"/>
        <v>1020.731211</v>
      </c>
      <c r="U7" s="81">
        <f t="shared" si="1"/>
        <v>898.71702999999991</v>
      </c>
      <c r="V7" s="76">
        <f t="shared" si="2"/>
        <v>65.782481000000004</v>
      </c>
      <c r="W7" s="76">
        <f t="shared" si="3"/>
        <v>30.401699999999998</v>
      </c>
      <c r="X7" s="73">
        <f t="shared" si="4"/>
        <v>0.60083263999999992</v>
      </c>
      <c r="Y7" s="73">
        <f t="shared" si="5"/>
        <v>0.77175623255960024</v>
      </c>
      <c r="Z7" s="73">
        <f t="shared" si="6"/>
        <v>2.7938005490104705E-2</v>
      </c>
      <c r="AA7" s="73">
        <f t="shared" si="7"/>
        <v>0.71805151745644791</v>
      </c>
      <c r="AB7" s="73">
        <f t="shared" si="8"/>
        <v>0.54544223481503862</v>
      </c>
      <c r="AC7" s="73">
        <f t="shared" si="9"/>
        <v>0.93179625261624421</v>
      </c>
      <c r="AD7" s="73">
        <f t="shared" si="10"/>
        <v>0.97384188209658473</v>
      </c>
      <c r="AE7" s="73">
        <f t="shared" si="11"/>
        <v>0.95878165004379379</v>
      </c>
      <c r="AF7" s="73">
        <f t="shared" si="12"/>
        <v>0.88770146389502946</v>
      </c>
      <c r="AG7" s="73">
        <f t="shared" si="13"/>
        <v>16.655893654074085</v>
      </c>
      <c r="AH7" s="73">
        <f t="shared" si="14"/>
        <v>0.28966054791458024</v>
      </c>
      <c r="AI7" s="73">
        <f t="shared" si="15"/>
        <v>0.44738970257884808</v>
      </c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</row>
    <row r="8" spans="1:1024" x14ac:dyDescent="0.25">
      <c r="A8" s="73" t="s">
        <v>113</v>
      </c>
      <c r="B8" s="73" t="s">
        <v>107</v>
      </c>
      <c r="C8" s="81">
        <v>137.45634000000001</v>
      </c>
      <c r="D8" s="81">
        <v>64.944999999999993</v>
      </c>
      <c r="E8" s="81">
        <v>27.01</v>
      </c>
      <c r="F8" s="81">
        <v>17.262640000000001</v>
      </c>
      <c r="G8" s="74">
        <v>0</v>
      </c>
      <c r="H8" s="81">
        <v>24.5</v>
      </c>
      <c r="I8" s="81">
        <v>0</v>
      </c>
      <c r="J8" s="81">
        <v>1.9823999999999999</v>
      </c>
      <c r="K8" s="81">
        <v>4.2</v>
      </c>
      <c r="L8" s="81">
        <v>0.53810000000000002</v>
      </c>
      <c r="M8" s="81">
        <v>5.1999999999999998E-2</v>
      </c>
      <c r="N8" s="81">
        <v>0</v>
      </c>
      <c r="O8" s="81">
        <v>0</v>
      </c>
      <c r="P8" s="81">
        <v>28.308</v>
      </c>
      <c r="Q8" s="81">
        <v>12.17815</v>
      </c>
      <c r="R8" s="81">
        <v>8.0808</v>
      </c>
      <c r="S8" s="81">
        <v>0</v>
      </c>
      <c r="T8" s="75">
        <f t="shared" si="0"/>
        <v>326.51343000000003</v>
      </c>
      <c r="U8" s="81">
        <f t="shared" si="1"/>
        <v>246.67398</v>
      </c>
      <c r="V8" s="76">
        <f t="shared" si="2"/>
        <v>31.272499999999997</v>
      </c>
      <c r="W8" s="76">
        <f t="shared" si="3"/>
        <v>20.258949999999999</v>
      </c>
      <c r="X8" s="73">
        <f t="shared" si="4"/>
        <v>0.13745634000000001</v>
      </c>
      <c r="Y8" s="73">
        <f t="shared" si="5"/>
        <v>0.67912761842387015</v>
      </c>
      <c r="Z8" s="73">
        <f t="shared" si="6"/>
        <v>0.1029449275185232</v>
      </c>
      <c r="AA8" s="73">
        <f t="shared" si="7"/>
        <v>0.52487810609175811</v>
      </c>
      <c r="AB8" s="73">
        <f t="shared" si="8"/>
        <v>0.46394485683987274</v>
      </c>
      <c r="AC8" s="73">
        <f t="shared" si="9"/>
        <v>0.88748733209357422</v>
      </c>
      <c r="AD8" s="73">
        <f t="shared" si="10"/>
        <v>0.94324643981584644</v>
      </c>
      <c r="AE8" s="73">
        <f t="shared" si="11"/>
        <v>0.82922744421387617</v>
      </c>
      <c r="AF8" s="73">
        <f t="shared" si="12"/>
        <v>0.83577186675401183</v>
      </c>
      <c r="AG8" s="73">
        <f t="shared" si="13"/>
        <v>4.9992735787423603</v>
      </c>
      <c r="AH8" s="73">
        <f t="shared" si="14"/>
        <v>0.47563579887400498</v>
      </c>
      <c r="AI8" s="73">
        <f t="shared" si="15"/>
        <v>0.30079792719238552</v>
      </c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</row>
    <row r="9" spans="1:1024" x14ac:dyDescent="0.25">
      <c r="A9" s="73" t="s">
        <v>114</v>
      </c>
      <c r="B9" s="73" t="s">
        <v>107</v>
      </c>
      <c r="C9" s="81">
        <v>693.33285000000001</v>
      </c>
      <c r="D9" s="81">
        <v>195.84809999999999</v>
      </c>
      <c r="E9" s="81">
        <v>42.570999999999998</v>
      </c>
      <c r="F9" s="81">
        <v>69.574709999999996</v>
      </c>
      <c r="G9" s="74">
        <v>0</v>
      </c>
      <c r="H9" s="81">
        <v>27.180099999999999</v>
      </c>
      <c r="I9" s="81">
        <v>0</v>
      </c>
      <c r="J9" s="81">
        <v>3.5152846000000002</v>
      </c>
      <c r="K9" s="81">
        <v>16.901</v>
      </c>
      <c r="L9" s="81">
        <v>8.7279275999999992</v>
      </c>
      <c r="M9" s="81">
        <v>8.5000000000000006E-2</v>
      </c>
      <c r="N9" s="81">
        <v>0</v>
      </c>
      <c r="O9" s="81">
        <v>0</v>
      </c>
      <c r="P9" s="81">
        <v>122.3741</v>
      </c>
      <c r="Q9" s="81">
        <v>17.18871</v>
      </c>
      <c r="R9" s="81">
        <v>7.8181500000000002</v>
      </c>
      <c r="S9" s="81">
        <v>0.11445</v>
      </c>
      <c r="T9" s="75">
        <f t="shared" si="0"/>
        <v>1205.2313822000001</v>
      </c>
      <c r="U9" s="81">
        <f t="shared" si="1"/>
        <v>1001.3266599999999</v>
      </c>
      <c r="V9" s="76">
        <f t="shared" si="2"/>
        <v>56.409312200000002</v>
      </c>
      <c r="W9" s="76">
        <f t="shared" si="3"/>
        <v>25.121310000000001</v>
      </c>
      <c r="X9" s="73">
        <f t="shared" si="4"/>
        <v>0.69333285</v>
      </c>
      <c r="Y9" s="73">
        <f t="shared" si="5"/>
        <v>0.77974325698273228</v>
      </c>
      <c r="Z9" s="73">
        <f t="shared" si="6"/>
        <v>0.10890274738267508</v>
      </c>
      <c r="AA9" s="73">
        <f t="shared" si="7"/>
        <v>0.31551759475815622</v>
      </c>
      <c r="AB9" s="73">
        <f t="shared" si="8"/>
        <v>0.18174080032523324</v>
      </c>
      <c r="AC9" s="73">
        <f t="shared" si="9"/>
        <v>0.94666976099652411</v>
      </c>
      <c r="AD9" s="73">
        <f t="shared" si="10"/>
        <v>0.98103565161261019</v>
      </c>
      <c r="AE9" s="73">
        <f t="shared" si="11"/>
        <v>0.84997786276063969</v>
      </c>
      <c r="AF9" s="73">
        <f t="shared" si="12"/>
        <v>0.94215141013326664</v>
      </c>
      <c r="AG9" s="73">
        <f t="shared" si="13"/>
        <v>6.3711883559810802</v>
      </c>
      <c r="AH9" s="73">
        <f t="shared" si="14"/>
        <v>0.38967270767056006</v>
      </c>
      <c r="AI9" s="73">
        <f t="shared" si="15"/>
        <v>0.12316110574156539</v>
      </c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</row>
    <row r="10" spans="1:1024" x14ac:dyDescent="0.25">
      <c r="A10" s="73" t="s">
        <v>115</v>
      </c>
      <c r="B10" s="73" t="s">
        <v>107</v>
      </c>
      <c r="C10" s="81">
        <v>71.294790000000006</v>
      </c>
      <c r="D10" s="81">
        <v>24.244499999999999</v>
      </c>
      <c r="E10" s="81">
        <v>9.5170999999999992</v>
      </c>
      <c r="F10" s="81">
        <v>11.854290000000001</v>
      </c>
      <c r="G10" s="74">
        <v>0</v>
      </c>
      <c r="H10" s="81">
        <v>7.7899992999999998</v>
      </c>
      <c r="I10" s="81">
        <v>0</v>
      </c>
      <c r="J10" s="81">
        <v>1.0277400000000001</v>
      </c>
      <c r="K10" s="81">
        <v>1.2377400000000001</v>
      </c>
      <c r="L10" s="81">
        <v>1.764</v>
      </c>
      <c r="M10" s="81">
        <v>3.9800000000000002E-2</v>
      </c>
      <c r="N10" s="81">
        <v>0</v>
      </c>
      <c r="O10" s="81">
        <v>0</v>
      </c>
      <c r="P10" s="81">
        <v>18.564</v>
      </c>
      <c r="Q10" s="81">
        <v>4.5187799999999996</v>
      </c>
      <c r="R10" s="81">
        <v>6.9804000000000004</v>
      </c>
      <c r="S10" s="81">
        <v>0</v>
      </c>
      <c r="T10" s="75">
        <f t="shared" si="0"/>
        <v>158.83313930000003</v>
      </c>
      <c r="U10" s="81">
        <f t="shared" si="1"/>
        <v>116.91068000000001</v>
      </c>
      <c r="V10" s="76">
        <f t="shared" si="2"/>
        <v>11.859279299999999</v>
      </c>
      <c r="W10" s="76">
        <f t="shared" si="3"/>
        <v>11.499179999999999</v>
      </c>
      <c r="X10" s="73">
        <f t="shared" si="4"/>
        <v>7.1294790000000011E-2</v>
      </c>
      <c r="Y10" s="73">
        <f t="shared" si="5"/>
        <v>0.74623529230748942</v>
      </c>
      <c r="Z10" s="73">
        <f t="shared" si="6"/>
        <v>0.13702929580641932</v>
      </c>
      <c r="AA10" s="73">
        <f t="shared" si="7"/>
        <v>0.38980936877504851</v>
      </c>
      <c r="AB10" s="73">
        <f t="shared" si="8"/>
        <v>0.29559078344515249</v>
      </c>
      <c r="AC10" s="73">
        <f t="shared" si="9"/>
        <v>0.90790336997489451</v>
      </c>
      <c r="AD10" s="73">
        <f t="shared" si="10"/>
        <v>0.95483842532641294</v>
      </c>
      <c r="AE10" s="73">
        <f t="shared" si="11"/>
        <v>0.79340919235614016</v>
      </c>
      <c r="AF10" s="73">
        <f t="shared" si="12"/>
        <v>0.88223143896275658</v>
      </c>
      <c r="AG10" s="73">
        <f t="shared" si="13"/>
        <v>4.1389854254990084</v>
      </c>
      <c r="AH10" s="73">
        <f t="shared" si="14"/>
        <v>0.45010427021702021</v>
      </c>
      <c r="AI10" s="73">
        <f t="shared" si="15"/>
        <v>0.19576411506759583</v>
      </c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</row>
    <row r="11" spans="1:1024" x14ac:dyDescent="0.25">
      <c r="A11" s="73" t="s">
        <v>116</v>
      </c>
      <c r="B11" s="73" t="s">
        <v>107</v>
      </c>
      <c r="C11" s="81">
        <v>58.693739999999998</v>
      </c>
      <c r="D11" s="81">
        <v>22.649682510000002</v>
      </c>
      <c r="E11" s="81">
        <v>10.005164000000001</v>
      </c>
      <c r="F11" s="81">
        <v>10.823399999999999</v>
      </c>
      <c r="G11" s="74">
        <v>0</v>
      </c>
      <c r="H11" s="81">
        <v>7.8807999999999998</v>
      </c>
      <c r="I11" s="81">
        <v>5.7397199999999996E-4</v>
      </c>
      <c r="J11" s="81">
        <v>1.0164</v>
      </c>
      <c r="K11" s="81">
        <v>2.5367999999999999</v>
      </c>
      <c r="L11" s="81">
        <v>1.3262898599999999</v>
      </c>
      <c r="M11" s="81">
        <v>4.1099999999999998E-2</v>
      </c>
      <c r="N11" s="81">
        <v>0</v>
      </c>
      <c r="O11" s="81">
        <v>0</v>
      </c>
      <c r="P11" s="81">
        <v>14.91</v>
      </c>
      <c r="Q11" s="81">
        <v>3.1878000000000002</v>
      </c>
      <c r="R11" s="81">
        <v>2.5887099999999998</v>
      </c>
      <c r="S11" s="81">
        <v>0</v>
      </c>
      <c r="T11" s="75">
        <f t="shared" si="0"/>
        <v>135.66046034199999</v>
      </c>
      <c r="U11" s="81">
        <f t="shared" si="1"/>
        <v>102.17198650999998</v>
      </c>
      <c r="V11" s="76">
        <f t="shared" si="2"/>
        <v>12.801963831999998</v>
      </c>
      <c r="W11" s="76">
        <f t="shared" si="3"/>
        <v>5.77651</v>
      </c>
      <c r="X11" s="73">
        <f t="shared" si="4"/>
        <v>5.8693740000000001E-2</v>
      </c>
      <c r="Y11" s="73">
        <f t="shared" si="5"/>
        <v>0.72155483736603843</v>
      </c>
      <c r="Z11" s="73">
        <f t="shared" si="6"/>
        <v>0.12734666061312971</v>
      </c>
      <c r="AA11" s="73">
        <f t="shared" si="7"/>
        <v>0.46196523312494769</v>
      </c>
      <c r="AB11" s="73">
        <f t="shared" si="8"/>
        <v>0.34578865156115624</v>
      </c>
      <c r="AC11" s="73">
        <f t="shared" si="9"/>
        <v>0.88865335326898443</v>
      </c>
      <c r="AD11" s="73">
        <f t="shared" si="10"/>
        <v>0.96228849050866527</v>
      </c>
      <c r="AE11" s="73">
        <f t="shared" si="11"/>
        <v>0.79742877196185946</v>
      </c>
      <c r="AF11" s="73">
        <f t="shared" si="12"/>
        <v>0.85436210161373172</v>
      </c>
      <c r="AG11" s="73">
        <f t="shared" si="13"/>
        <v>4.4946580529125084</v>
      </c>
      <c r="AH11" s="73">
        <f t="shared" si="14"/>
        <v>0.44061365660805307</v>
      </c>
      <c r="AI11" s="73">
        <f t="shared" si="15"/>
        <v>0.17614295660245999</v>
      </c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</row>
    <row r="12" spans="1:1024" s="82" customFormat="1" ht="12.75" x14ac:dyDescent="0.2">
      <c r="A12" s="82" t="s">
        <v>117</v>
      </c>
      <c r="B12" s="82" t="s">
        <v>72</v>
      </c>
      <c r="C12" s="83">
        <v>1.6159099627946601E-2</v>
      </c>
      <c r="D12" s="83">
        <v>4.2545399999999997E-2</v>
      </c>
      <c r="E12" s="83">
        <v>2.04055936673492E-2</v>
      </c>
      <c r="F12" s="83">
        <v>4.1989773333006297E-2</v>
      </c>
      <c r="G12" s="83">
        <v>1.48028235741426E-4</v>
      </c>
      <c r="H12" s="83">
        <v>0.47296702540546298</v>
      </c>
      <c r="I12" s="83">
        <v>6.4244106172127004E-3</v>
      </c>
      <c r="J12" s="83">
        <v>0.144596952380176</v>
      </c>
      <c r="K12" s="83">
        <v>0.22151799999999999</v>
      </c>
      <c r="L12" s="83">
        <v>0.27814901176518397</v>
      </c>
      <c r="M12" s="83">
        <v>7.4672315424134704E-3</v>
      </c>
      <c r="N12" s="83">
        <v>8.3999999999999995E-3</v>
      </c>
      <c r="O12" s="83">
        <v>4.54675936985944E-3</v>
      </c>
      <c r="P12" s="83">
        <v>0.37928704259951901</v>
      </c>
      <c r="Q12" s="83">
        <v>4.1581899999999998E-2</v>
      </c>
      <c r="R12" s="83">
        <v>6.5526164504063705E-2</v>
      </c>
      <c r="S12" s="83">
        <v>1.2764293688989599E-2</v>
      </c>
      <c r="T12" s="83">
        <f t="shared" si="0"/>
        <v>1.7644766867369241</v>
      </c>
      <c r="U12" s="83">
        <f t="shared" si="1"/>
        <v>0.12124789486404351</v>
      </c>
      <c r="V12" s="82">
        <f t="shared" si="2"/>
        <v>1.1395226317104492</v>
      </c>
      <c r="W12" s="82">
        <f t="shared" si="3"/>
        <v>0.12441911756291275</v>
      </c>
      <c r="X12" s="82">
        <f t="shared" si="4"/>
        <v>1.6159099627946601E-5</v>
      </c>
      <c r="Y12" s="82">
        <f t="shared" si="5"/>
        <v>0.27526168744063312</v>
      </c>
      <c r="Z12" s="82">
        <f t="shared" si="6"/>
        <v>0.75776337316539477</v>
      </c>
      <c r="AA12" s="82">
        <f t="shared" si="7"/>
        <v>0.75027348784051029</v>
      </c>
      <c r="AB12" s="82">
        <f t="shared" si="8"/>
        <v>0.55496012651792725</v>
      </c>
      <c r="AC12" s="82">
        <f t="shared" si="9"/>
        <v>9.6169677438029469E-2</v>
      </c>
      <c r="AD12" s="82">
        <f t="shared" si="10"/>
        <v>0.58536850306457244</v>
      </c>
      <c r="AE12" s="82">
        <f t="shared" si="11"/>
        <v>4.0862959332276613E-2</v>
      </c>
      <c r="AF12" s="82">
        <f t="shared" si="12"/>
        <v>0.44193177001229045</v>
      </c>
      <c r="AG12" s="82">
        <f t="shared" si="13"/>
        <v>0.13948403810781376</v>
      </c>
      <c r="AH12" s="82">
        <f t="shared" si="14"/>
        <v>0.95864060371713145</v>
      </c>
      <c r="AI12" s="82">
        <f t="shared" si="15"/>
        <v>9.8800115169266761E-2</v>
      </c>
    </row>
    <row r="13" spans="1:1024" s="82" customFormat="1" ht="12.75" x14ac:dyDescent="0.2">
      <c r="A13" s="82" t="s">
        <v>118</v>
      </c>
      <c r="B13" s="82" t="s">
        <v>72</v>
      </c>
      <c r="C13" s="83">
        <v>9.8612385514399905E-3</v>
      </c>
      <c r="D13" s="83">
        <v>2.4649999999999998E-2</v>
      </c>
      <c r="E13" s="83">
        <v>2.0274880639599299E-2</v>
      </c>
      <c r="F13" s="83">
        <v>5.5843176430635598E-2</v>
      </c>
      <c r="G13" s="83">
        <v>1.2255637947957299E-4</v>
      </c>
      <c r="H13" s="83">
        <v>0.61558335149509003</v>
      </c>
      <c r="I13" s="83">
        <v>8.9687249918785905E-3</v>
      </c>
      <c r="J13" s="83">
        <v>0.236049113700733</v>
      </c>
      <c r="K13" s="83">
        <v>0.31381602826129701</v>
      </c>
      <c r="L13" s="83">
        <v>0.204757553434635</v>
      </c>
      <c r="M13" s="83">
        <v>6.2021459276774497E-3</v>
      </c>
      <c r="N13" s="83">
        <v>4.0501200405787096E-3</v>
      </c>
      <c r="O13" s="83">
        <v>3.1645250148659302E-3</v>
      </c>
      <c r="P13" s="83">
        <v>0.55357641981313599</v>
      </c>
      <c r="Q13" s="83">
        <v>2.5399999999999999E-2</v>
      </c>
      <c r="R13" s="83">
        <v>6.9567604625273005E-2</v>
      </c>
      <c r="S13" s="83">
        <v>9.4365251782030906E-3</v>
      </c>
      <c r="T13" s="83">
        <f t="shared" si="0"/>
        <v>2.1613239644845224</v>
      </c>
      <c r="U13" s="83">
        <f t="shared" si="1"/>
        <v>0.11075185200115446</v>
      </c>
      <c r="V13" s="82">
        <f t="shared" si="2"/>
        <v>1.38942703785189</v>
      </c>
      <c r="W13" s="82">
        <f t="shared" si="3"/>
        <v>0.10756865481834203</v>
      </c>
      <c r="X13" s="82">
        <f t="shared" si="4"/>
        <v>9.8612385514399907E-6</v>
      </c>
      <c r="Y13" s="82">
        <f t="shared" si="5"/>
        <v>0.2857399202506607</v>
      </c>
      <c r="Z13" s="82">
        <f t="shared" si="6"/>
        <v>0.83328746238860274</v>
      </c>
      <c r="AA13" s="82">
        <f t="shared" si="7"/>
        <v>0.71509241652179678</v>
      </c>
      <c r="AB13" s="82">
        <f t="shared" si="8"/>
        <v>0.52651773230812227</v>
      </c>
      <c r="AC13" s="82">
        <f t="shared" si="9"/>
        <v>7.3825763547441706E-2</v>
      </c>
      <c r="AD13" s="82">
        <f t="shared" si="10"/>
        <v>0.57603947749817463</v>
      </c>
      <c r="AE13" s="82">
        <f t="shared" si="11"/>
        <v>1.7501915970726992E-2</v>
      </c>
      <c r="AF13" s="82">
        <f t="shared" si="12"/>
        <v>0.3272232396257625</v>
      </c>
      <c r="AG13" s="82">
        <f t="shared" si="13"/>
        <v>5.9607330057722313E-2</v>
      </c>
      <c r="AH13" s="82">
        <f t="shared" si="14"/>
        <v>0.96811414932612749</v>
      </c>
      <c r="AI13" s="82">
        <f t="shared" si="15"/>
        <v>4.38705258638993E-2</v>
      </c>
    </row>
    <row r="14" spans="1:1024" s="82" customFormat="1" ht="12.75" x14ac:dyDescent="0.2">
      <c r="A14" s="82" t="s">
        <v>117</v>
      </c>
      <c r="B14" s="82" t="s">
        <v>72</v>
      </c>
      <c r="C14" s="83">
        <v>1.9313949239808802E-2</v>
      </c>
      <c r="D14" s="83">
        <v>4.1066277715369602E-2</v>
      </c>
      <c r="E14" s="83">
        <v>4.18642204816672E-2</v>
      </c>
      <c r="F14" s="83">
        <v>4.5100000000000001E-2</v>
      </c>
      <c r="G14" s="83">
        <v>1.13164068120126E-4</v>
      </c>
      <c r="H14" s="83">
        <v>0.497110414271551</v>
      </c>
      <c r="I14" s="83">
        <v>8.2926504354590806E-3</v>
      </c>
      <c r="J14" s="83">
        <v>0.24231132404775299</v>
      </c>
      <c r="K14" s="83">
        <v>0.24851799999999999</v>
      </c>
      <c r="L14" s="83">
        <v>0.191762578181916</v>
      </c>
      <c r="M14" s="83">
        <v>8.9783612977953706E-3</v>
      </c>
      <c r="N14" s="83">
        <v>5.3928032835670698E-3</v>
      </c>
      <c r="O14" s="83">
        <v>4.2566667762413404E-3</v>
      </c>
      <c r="P14" s="83">
        <v>0.44827777563355697</v>
      </c>
      <c r="Q14" s="83">
        <v>2.5151799999999998E-2</v>
      </c>
      <c r="R14" s="83">
        <v>8.9662654552554996E-2</v>
      </c>
      <c r="S14" s="83">
        <v>7.3357396372654704E-3</v>
      </c>
      <c r="T14" s="83">
        <f t="shared" si="0"/>
        <v>1.9245083796226261</v>
      </c>
      <c r="U14" s="83">
        <f t="shared" si="1"/>
        <v>0.14745761150496572</v>
      </c>
      <c r="V14" s="82">
        <f t="shared" si="2"/>
        <v>1.2023661315180416</v>
      </c>
      <c r="W14" s="82">
        <f t="shared" si="3"/>
        <v>0.1264068609660618</v>
      </c>
      <c r="X14" s="82">
        <f t="shared" si="4"/>
        <v>1.9313949239808802E-5</v>
      </c>
      <c r="Y14" s="82">
        <f t="shared" si="5"/>
        <v>0.31987208749887575</v>
      </c>
      <c r="Z14" s="82">
        <f t="shared" si="6"/>
        <v>0.75247800501957041</v>
      </c>
      <c r="AA14" s="82">
        <f t="shared" si="7"/>
        <v>0.72842248186217295</v>
      </c>
      <c r="AB14" s="82">
        <f t="shared" si="8"/>
        <v>0.52582676574524145</v>
      </c>
      <c r="AC14" s="82">
        <f t="shared" si="9"/>
        <v>0.10924212310469956</v>
      </c>
      <c r="AD14" s="82">
        <f t="shared" si="10"/>
        <v>0.70593705193984968</v>
      </c>
      <c r="AE14" s="82">
        <f t="shared" si="11"/>
        <v>4.1305156213017773E-2</v>
      </c>
      <c r="AF14" s="82">
        <f t="shared" si="12"/>
        <v>0.31570001730582709</v>
      </c>
      <c r="AG14" s="82">
        <f t="shared" si="13"/>
        <v>0.12753792763026234</v>
      </c>
      <c r="AH14" s="82">
        <f t="shared" si="14"/>
        <v>0.92232617681380191</v>
      </c>
      <c r="AI14" s="82">
        <f t="shared" si="15"/>
        <v>5.3126803424439935E-2</v>
      </c>
    </row>
    <row r="15" spans="1:1024" s="82" customFormat="1" ht="12.75" x14ac:dyDescent="0.2">
      <c r="A15" s="82" t="s">
        <v>117</v>
      </c>
      <c r="B15" s="82" t="s">
        <v>72</v>
      </c>
      <c r="C15" s="83">
        <v>1.7453627319560301E-2</v>
      </c>
      <c r="D15" s="83">
        <v>8.2860133295790894E-2</v>
      </c>
      <c r="E15" s="83">
        <v>2.6886128494693601E-2</v>
      </c>
      <c r="F15" s="83">
        <v>5.3886102561768102E-2</v>
      </c>
      <c r="G15" s="83">
        <v>9.8301514246605198E-5</v>
      </c>
      <c r="H15" s="83">
        <v>0.39123703497621498</v>
      </c>
      <c r="I15" s="83">
        <v>1.23069759987544E-2</v>
      </c>
      <c r="J15" s="83">
        <v>0.37696303983044899</v>
      </c>
      <c r="K15" s="83">
        <v>0.18854499999999999</v>
      </c>
      <c r="L15" s="83">
        <v>0.26014396505954301</v>
      </c>
      <c r="M15" s="83">
        <v>1.20136785794375E-2</v>
      </c>
      <c r="N15" s="83">
        <v>8.4499999999999992E-3</v>
      </c>
      <c r="O15" s="83">
        <v>4.7198542944094203E-3</v>
      </c>
      <c r="P15" s="83">
        <v>0.35119220756536002</v>
      </c>
      <c r="Q15" s="83">
        <v>3.7511000000000003E-2</v>
      </c>
      <c r="R15" s="83">
        <v>6.9189044463786598E-2</v>
      </c>
      <c r="S15" s="83">
        <v>1.48382899227895E-2</v>
      </c>
      <c r="T15" s="83">
        <f t="shared" si="0"/>
        <v>1.9082943838768041</v>
      </c>
      <c r="U15" s="83">
        <f t="shared" si="1"/>
        <v>0.1811842931860595</v>
      </c>
      <c r="V15" s="82">
        <f t="shared" si="2"/>
        <v>1.2496596944443989</v>
      </c>
      <c r="W15" s="82">
        <f t="shared" si="3"/>
        <v>0.12625818868098551</v>
      </c>
      <c r="X15" s="82">
        <f t="shared" si="4"/>
        <v>1.7453627319560302E-5</v>
      </c>
      <c r="Y15" s="82">
        <f t="shared" si="5"/>
        <v>0.17399035997150467</v>
      </c>
      <c r="Z15" s="82">
        <f t="shared" si="6"/>
        <v>0.65966887544749242</v>
      </c>
      <c r="AA15" s="82">
        <f t="shared" si="7"/>
        <v>0.78062167579370556</v>
      </c>
      <c r="AB15" s="82">
        <f t="shared" si="8"/>
        <v>0.52696878376838208</v>
      </c>
      <c r="AC15" s="82">
        <f t="shared" si="9"/>
        <v>0.12662756719277884</v>
      </c>
      <c r="AD15" s="82">
        <f t="shared" si="10"/>
        <v>0.72783555122807186</v>
      </c>
      <c r="AE15" s="82">
        <f t="shared" si="11"/>
        <v>4.7345244860853446E-2</v>
      </c>
      <c r="AF15" s="82">
        <f t="shared" si="12"/>
        <v>0.39363381685447812</v>
      </c>
      <c r="AG15" s="82">
        <f t="shared" si="13"/>
        <v>0.25807289125208349</v>
      </c>
      <c r="AH15" s="82">
        <f t="shared" si="14"/>
        <v>0.93569806496366403</v>
      </c>
      <c r="AI15" s="82">
        <f t="shared" si="15"/>
        <v>9.6502934037899765E-2</v>
      </c>
    </row>
    <row r="16" spans="1:1024" s="82" customFormat="1" ht="12.75" x14ac:dyDescent="0.2">
      <c r="A16" s="82" t="s">
        <v>117</v>
      </c>
      <c r="B16" s="82" t="s">
        <v>72</v>
      </c>
      <c r="C16" s="83">
        <v>2.0305561838838498E-2</v>
      </c>
      <c r="D16" s="83">
        <v>7.1659605690401001E-2</v>
      </c>
      <c r="E16" s="83">
        <v>2.5934589181466999E-2</v>
      </c>
      <c r="F16" s="83">
        <v>3.7341659534854701E-2</v>
      </c>
      <c r="G16" s="83">
        <v>1.1521614471686799E-4</v>
      </c>
      <c r="H16" s="83">
        <v>0.53466583250687605</v>
      </c>
      <c r="I16" s="83">
        <v>1.58290529846551E-2</v>
      </c>
      <c r="J16" s="83">
        <v>0.197370860546946</v>
      </c>
      <c r="K16" s="83">
        <v>0.23527213323474799</v>
      </c>
      <c r="L16" s="83">
        <v>0.40311075051523199</v>
      </c>
      <c r="M16" s="83">
        <v>8.6374777968637809E-3</v>
      </c>
      <c r="N16" s="83">
        <v>6.0332206707810901E-3</v>
      </c>
      <c r="O16" s="83">
        <v>2.8989944841815202E-3</v>
      </c>
      <c r="P16" s="83">
        <v>0.42848540000000002</v>
      </c>
      <c r="Q16" s="83">
        <v>3.6518000000000002E-2</v>
      </c>
      <c r="R16" s="83">
        <v>0.18001285346259099</v>
      </c>
      <c r="S16" s="83">
        <v>8.4166051392126594E-3</v>
      </c>
      <c r="T16" s="83">
        <f t="shared" si="0"/>
        <v>2.2126078137323653</v>
      </c>
      <c r="U16" s="83">
        <f t="shared" si="1"/>
        <v>0.15535663239027808</v>
      </c>
      <c r="V16" s="82">
        <f t="shared" si="2"/>
        <v>1.4009193282561021</v>
      </c>
      <c r="W16" s="82">
        <f t="shared" si="3"/>
        <v>0.22784645308598517</v>
      </c>
      <c r="X16" s="82">
        <f t="shared" si="4"/>
        <v>2.0305561838838497E-5</v>
      </c>
      <c r="Y16" s="82">
        <f t="shared" si="5"/>
        <v>0.22079622518365474</v>
      </c>
      <c r="Z16" s="82">
        <f t="shared" si="6"/>
        <v>0.73390639287438697</v>
      </c>
      <c r="AA16" s="82">
        <f t="shared" si="7"/>
        <v>0.76577878400453359</v>
      </c>
      <c r="AB16" s="82">
        <f t="shared" si="8"/>
        <v>0.55512137083109536</v>
      </c>
      <c r="AC16" s="82">
        <f t="shared" si="9"/>
        <v>9.9825889700019918E-2</v>
      </c>
      <c r="AD16" s="82">
        <f t="shared" si="10"/>
        <v>0.71577599850432216</v>
      </c>
      <c r="AE16" s="82">
        <f t="shared" si="11"/>
        <v>4.5245032911625918E-2</v>
      </c>
      <c r="AF16" s="82">
        <f t="shared" si="12"/>
        <v>0.4391326886004695</v>
      </c>
      <c r="AG16" s="82">
        <f t="shared" si="13"/>
        <v>0.19777310774338316</v>
      </c>
      <c r="AH16" s="82">
        <f t="shared" si="14"/>
        <v>0.95373783504593068</v>
      </c>
      <c r="AI16" s="82">
        <f t="shared" si="15"/>
        <v>7.85327591153097E-2</v>
      </c>
    </row>
    <row r="17" spans="1:1024" s="84" customFormat="1" ht="12.75" x14ac:dyDescent="0.2">
      <c r="B17" s="84" t="s">
        <v>119</v>
      </c>
      <c r="C17" s="85">
        <f t="shared" ref="C17:AI17" si="16">AVERAGE(C2:C11)</f>
        <v>348.99869073761243</v>
      </c>
      <c r="D17" s="85">
        <f t="shared" si="16"/>
        <v>99.539467372376436</v>
      </c>
      <c r="E17" s="85">
        <f t="shared" si="16"/>
        <v>53.484436594572671</v>
      </c>
      <c r="F17" s="85">
        <f t="shared" si="16"/>
        <v>40.358252219433581</v>
      </c>
      <c r="G17" s="85">
        <f t="shared" si="16"/>
        <v>1.51084270391904</v>
      </c>
      <c r="H17" s="85">
        <f t="shared" si="16"/>
        <v>29.971464981110689</v>
      </c>
      <c r="I17" s="85">
        <f t="shared" si="16"/>
        <v>0.14291722940864499</v>
      </c>
      <c r="J17" s="85">
        <f t="shared" si="16"/>
        <v>3.2380512062366202</v>
      </c>
      <c r="K17" s="85">
        <f t="shared" si="16"/>
        <v>13.732294229016301</v>
      </c>
      <c r="L17" s="85">
        <f t="shared" si="16"/>
        <v>3.6861242106247203</v>
      </c>
      <c r="M17" s="85">
        <f t="shared" si="16"/>
        <v>7.3955179999999995E-2</v>
      </c>
      <c r="N17" s="85">
        <f t="shared" si="16"/>
        <v>8.5181100000000006E-3</v>
      </c>
      <c r="O17" s="85">
        <f t="shared" si="16"/>
        <v>0.21117431402152098</v>
      </c>
      <c r="P17" s="85">
        <f t="shared" si="16"/>
        <v>54.749336820217557</v>
      </c>
      <c r="Q17" s="85">
        <f t="shared" si="16"/>
        <v>16.418799805913668</v>
      </c>
      <c r="R17" s="85">
        <f t="shared" si="16"/>
        <v>14.195121484967498</v>
      </c>
      <c r="S17" s="85">
        <f t="shared" si="16"/>
        <v>0.19810494785577951</v>
      </c>
      <c r="T17" s="85">
        <f t="shared" si="16"/>
        <v>680.51755214728723</v>
      </c>
      <c r="U17" s="85">
        <f t="shared" si="16"/>
        <v>543.89168962791405</v>
      </c>
      <c r="V17" s="85">
        <f t="shared" si="16"/>
        <v>50.853325146396983</v>
      </c>
      <c r="W17" s="85">
        <f t="shared" si="16"/>
        <v>31.023200552758471</v>
      </c>
      <c r="X17" s="85">
        <f t="shared" si="16"/>
        <v>0.34899869073761242</v>
      </c>
      <c r="Y17" s="85">
        <f t="shared" si="16"/>
        <v>0.74808846045276578</v>
      </c>
      <c r="Z17" s="85">
        <f t="shared" si="16"/>
        <v>0.10709315436609272</v>
      </c>
      <c r="AA17" s="85">
        <f t="shared" si="16"/>
        <v>0.4925042650851969</v>
      </c>
      <c r="AB17" s="85">
        <f t="shared" si="16"/>
        <v>0.37432052319249631</v>
      </c>
      <c r="AC17" s="85">
        <f t="shared" si="16"/>
        <v>0.90090698928945767</v>
      </c>
      <c r="AD17" s="85">
        <f t="shared" si="16"/>
        <v>0.95682055576558478</v>
      </c>
      <c r="AE17" s="85">
        <f t="shared" si="16"/>
        <v>0.82833657871864186</v>
      </c>
      <c r="AF17" s="85">
        <f t="shared" si="16"/>
        <v>0.84148112592350477</v>
      </c>
      <c r="AG17" s="85">
        <f t="shared" si="16"/>
        <v>6.4502463715825602</v>
      </c>
      <c r="AH17" s="85">
        <f t="shared" si="16"/>
        <v>0.38216581565669461</v>
      </c>
      <c r="AI17" s="85">
        <f t="shared" si="16"/>
        <v>0.24852000883366404</v>
      </c>
    </row>
    <row r="18" spans="1:1024" s="84" customFormat="1" ht="12.75" x14ac:dyDescent="0.2">
      <c r="B18" s="84" t="s">
        <v>120</v>
      </c>
      <c r="C18" s="85">
        <f t="shared" ref="C18:AI18" si="17">STDEV(C2:C11)</f>
        <v>281.69599266664369</v>
      </c>
      <c r="D18" s="85">
        <f t="shared" si="17"/>
        <v>63.215002533841357</v>
      </c>
      <c r="E18" s="85">
        <f t="shared" si="17"/>
        <v>33.436098363775372</v>
      </c>
      <c r="F18" s="85">
        <f t="shared" si="17"/>
        <v>30.409850820576978</v>
      </c>
      <c r="G18" s="85">
        <f t="shared" si="17"/>
        <v>4.7777041306315695</v>
      </c>
      <c r="H18" s="85">
        <f t="shared" si="17"/>
        <v>16.253028380390511</v>
      </c>
      <c r="I18" s="85">
        <f t="shared" si="17"/>
        <v>0.45174232462195674</v>
      </c>
      <c r="J18" s="85">
        <f t="shared" si="17"/>
        <v>1.8677166995302346</v>
      </c>
      <c r="K18" s="85">
        <f t="shared" si="17"/>
        <v>9.5664804955686797</v>
      </c>
      <c r="L18" s="85">
        <f t="shared" si="17"/>
        <v>3.1743336278028904</v>
      </c>
      <c r="M18" s="85">
        <f t="shared" si="17"/>
        <v>6.1469573932435149E-2</v>
      </c>
      <c r="N18" s="85">
        <f t="shared" si="17"/>
        <v>1.2723734096775382E-2</v>
      </c>
      <c r="O18" s="85">
        <f t="shared" si="17"/>
        <v>0.66779181563163792</v>
      </c>
      <c r="P18" s="85">
        <f t="shared" si="17"/>
        <v>39.020542158300131</v>
      </c>
      <c r="Q18" s="85">
        <f t="shared" si="17"/>
        <v>9.1218162584406386</v>
      </c>
      <c r="R18" s="85">
        <f t="shared" si="17"/>
        <v>10.555486327858659</v>
      </c>
      <c r="S18" s="85">
        <f t="shared" si="17"/>
        <v>0.51171773745288818</v>
      </c>
      <c r="T18" s="85">
        <f t="shared" si="17"/>
        <v>446.52501957809324</v>
      </c>
      <c r="U18" s="85">
        <f t="shared" si="17"/>
        <v>388.5981030993791</v>
      </c>
      <c r="V18" s="85">
        <f t="shared" si="17"/>
        <v>26.373799238051809</v>
      </c>
      <c r="W18" s="85">
        <f t="shared" si="17"/>
        <v>17.890408694863009</v>
      </c>
      <c r="X18" s="85">
        <f t="shared" si="17"/>
        <v>0.28169599266664375</v>
      </c>
      <c r="Y18" s="85">
        <f t="shared" si="17"/>
        <v>6.4300005457565132E-2</v>
      </c>
      <c r="Z18" s="85">
        <f t="shared" si="17"/>
        <v>4.215051817848707E-2</v>
      </c>
      <c r="AA18" s="85">
        <f t="shared" si="17"/>
        <v>0.12485706570373357</v>
      </c>
      <c r="AB18" s="85">
        <f t="shared" si="17"/>
        <v>0.10971091633283235</v>
      </c>
      <c r="AC18" s="85">
        <f t="shared" si="17"/>
        <v>3.1786851725103933E-2</v>
      </c>
      <c r="AD18" s="85">
        <f t="shared" si="17"/>
        <v>1.8391411498791855E-2</v>
      </c>
      <c r="AE18" s="85">
        <f t="shared" si="17"/>
        <v>8.0322159350577557E-2</v>
      </c>
      <c r="AF18" s="85">
        <f t="shared" si="17"/>
        <v>7.5585148358235738E-2</v>
      </c>
      <c r="AG18" s="85">
        <f t="shared" si="17"/>
        <v>4.3912464650089786</v>
      </c>
      <c r="AH18" s="85">
        <f t="shared" si="17"/>
        <v>6.4358182038073058E-2</v>
      </c>
      <c r="AI18" s="85">
        <f t="shared" si="17"/>
        <v>0.10570520425563117</v>
      </c>
    </row>
    <row r="19" spans="1:1024" s="82" customFormat="1" ht="12.75" x14ac:dyDescent="0.2">
      <c r="B19" s="86" t="s">
        <v>119</v>
      </c>
      <c r="C19" s="136">
        <f t="shared" ref="C19:AI19" si="18">AVERAGE(C12:C16)</f>
        <v>1.661869531551884E-2</v>
      </c>
      <c r="D19" s="87">
        <f t="shared" si="18"/>
        <v>5.2556283340312301E-2</v>
      </c>
      <c r="E19" s="87">
        <f t="shared" si="18"/>
        <v>2.7073082492955258E-2</v>
      </c>
      <c r="F19" s="87">
        <f t="shared" si="18"/>
        <v>4.6832142372052944E-2</v>
      </c>
      <c r="G19" s="87">
        <f t="shared" si="18"/>
        <v>1.1945326846091963E-4</v>
      </c>
      <c r="H19" s="87">
        <f t="shared" si="18"/>
        <v>0.50231273173103896</v>
      </c>
      <c r="I19" s="87">
        <f t="shared" si="18"/>
        <v>1.0364363005591976E-2</v>
      </c>
      <c r="J19" s="87">
        <f t="shared" si="18"/>
        <v>0.23945825810121141</v>
      </c>
      <c r="K19" s="87">
        <f t="shared" si="18"/>
        <v>0.24153383229920902</v>
      </c>
      <c r="L19" s="87">
        <f t="shared" si="18"/>
        <v>0.26758477179130202</v>
      </c>
      <c r="M19" s="87">
        <f t="shared" si="18"/>
        <v>8.6597790288375134E-3</v>
      </c>
      <c r="N19" s="87">
        <f t="shared" si="18"/>
        <v>6.4652287989853743E-3</v>
      </c>
      <c r="O19" s="87">
        <f t="shared" si="18"/>
        <v>3.91735998791153E-3</v>
      </c>
      <c r="P19" s="87">
        <f t="shared" si="18"/>
        <v>0.43216376912231436</v>
      </c>
      <c r="Q19" s="87">
        <f t="shared" si="18"/>
        <v>3.3232539999999998E-2</v>
      </c>
      <c r="R19" s="87">
        <f t="shared" si="18"/>
        <v>9.4791664321653854E-2</v>
      </c>
      <c r="S19" s="87">
        <f t="shared" si="18"/>
        <v>1.0558290713292066E-2</v>
      </c>
      <c r="T19" s="87">
        <f t="shared" si="18"/>
        <v>1.9942422456906486</v>
      </c>
      <c r="U19" s="87">
        <f t="shared" si="18"/>
        <v>0.14319965678930024</v>
      </c>
      <c r="V19" s="87">
        <f t="shared" si="18"/>
        <v>1.2763789647561765</v>
      </c>
      <c r="W19" s="87">
        <f t="shared" si="18"/>
        <v>0.14249985502285745</v>
      </c>
      <c r="X19" s="87">
        <f t="shared" si="18"/>
        <v>1.6618695315518838E-5</v>
      </c>
      <c r="Y19" s="87">
        <f t="shared" si="18"/>
        <v>0.2551320560690658</v>
      </c>
      <c r="Z19" s="87">
        <f t="shared" si="18"/>
        <v>0.74742082177908942</v>
      </c>
      <c r="AA19" s="87">
        <f t="shared" si="18"/>
        <v>0.7480377692045439</v>
      </c>
      <c r="AB19" s="87">
        <f t="shared" si="18"/>
        <v>0.53787895583415357</v>
      </c>
      <c r="AC19" s="87">
        <f t="shared" si="18"/>
        <v>0.10113820419659389</v>
      </c>
      <c r="AD19" s="87">
        <f t="shared" si="18"/>
        <v>0.66219131644699813</v>
      </c>
      <c r="AE19" s="87">
        <f t="shared" si="18"/>
        <v>3.845206185770015E-2</v>
      </c>
      <c r="AF19" s="87">
        <f t="shared" si="18"/>
        <v>0.38352430647976554</v>
      </c>
      <c r="AG19" s="87">
        <f t="shared" si="18"/>
        <v>0.15649505895825302</v>
      </c>
      <c r="AH19" s="87">
        <f t="shared" si="18"/>
        <v>0.94770336597333116</v>
      </c>
      <c r="AI19" s="87">
        <f t="shared" si="18"/>
        <v>7.4166627522163103E-2</v>
      </c>
    </row>
    <row r="20" spans="1:1024" s="82" customFormat="1" ht="12.75" x14ac:dyDescent="0.2">
      <c r="B20" s="86" t="s">
        <v>120</v>
      </c>
      <c r="C20" s="87">
        <f t="shared" ref="C20:AI20" si="19">STDEV(C12:C16)</f>
        <v>4.1057563262746778E-3</v>
      </c>
      <c r="D20" s="87">
        <f t="shared" si="19"/>
        <v>2.3949211423969181E-2</v>
      </c>
      <c r="E20" s="87">
        <f t="shared" si="19"/>
        <v>8.8144744241707602E-3</v>
      </c>
      <c r="F20" s="87">
        <f t="shared" si="19"/>
        <v>7.8656723926431565E-3</v>
      </c>
      <c r="G20" s="87">
        <f t="shared" si="19"/>
        <v>1.8241861322024615E-5</v>
      </c>
      <c r="H20" s="87">
        <f t="shared" si="19"/>
        <v>8.2314946133447947E-2</v>
      </c>
      <c r="I20" s="87">
        <f t="shared" si="19"/>
        <v>3.7215455482144852E-3</v>
      </c>
      <c r="J20" s="87">
        <f t="shared" si="19"/>
        <v>8.6164586120450831E-2</v>
      </c>
      <c r="K20" s="87">
        <f t="shared" si="19"/>
        <v>4.6155046359558694E-2</v>
      </c>
      <c r="L20" s="87">
        <f t="shared" si="19"/>
        <v>8.4009707906735023E-2</v>
      </c>
      <c r="M20" s="87">
        <f t="shared" si="19"/>
        <v>2.1686841730557847E-3</v>
      </c>
      <c r="N20" s="87">
        <f t="shared" si="19"/>
        <v>1.9269233342650129E-3</v>
      </c>
      <c r="O20" s="87">
        <f t="shared" si="19"/>
        <v>8.3052672840681018E-4</v>
      </c>
      <c r="P20" s="87">
        <f t="shared" si="19"/>
        <v>7.8048967548831463E-2</v>
      </c>
      <c r="Q20" s="87">
        <f t="shared" si="19"/>
        <v>7.507634807181301E-3</v>
      </c>
      <c r="R20" s="87">
        <f t="shared" si="19"/>
        <v>4.8572560748156218E-2</v>
      </c>
      <c r="S20" s="87">
        <f t="shared" si="19"/>
        <v>3.1390624720455344E-3</v>
      </c>
      <c r="T20" s="87">
        <f t="shared" si="19"/>
        <v>0.18751125377545927</v>
      </c>
      <c r="U20" s="87">
        <f t="shared" si="19"/>
        <v>2.8033438620289789E-2</v>
      </c>
      <c r="V20" s="87">
        <f t="shared" si="19"/>
        <v>0.11533824577736587</v>
      </c>
      <c r="W20" s="87">
        <f t="shared" si="19"/>
        <v>4.8357832351763885E-2</v>
      </c>
      <c r="X20" s="87">
        <f t="shared" si="19"/>
        <v>4.1057563262746825E-6</v>
      </c>
      <c r="Y20" s="87">
        <f t="shared" si="19"/>
        <v>5.7654659843388689E-2</v>
      </c>
      <c r="Z20" s="87">
        <f t="shared" si="19"/>
        <v>6.2025533683059166E-2</v>
      </c>
      <c r="AA20" s="87">
        <f t="shared" si="19"/>
        <v>2.6700228339277567E-2</v>
      </c>
      <c r="AB20" s="87">
        <f t="shared" si="19"/>
        <v>1.5671884118600994E-2</v>
      </c>
      <c r="AC20" s="87">
        <f t="shared" si="19"/>
        <v>1.9285739351411868E-2</v>
      </c>
      <c r="AD20" s="87">
        <f t="shared" si="19"/>
        <v>7.4863303919949331E-2</v>
      </c>
      <c r="AE20" s="87">
        <f t="shared" si="19"/>
        <v>1.2021796313215559E-2</v>
      </c>
      <c r="AF20" s="87">
        <f t="shared" si="19"/>
        <v>5.9949709109491739E-2</v>
      </c>
      <c r="AG20" s="87">
        <f t="shared" si="19"/>
        <v>7.5061733962193442E-2</v>
      </c>
      <c r="AH20" s="87">
        <f t="shared" si="19"/>
        <v>1.8444288041956251E-2</v>
      </c>
      <c r="AI20" s="87">
        <f t="shared" si="19"/>
        <v>2.492644369572505E-2</v>
      </c>
    </row>
    <row r="21" spans="1:1024" x14ac:dyDescent="0.25">
      <c r="A21" s="82"/>
      <c r="B21" s="86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  <c r="OG21"/>
      <c r="OH21"/>
      <c r="OI21"/>
      <c r="OJ21"/>
      <c r="OK21"/>
      <c r="OL21"/>
      <c r="OM21"/>
      <c r="ON21"/>
      <c r="OO21"/>
      <c r="OP21"/>
      <c r="OQ21"/>
      <c r="OR21"/>
      <c r="OS21"/>
      <c r="OT21"/>
      <c r="OU21"/>
      <c r="OV21"/>
      <c r="OW21"/>
      <c r="OX21"/>
      <c r="OY21"/>
      <c r="OZ21"/>
      <c r="PA21"/>
      <c r="PB21"/>
      <c r="PC21"/>
      <c r="PD21"/>
      <c r="PE21"/>
      <c r="PF21"/>
      <c r="PG21"/>
      <c r="PH21"/>
      <c r="PI21"/>
      <c r="PJ21"/>
      <c r="PK21"/>
      <c r="PL21"/>
      <c r="PM21"/>
      <c r="PN21"/>
      <c r="PO21"/>
      <c r="PP21"/>
      <c r="PQ21"/>
      <c r="PR21"/>
      <c r="PS21"/>
      <c r="PT21"/>
      <c r="PU21"/>
      <c r="PV21"/>
      <c r="PW21"/>
      <c r="PX21"/>
      <c r="PY21"/>
      <c r="PZ21"/>
      <c r="QA21"/>
      <c r="QB21"/>
      <c r="QC21"/>
      <c r="QD21"/>
      <c r="QE21"/>
      <c r="QF21"/>
      <c r="QG21"/>
      <c r="QH21"/>
      <c r="QI21"/>
      <c r="QJ21"/>
      <c r="QK21"/>
      <c r="QL21"/>
      <c r="QM21"/>
      <c r="QN21"/>
      <c r="QO21"/>
      <c r="QP21"/>
      <c r="QQ21"/>
      <c r="QR21"/>
      <c r="QS21"/>
      <c r="QT21"/>
      <c r="QU21"/>
      <c r="QV21"/>
      <c r="QW21"/>
      <c r="QX21"/>
      <c r="QY21"/>
      <c r="QZ21"/>
      <c r="RA21"/>
      <c r="RB21"/>
      <c r="RC21"/>
      <c r="RD21"/>
      <c r="RE21"/>
      <c r="RF21"/>
      <c r="RG21"/>
      <c r="RH21"/>
      <c r="RI21"/>
      <c r="RJ21"/>
      <c r="RK21"/>
      <c r="RL21"/>
      <c r="RM21"/>
      <c r="RN21"/>
      <c r="RO21"/>
      <c r="RP21"/>
      <c r="RQ21"/>
      <c r="RR21"/>
      <c r="RS21"/>
      <c r="RT21"/>
      <c r="RU21"/>
      <c r="RV21"/>
      <c r="RW21"/>
      <c r="RX21"/>
      <c r="RY21"/>
      <c r="RZ21"/>
      <c r="SA21"/>
      <c r="SB21"/>
      <c r="SC21"/>
      <c r="SD21"/>
      <c r="SE21"/>
      <c r="SF21"/>
      <c r="SG21"/>
      <c r="SH21"/>
      <c r="SI21"/>
      <c r="SJ21"/>
      <c r="SK21"/>
      <c r="SL21"/>
      <c r="SM21"/>
      <c r="SN21"/>
      <c r="SO21"/>
      <c r="SP21"/>
      <c r="SQ21"/>
      <c r="SR21"/>
      <c r="SS21"/>
      <c r="ST21"/>
      <c r="SU21"/>
      <c r="SV21"/>
      <c r="SW21"/>
      <c r="SX21"/>
      <c r="SY21"/>
      <c r="SZ21"/>
      <c r="TA21"/>
      <c r="TB21"/>
      <c r="TC21"/>
      <c r="TD21"/>
      <c r="TE21"/>
      <c r="TF21"/>
      <c r="TG21"/>
      <c r="TH21"/>
      <c r="TI21"/>
      <c r="TJ21"/>
      <c r="TK21"/>
      <c r="TL21"/>
      <c r="TM21"/>
      <c r="TN21"/>
      <c r="TO21"/>
      <c r="TP21"/>
      <c r="TQ21"/>
      <c r="TR21"/>
      <c r="TS21"/>
      <c r="TT21"/>
      <c r="TU21"/>
      <c r="TV21"/>
      <c r="TW21"/>
      <c r="TX21"/>
      <c r="TY21"/>
      <c r="TZ21"/>
      <c r="UA21"/>
      <c r="UB21"/>
      <c r="UC21"/>
      <c r="UD21"/>
      <c r="UE21"/>
      <c r="UF21"/>
      <c r="UG21"/>
      <c r="UH21"/>
      <c r="UI21"/>
      <c r="UJ21"/>
      <c r="UK21"/>
      <c r="UL21"/>
      <c r="UM21"/>
      <c r="UN21"/>
      <c r="UO21"/>
      <c r="UP21"/>
      <c r="UQ21"/>
      <c r="UR21"/>
      <c r="US21"/>
      <c r="UT21"/>
      <c r="UU21"/>
      <c r="UV21"/>
      <c r="UW21"/>
      <c r="UX21"/>
      <c r="UY21"/>
      <c r="UZ21"/>
      <c r="VA21"/>
      <c r="VB21"/>
      <c r="VC21"/>
      <c r="VD21"/>
      <c r="VE21"/>
      <c r="VF21"/>
      <c r="VG21"/>
      <c r="VH21"/>
      <c r="VI21"/>
      <c r="VJ21"/>
      <c r="VK21"/>
      <c r="VL21"/>
      <c r="VM21"/>
      <c r="VN21"/>
      <c r="VO21"/>
      <c r="VP21"/>
      <c r="VQ21"/>
      <c r="VR21"/>
      <c r="VS21"/>
      <c r="VT21"/>
      <c r="VU21"/>
      <c r="VV21"/>
      <c r="VW21"/>
      <c r="VX21"/>
      <c r="VY21"/>
      <c r="VZ21"/>
      <c r="WA21"/>
      <c r="WB21"/>
      <c r="WC21"/>
      <c r="WD21"/>
      <c r="WE21"/>
      <c r="WF21"/>
      <c r="WG21"/>
      <c r="WH21"/>
      <c r="WI21"/>
      <c r="WJ21"/>
      <c r="WK21"/>
      <c r="WL21"/>
      <c r="WM21"/>
      <c r="WN21"/>
      <c r="WO21"/>
      <c r="WP21"/>
      <c r="WQ21"/>
      <c r="WR21"/>
      <c r="WS21"/>
      <c r="WT21"/>
      <c r="WU21"/>
      <c r="WV21"/>
      <c r="WW21"/>
      <c r="WX21"/>
      <c r="WY21"/>
      <c r="WZ21"/>
      <c r="XA21"/>
      <c r="XB21"/>
      <c r="XC21"/>
      <c r="XD21"/>
      <c r="XE21"/>
      <c r="XF21"/>
      <c r="XG21"/>
      <c r="XH21"/>
      <c r="XI21"/>
      <c r="XJ21"/>
      <c r="XK21"/>
      <c r="XL21"/>
      <c r="XM21"/>
      <c r="XN21"/>
      <c r="XO21"/>
      <c r="XP21"/>
      <c r="XQ21"/>
      <c r="XR21"/>
      <c r="XS21"/>
      <c r="XT21"/>
      <c r="XU21"/>
      <c r="XV21"/>
      <c r="XW21"/>
      <c r="XX21"/>
      <c r="XY21"/>
      <c r="XZ21"/>
      <c r="YA21"/>
      <c r="YB21"/>
      <c r="YC21"/>
      <c r="YD21"/>
      <c r="YE21"/>
      <c r="YF21"/>
      <c r="YG21"/>
      <c r="YH21"/>
      <c r="YI21"/>
      <c r="YJ21"/>
      <c r="YK21"/>
      <c r="YL21"/>
      <c r="YM21"/>
      <c r="YN21"/>
      <c r="YO21"/>
      <c r="YP21"/>
      <c r="YQ21"/>
      <c r="YR21"/>
      <c r="YS21"/>
      <c r="YT21"/>
      <c r="YU21"/>
      <c r="YV21"/>
      <c r="YW21"/>
      <c r="YX21"/>
      <c r="YY21"/>
      <c r="YZ21"/>
      <c r="ZA21"/>
      <c r="ZB21"/>
      <c r="ZC21"/>
      <c r="ZD21"/>
      <c r="ZE21"/>
      <c r="ZF21"/>
      <c r="ZG21"/>
      <c r="ZH21"/>
      <c r="ZI21"/>
      <c r="ZJ21"/>
      <c r="ZK21"/>
      <c r="ZL21"/>
      <c r="ZM21"/>
      <c r="ZN21"/>
      <c r="ZO21"/>
      <c r="ZP21"/>
      <c r="ZQ21"/>
      <c r="ZR21"/>
      <c r="ZS21"/>
      <c r="ZT21"/>
      <c r="ZU21"/>
      <c r="ZV21"/>
      <c r="ZW21"/>
      <c r="ZX21"/>
      <c r="ZY21"/>
      <c r="ZZ21"/>
      <c r="AAA21"/>
      <c r="AAB21"/>
      <c r="AAC21"/>
      <c r="AAD21"/>
      <c r="AAE21"/>
      <c r="AAF21"/>
      <c r="AAG21"/>
      <c r="AAH21"/>
      <c r="AAI21"/>
      <c r="AAJ21"/>
      <c r="AAK21"/>
      <c r="AAL21"/>
      <c r="AAM21"/>
      <c r="AAN21"/>
      <c r="AAO21"/>
      <c r="AAP21"/>
      <c r="AAQ21"/>
      <c r="AAR21"/>
      <c r="AAS21"/>
      <c r="AAT21"/>
      <c r="AAU21"/>
      <c r="AAV21"/>
      <c r="AAW21"/>
      <c r="AAX21"/>
      <c r="AAY21"/>
      <c r="AAZ21"/>
      <c r="ABA21"/>
      <c r="ABB21"/>
      <c r="ABC21"/>
      <c r="ABD21"/>
      <c r="ABE21"/>
      <c r="ABF21"/>
      <c r="ABG21"/>
      <c r="ABH21"/>
      <c r="ABI21"/>
      <c r="ABJ21"/>
      <c r="ABK21"/>
      <c r="ABL21"/>
      <c r="ABM21"/>
      <c r="ABN21"/>
      <c r="ABO21"/>
      <c r="ABP21"/>
      <c r="ABQ21"/>
      <c r="ABR21"/>
      <c r="ABS21"/>
      <c r="ABT21"/>
      <c r="ABU21"/>
      <c r="ABV21"/>
      <c r="ABW21"/>
      <c r="ABX21"/>
      <c r="ABY21"/>
      <c r="ABZ21"/>
      <c r="ACA21"/>
      <c r="ACB21"/>
      <c r="ACC21"/>
      <c r="ACD21"/>
      <c r="ACE21"/>
      <c r="ACF21"/>
      <c r="ACG21"/>
      <c r="ACH21"/>
      <c r="ACI21"/>
      <c r="ACJ21"/>
      <c r="ACK21"/>
      <c r="ACL21"/>
      <c r="ACM21"/>
      <c r="ACN21"/>
      <c r="ACO21"/>
      <c r="ACP21"/>
      <c r="ACQ21"/>
      <c r="ACR21"/>
      <c r="ACS21"/>
      <c r="ACT21"/>
      <c r="ACU21"/>
      <c r="ACV21"/>
      <c r="ACW21"/>
      <c r="ACX21"/>
      <c r="ACY21"/>
      <c r="ACZ21"/>
      <c r="ADA21"/>
      <c r="ADB21"/>
      <c r="ADC21"/>
      <c r="ADD21"/>
      <c r="ADE21"/>
      <c r="ADF21"/>
      <c r="ADG21"/>
      <c r="ADH21"/>
      <c r="ADI21"/>
      <c r="ADJ21"/>
      <c r="ADK21"/>
      <c r="ADL21"/>
      <c r="ADM21"/>
      <c r="ADN21"/>
      <c r="ADO21"/>
      <c r="ADP21"/>
      <c r="ADQ21"/>
      <c r="ADR21"/>
      <c r="ADS21"/>
      <c r="ADT21"/>
      <c r="ADU21"/>
      <c r="ADV21"/>
      <c r="ADW21"/>
      <c r="ADX21"/>
      <c r="ADY21"/>
      <c r="ADZ21"/>
      <c r="AEA21"/>
      <c r="AEB21"/>
      <c r="AEC21"/>
      <c r="AED21"/>
      <c r="AEE21"/>
      <c r="AEF21"/>
      <c r="AEG21"/>
      <c r="AEH21"/>
      <c r="AEI21"/>
      <c r="AEJ21"/>
      <c r="AEK21"/>
      <c r="AEL21"/>
      <c r="AEM21"/>
      <c r="AEN21"/>
      <c r="AEO21"/>
      <c r="AEP21"/>
      <c r="AEQ21"/>
      <c r="AER21"/>
      <c r="AES21"/>
      <c r="AET21"/>
      <c r="AEU21"/>
      <c r="AEV21"/>
      <c r="AEW21"/>
      <c r="AEX21"/>
      <c r="AEY21"/>
      <c r="AEZ21"/>
      <c r="AFA21"/>
      <c r="AFB21"/>
      <c r="AFC21"/>
      <c r="AFD21"/>
      <c r="AFE21"/>
      <c r="AFF21"/>
      <c r="AFG21"/>
      <c r="AFH21"/>
      <c r="AFI21"/>
      <c r="AFJ21"/>
      <c r="AFK21"/>
      <c r="AFL21"/>
      <c r="AFM21"/>
      <c r="AFN21"/>
      <c r="AFO21"/>
      <c r="AFP21"/>
      <c r="AFQ21"/>
      <c r="AFR21"/>
      <c r="AFS21"/>
      <c r="AFT21"/>
      <c r="AFU21"/>
      <c r="AFV21"/>
      <c r="AFW21"/>
      <c r="AFX21"/>
      <c r="AFY21"/>
      <c r="AFZ21"/>
      <c r="AGA21"/>
      <c r="AGB21"/>
      <c r="AGC21"/>
      <c r="AGD21"/>
      <c r="AGE21"/>
      <c r="AGF21"/>
      <c r="AGG21"/>
      <c r="AGH21"/>
      <c r="AGI21"/>
      <c r="AGJ21"/>
      <c r="AGK21"/>
      <c r="AGL21"/>
      <c r="AGM21"/>
      <c r="AGN21"/>
      <c r="AGO21"/>
      <c r="AGP21"/>
      <c r="AGQ21"/>
      <c r="AGR21"/>
      <c r="AGS21"/>
      <c r="AGT21"/>
      <c r="AGU21"/>
      <c r="AGV21"/>
      <c r="AGW21"/>
      <c r="AGX21"/>
      <c r="AGY21"/>
      <c r="AGZ21"/>
      <c r="AHA21"/>
      <c r="AHB21"/>
      <c r="AHC21"/>
      <c r="AHD21"/>
      <c r="AHE21"/>
      <c r="AHF21"/>
      <c r="AHG21"/>
      <c r="AHH21"/>
      <c r="AHI21"/>
      <c r="AHJ21"/>
      <c r="AHK21"/>
      <c r="AHL21"/>
      <c r="AHM21"/>
      <c r="AHN21"/>
      <c r="AHO21"/>
      <c r="AHP21"/>
      <c r="AHQ21"/>
      <c r="AHR21"/>
      <c r="AHS21"/>
      <c r="AHT21"/>
      <c r="AHU21"/>
      <c r="AHV21"/>
      <c r="AHW21"/>
      <c r="AHX21"/>
      <c r="AHY21"/>
      <c r="AHZ21"/>
      <c r="AIA21"/>
      <c r="AIB21"/>
      <c r="AIC21"/>
      <c r="AID21"/>
      <c r="AIE21"/>
      <c r="AIF21"/>
      <c r="AIG21"/>
      <c r="AIH21"/>
      <c r="AII21"/>
      <c r="AIJ21"/>
      <c r="AIK21"/>
      <c r="AIL21"/>
      <c r="AIM21"/>
      <c r="AIN21"/>
      <c r="AIO21"/>
      <c r="AIP21"/>
      <c r="AIQ21"/>
      <c r="AIR21"/>
      <c r="AIS21"/>
      <c r="AIT21"/>
      <c r="AIU21"/>
      <c r="AIV21"/>
      <c r="AIW21"/>
      <c r="AIX21"/>
      <c r="AIY21"/>
      <c r="AIZ21"/>
      <c r="AJA21"/>
      <c r="AJB21"/>
      <c r="AJC21"/>
      <c r="AJD21"/>
      <c r="AJE21"/>
      <c r="AJF21"/>
      <c r="AJG21"/>
      <c r="AJH21"/>
      <c r="AJI21"/>
      <c r="AJJ21"/>
      <c r="AJK21"/>
      <c r="AJL21"/>
      <c r="AJM21"/>
      <c r="AJN21"/>
      <c r="AJO21"/>
      <c r="AJP21"/>
      <c r="AJQ21"/>
      <c r="AJR21"/>
      <c r="AJS21"/>
      <c r="AJT21"/>
      <c r="AJU21"/>
      <c r="AJV21"/>
      <c r="AJW21"/>
      <c r="AJX21"/>
      <c r="AJY21"/>
      <c r="AJZ21"/>
      <c r="AKA21"/>
      <c r="AKB21"/>
      <c r="AKC21"/>
      <c r="AKD21"/>
      <c r="AKE21"/>
      <c r="AKF21"/>
      <c r="AKG21"/>
      <c r="AKH21"/>
      <c r="AKI21"/>
      <c r="AKJ21"/>
      <c r="AKK21"/>
      <c r="AKL21"/>
      <c r="AKM21"/>
      <c r="AKN21"/>
      <c r="AKO21"/>
      <c r="AKP21"/>
      <c r="AKQ21"/>
      <c r="AKR21"/>
      <c r="AKS21"/>
      <c r="AKT21"/>
      <c r="AKU21"/>
      <c r="AKV21"/>
      <c r="AKW21"/>
      <c r="AKX21"/>
      <c r="AKY21"/>
      <c r="AKZ21"/>
      <c r="ALA21"/>
      <c r="ALB21"/>
      <c r="ALC21"/>
      <c r="ALD21"/>
      <c r="ALE21"/>
      <c r="ALF21"/>
      <c r="ALG21"/>
      <c r="ALH21"/>
      <c r="ALI21"/>
      <c r="ALJ21"/>
      <c r="ALK21"/>
      <c r="ALL21"/>
      <c r="ALM21"/>
      <c r="ALN21"/>
      <c r="ALO21"/>
      <c r="ALP21"/>
      <c r="ALQ21"/>
      <c r="ALR21"/>
      <c r="ALS21"/>
      <c r="ALT21"/>
      <c r="ALU21"/>
      <c r="ALV21"/>
      <c r="ALW21"/>
      <c r="ALX21"/>
      <c r="ALY21"/>
      <c r="ALZ21"/>
      <c r="AMA21"/>
      <c r="AMB21"/>
      <c r="AMC21"/>
      <c r="AMD21"/>
      <c r="AME21"/>
      <c r="AMF21"/>
      <c r="AMG21"/>
      <c r="AMH21"/>
      <c r="AMI21"/>
      <c r="AMJ21"/>
    </row>
    <row r="22" spans="1:1024" s="88" customFormat="1" ht="12.75" x14ac:dyDescent="0.2">
      <c r="B22" s="89" t="s">
        <v>121</v>
      </c>
      <c r="C22" s="90"/>
      <c r="D22" s="90"/>
      <c r="E22" s="90"/>
      <c r="F22" s="90"/>
      <c r="G22" s="90">
        <f>30/5.3</f>
        <v>5.6603773584905666</v>
      </c>
      <c r="H22" s="90">
        <f>30/0.43</f>
        <v>69.767441860465112</v>
      </c>
      <c r="I22" s="90"/>
      <c r="J22" s="90"/>
      <c r="K22" s="90"/>
      <c r="L22" s="90"/>
      <c r="M22" s="90"/>
      <c r="N22" s="90"/>
      <c r="O22" s="90">
        <f>54.7/0.48</f>
        <v>113.95833333333334</v>
      </c>
      <c r="P22" s="90">
        <f>54.7/5.07</f>
        <v>10.788954635108482</v>
      </c>
      <c r="Q22" s="90"/>
      <c r="R22" s="90"/>
      <c r="S22" s="90"/>
      <c r="T22" s="90"/>
      <c r="U22" s="90"/>
    </row>
    <row r="23" spans="1:1024" s="73" customFormat="1" ht="12.75" x14ac:dyDescent="0.2">
      <c r="A23" s="73" t="s">
        <v>106</v>
      </c>
      <c r="B23" s="73" t="s">
        <v>107</v>
      </c>
      <c r="C23" s="11">
        <f t="shared" ref="C23:W23" si="20">(C2*100)/$T2</f>
        <v>32.226922900008326</v>
      </c>
      <c r="D23" s="11">
        <f t="shared" si="20"/>
        <v>16.308893841010455</v>
      </c>
      <c r="E23" s="11">
        <f t="shared" si="20"/>
        <v>11.662592680717678</v>
      </c>
      <c r="F23" s="11">
        <f t="shared" si="20"/>
        <v>7.1241151922296542</v>
      </c>
      <c r="G23" s="11">
        <f t="shared" si="20"/>
        <v>3.3755511628967088</v>
      </c>
      <c r="H23" s="11">
        <f t="shared" si="20"/>
        <v>7.9830824405877685</v>
      </c>
      <c r="I23" s="11">
        <f t="shared" si="20"/>
        <v>0</v>
      </c>
      <c r="J23" s="11">
        <f t="shared" si="20"/>
        <v>0.50978363425354778</v>
      </c>
      <c r="K23" s="11">
        <f t="shared" si="20"/>
        <v>4.4291127117128521</v>
      </c>
      <c r="L23" s="11">
        <f t="shared" si="20"/>
        <v>0.20588313982260861</v>
      </c>
      <c r="M23" s="11">
        <f t="shared" si="20"/>
        <v>5.4034951661149827E-2</v>
      </c>
      <c r="N23" s="11">
        <f t="shared" si="20"/>
        <v>0</v>
      </c>
      <c r="O23" s="11">
        <f t="shared" si="20"/>
        <v>0</v>
      </c>
      <c r="P23" s="11">
        <f t="shared" si="20"/>
        <v>11.145059568064067</v>
      </c>
      <c r="Q23" s="11">
        <f t="shared" si="20"/>
        <v>2.3562035092108866</v>
      </c>
      <c r="R23" s="11">
        <f t="shared" si="20"/>
        <v>2.6187642678242993</v>
      </c>
      <c r="S23" s="11">
        <f t="shared" si="20"/>
        <v>0</v>
      </c>
      <c r="T23" s="11">
        <f t="shared" si="20"/>
        <v>100</v>
      </c>
      <c r="U23" s="11">
        <f t="shared" si="20"/>
        <v>70.698075776862822</v>
      </c>
      <c r="V23" s="11">
        <f t="shared" si="20"/>
        <v>13.181896878037923</v>
      </c>
      <c r="W23" s="11">
        <f t="shared" si="20"/>
        <v>4.9749677770351859</v>
      </c>
    </row>
    <row r="24" spans="1:1024" s="73" customFormat="1" ht="12.75" x14ac:dyDescent="0.2">
      <c r="A24" s="73" t="s">
        <v>108</v>
      </c>
      <c r="B24" s="73" t="s">
        <v>107</v>
      </c>
      <c r="C24" s="11">
        <f t="shared" ref="C24:W24" si="21">(C3*100)/$T3</f>
        <v>44.620164385871909</v>
      </c>
      <c r="D24" s="11">
        <f t="shared" si="21"/>
        <v>10.401057808779447</v>
      </c>
      <c r="E24" s="11">
        <f t="shared" si="21"/>
        <v>8.6940224925615137</v>
      </c>
      <c r="F24" s="11">
        <f t="shared" si="21"/>
        <v>6.5931493319122794</v>
      </c>
      <c r="G24" s="11">
        <f t="shared" si="21"/>
        <v>0</v>
      </c>
      <c r="H24" s="11">
        <f t="shared" si="21"/>
        <v>5.2717600146591712</v>
      </c>
      <c r="I24" s="11">
        <f t="shared" si="21"/>
        <v>0</v>
      </c>
      <c r="J24" s="11">
        <f t="shared" si="21"/>
        <v>0.6089573219210489</v>
      </c>
      <c r="K24" s="11">
        <f t="shared" si="21"/>
        <v>1.967625727176644</v>
      </c>
      <c r="L24" s="11">
        <f t="shared" si="21"/>
        <v>0.38482671119122697</v>
      </c>
      <c r="M24" s="11">
        <f t="shared" si="21"/>
        <v>1.1796520770129748E-2</v>
      </c>
      <c r="N24" s="11">
        <f t="shared" si="21"/>
        <v>2.540534530873982E-3</v>
      </c>
      <c r="O24" s="11">
        <f t="shared" si="21"/>
        <v>0</v>
      </c>
      <c r="P24" s="11">
        <f t="shared" si="21"/>
        <v>9.4522392281262135</v>
      </c>
      <c r="Q24" s="11">
        <f t="shared" si="21"/>
        <v>4.9412238386248424</v>
      </c>
      <c r="R24" s="11">
        <f t="shared" si="21"/>
        <v>7.0506360838747115</v>
      </c>
      <c r="S24" s="11">
        <f t="shared" si="21"/>
        <v>0</v>
      </c>
      <c r="T24" s="11">
        <f t="shared" si="21"/>
        <v>100</v>
      </c>
      <c r="U24" s="11">
        <f t="shared" si="21"/>
        <v>70.30839401912516</v>
      </c>
      <c r="V24" s="11">
        <f t="shared" si="21"/>
        <v>8.2475068302490957</v>
      </c>
      <c r="W24" s="11">
        <f t="shared" si="21"/>
        <v>11.991859922499556</v>
      </c>
    </row>
    <row r="25" spans="1:1024" s="73" customFormat="1" ht="12.75" x14ac:dyDescent="0.2">
      <c r="A25" s="73" t="s">
        <v>109</v>
      </c>
      <c r="B25" s="73" t="s">
        <v>107</v>
      </c>
      <c r="C25" s="11">
        <f t="shared" ref="C25:W25" si="22">(C4*100)/$T4</f>
        <v>30.625621093719282</v>
      </c>
      <c r="D25" s="11">
        <f t="shared" si="22"/>
        <v>15.744499262859964</v>
      </c>
      <c r="E25" s="11">
        <f t="shared" si="22"/>
        <v>13.802730621959689</v>
      </c>
      <c r="F25" s="11">
        <f t="shared" si="22"/>
        <v>7.6889488357446725</v>
      </c>
      <c r="G25" s="11">
        <f t="shared" si="22"/>
        <v>0</v>
      </c>
      <c r="H25" s="11">
        <f t="shared" si="22"/>
        <v>5.4895159578250263</v>
      </c>
      <c r="I25" s="11">
        <f t="shared" si="22"/>
        <v>0</v>
      </c>
      <c r="J25" s="11">
        <f t="shared" si="22"/>
        <v>0.99836279090193381</v>
      </c>
      <c r="K25" s="11">
        <f t="shared" si="22"/>
        <v>3.3386882705912191</v>
      </c>
      <c r="L25" s="11">
        <f t="shared" si="22"/>
        <v>0.69227006427600302</v>
      </c>
      <c r="M25" s="11">
        <f t="shared" si="22"/>
        <v>8.5677679510129581E-3</v>
      </c>
      <c r="N25" s="11">
        <f t="shared" si="22"/>
        <v>2.190063074274713E-3</v>
      </c>
      <c r="O25" s="11">
        <f t="shared" si="22"/>
        <v>0.38332468638786737</v>
      </c>
      <c r="P25" s="11">
        <f t="shared" si="22"/>
        <v>13.589447122456541</v>
      </c>
      <c r="Q25" s="11">
        <f t="shared" si="22"/>
        <v>2.6757723914392653</v>
      </c>
      <c r="R25" s="11">
        <f t="shared" si="22"/>
        <v>4.9186139019844237</v>
      </c>
      <c r="S25" s="11">
        <f t="shared" si="22"/>
        <v>4.1447168828841599E-2</v>
      </c>
      <c r="T25" s="11">
        <f t="shared" si="22"/>
        <v>100</v>
      </c>
      <c r="U25" s="11">
        <f t="shared" si="22"/>
        <v>67.861799814283614</v>
      </c>
      <c r="V25" s="11">
        <f t="shared" si="22"/>
        <v>10.529594914619469</v>
      </c>
      <c r="W25" s="11">
        <f t="shared" si="22"/>
        <v>8.0191581486403969</v>
      </c>
    </row>
    <row r="26" spans="1:1024" s="73" customFormat="1" ht="12.75" x14ac:dyDescent="0.2">
      <c r="A26" s="73" t="s">
        <v>110</v>
      </c>
      <c r="B26" s="73" t="s">
        <v>107</v>
      </c>
      <c r="C26" s="11">
        <f t="shared" ref="C26:W26" si="23">(C5*100)/$T5</f>
        <v>53.374041302943368</v>
      </c>
      <c r="D26" s="11">
        <f t="shared" si="23"/>
        <v>10.89572008518345</v>
      </c>
      <c r="E26" s="11">
        <f t="shared" si="23"/>
        <v>8.3167324021577045</v>
      </c>
      <c r="F26" s="11">
        <f t="shared" si="23"/>
        <v>8.3824981159042391</v>
      </c>
      <c r="G26" s="11">
        <f t="shared" si="23"/>
        <v>0</v>
      </c>
      <c r="H26" s="11">
        <f t="shared" si="23"/>
        <v>4.7279777387771222</v>
      </c>
      <c r="I26" s="11">
        <f t="shared" si="23"/>
        <v>0.10766572264611464</v>
      </c>
      <c r="J26" s="11">
        <f t="shared" si="23"/>
        <v>0.19597641386313214</v>
      </c>
      <c r="K26" s="11">
        <f t="shared" si="23"/>
        <v>0.80577466038934653</v>
      </c>
      <c r="L26" s="11">
        <f t="shared" si="23"/>
        <v>0.18465824220351409</v>
      </c>
      <c r="M26" s="11">
        <f t="shared" si="23"/>
        <v>2.3363021994558808E-3</v>
      </c>
      <c r="N26" s="11">
        <f t="shared" si="23"/>
        <v>6.1196044708328233E-4</v>
      </c>
      <c r="O26" s="11">
        <f t="shared" si="23"/>
        <v>0</v>
      </c>
      <c r="P26" s="11">
        <f t="shared" si="23"/>
        <v>8.9746867596226938</v>
      </c>
      <c r="Q26" s="11">
        <f t="shared" si="23"/>
        <v>2.3201655862580002</v>
      </c>
      <c r="R26" s="11">
        <f t="shared" si="23"/>
        <v>1.5876874501550087</v>
      </c>
      <c r="S26" s="11">
        <f t="shared" si="23"/>
        <v>0.12346725724979962</v>
      </c>
      <c r="T26" s="11">
        <f t="shared" si="23"/>
        <v>100</v>
      </c>
      <c r="U26" s="11">
        <f t="shared" si="23"/>
        <v>80.968991906188762</v>
      </c>
      <c r="V26" s="11">
        <f t="shared" si="23"/>
        <v>6.025001040525769</v>
      </c>
      <c r="W26" s="11">
        <f t="shared" si="23"/>
        <v>4.0313202936628079</v>
      </c>
    </row>
    <row r="27" spans="1:1024" s="73" customFormat="1" ht="12.75" x14ac:dyDescent="0.2">
      <c r="A27" s="73" t="s">
        <v>111</v>
      </c>
      <c r="B27" s="73" t="s">
        <v>107</v>
      </c>
      <c r="C27" s="11">
        <f t="shared" ref="C27:W27" si="24">(C6*100)/$T6</f>
        <v>60.581836724924415</v>
      </c>
      <c r="D27" s="11">
        <f t="shared" si="24"/>
        <v>13.606689226276709</v>
      </c>
      <c r="E27" s="11">
        <f t="shared" si="24"/>
        <v>7.7272798793635049</v>
      </c>
      <c r="F27" s="11">
        <f t="shared" si="24"/>
        <v>2.7293172861909225</v>
      </c>
      <c r="G27" s="11">
        <f t="shared" si="24"/>
        <v>0</v>
      </c>
      <c r="H27" s="11">
        <f t="shared" si="24"/>
        <v>4.0728299640298866</v>
      </c>
      <c r="I27" s="11">
        <f t="shared" si="24"/>
        <v>0</v>
      </c>
      <c r="J27" s="11">
        <f t="shared" si="24"/>
        <v>0.5884779608953834</v>
      </c>
      <c r="K27" s="11">
        <f t="shared" si="24"/>
        <v>2.6899472786185044</v>
      </c>
      <c r="L27" s="11">
        <f t="shared" si="24"/>
        <v>0.77967090574928044</v>
      </c>
      <c r="M27" s="11">
        <f t="shared" si="24"/>
        <v>7.2020485935925735E-3</v>
      </c>
      <c r="N27" s="11">
        <f t="shared" si="24"/>
        <v>9.7799530839789961E-4</v>
      </c>
      <c r="O27" s="11">
        <f t="shared" si="24"/>
        <v>0</v>
      </c>
      <c r="P27" s="11">
        <f t="shared" si="24"/>
        <v>4.0315797392551564</v>
      </c>
      <c r="Q27" s="11">
        <f t="shared" si="24"/>
        <v>2.2112255002044576</v>
      </c>
      <c r="R27" s="11">
        <f t="shared" si="24"/>
        <v>0.97296549058979376</v>
      </c>
      <c r="S27" s="11">
        <f t="shared" si="24"/>
        <v>0</v>
      </c>
      <c r="T27" s="11">
        <f t="shared" si="24"/>
        <v>100</v>
      </c>
      <c r="U27" s="11">
        <f t="shared" si="24"/>
        <v>84.645123116755542</v>
      </c>
      <c r="V27" s="11">
        <f t="shared" si="24"/>
        <v>8.1391061531950459</v>
      </c>
      <c r="W27" s="11">
        <f t="shared" si="24"/>
        <v>3.1841909907942507</v>
      </c>
    </row>
    <row r="28" spans="1:1024" s="73" customFormat="1" ht="12.75" x14ac:dyDescent="0.2">
      <c r="A28" s="73" t="s">
        <v>112</v>
      </c>
      <c r="B28" s="73" t="s">
        <v>107</v>
      </c>
      <c r="C28" s="11">
        <f t="shared" ref="C28:W28" si="25">(C7*100)/$T7</f>
        <v>58.862963483929356</v>
      </c>
      <c r="D28" s="11">
        <f t="shared" si="25"/>
        <v>17.408482084712112</v>
      </c>
      <c r="E28" s="11">
        <f t="shared" si="25"/>
        <v>7.4464500723491645</v>
      </c>
      <c r="F28" s="11">
        <f t="shared" si="25"/>
        <v>4.3284989744474469</v>
      </c>
      <c r="G28" s="11">
        <f t="shared" si="25"/>
        <v>0</v>
      </c>
      <c r="H28" s="11">
        <f t="shared" si="25"/>
        <v>3.0364958635520747</v>
      </c>
      <c r="I28" s="11">
        <f t="shared" si="25"/>
        <v>0</v>
      </c>
      <c r="J28" s="11">
        <f t="shared" si="25"/>
        <v>0.46461888780238347</v>
      </c>
      <c r="K28" s="11">
        <f t="shared" si="25"/>
        <v>2.2853234767992219</v>
      </c>
      <c r="L28" s="11">
        <f t="shared" si="25"/>
        <v>0.64827056610890665</v>
      </c>
      <c r="M28" s="11">
        <f t="shared" si="25"/>
        <v>5.9173266526088425E-3</v>
      </c>
      <c r="N28" s="11">
        <f t="shared" si="25"/>
        <v>4.0167283569033539E-3</v>
      </c>
      <c r="O28" s="11">
        <f t="shared" si="25"/>
        <v>0</v>
      </c>
      <c r="P28" s="11">
        <f t="shared" si="25"/>
        <v>2.5305388648491123</v>
      </c>
      <c r="Q28" s="11">
        <f t="shared" si="25"/>
        <v>2.0487078061924766</v>
      </c>
      <c r="R28" s="11">
        <f t="shared" si="25"/>
        <v>0.92971586424822272</v>
      </c>
      <c r="S28" s="11">
        <f t="shared" si="25"/>
        <v>0</v>
      </c>
      <c r="T28" s="11">
        <f t="shared" si="25"/>
        <v>100</v>
      </c>
      <c r="U28" s="11">
        <f t="shared" si="25"/>
        <v>88.046394615438075</v>
      </c>
      <c r="V28" s="11">
        <f t="shared" si="25"/>
        <v>6.4446428492720997</v>
      </c>
      <c r="W28" s="11">
        <f t="shared" si="25"/>
        <v>2.9784236704406988</v>
      </c>
    </row>
    <row r="29" spans="1:1024" s="73" customFormat="1" ht="12.75" x14ac:dyDescent="0.2">
      <c r="A29" s="73" t="s">
        <v>113</v>
      </c>
      <c r="B29" s="73" t="s">
        <v>107</v>
      </c>
      <c r="C29" s="11">
        <f t="shared" ref="C29:W29" si="26">(C8*100)/$T8</f>
        <v>42.098219359614092</v>
      </c>
      <c r="D29" s="11">
        <f t="shared" si="26"/>
        <v>19.890452898063025</v>
      </c>
      <c r="E29" s="11">
        <f t="shared" si="26"/>
        <v>8.2722477908489083</v>
      </c>
      <c r="F29" s="11">
        <f t="shared" si="26"/>
        <v>5.2869617032291751</v>
      </c>
      <c r="G29" s="11">
        <f t="shared" si="26"/>
        <v>0</v>
      </c>
      <c r="H29" s="11">
        <f t="shared" si="26"/>
        <v>7.5035198399036753</v>
      </c>
      <c r="I29" s="11">
        <f t="shared" si="26"/>
        <v>0</v>
      </c>
      <c r="J29" s="11">
        <f t="shared" si="26"/>
        <v>0.60714194818877731</v>
      </c>
      <c r="K29" s="11">
        <f t="shared" si="26"/>
        <v>1.2863176868406301</v>
      </c>
      <c r="L29" s="11">
        <f t="shared" si="26"/>
        <v>0.16480179697355787</v>
      </c>
      <c r="M29" s="11">
        <f t="shared" si="26"/>
        <v>1.5925838027550657E-2</v>
      </c>
      <c r="N29" s="11">
        <f t="shared" si="26"/>
        <v>0</v>
      </c>
      <c r="O29" s="11">
        <f t="shared" si="26"/>
        <v>0</v>
      </c>
      <c r="P29" s="11">
        <f t="shared" si="26"/>
        <v>8.6697812093058459</v>
      </c>
      <c r="Q29" s="11">
        <f t="shared" si="26"/>
        <v>3.7297546995233857</v>
      </c>
      <c r="R29" s="11">
        <f t="shared" si="26"/>
        <v>2.4748752294813721</v>
      </c>
      <c r="S29" s="11">
        <f t="shared" si="26"/>
        <v>0</v>
      </c>
      <c r="T29" s="11">
        <f t="shared" si="26"/>
        <v>100</v>
      </c>
      <c r="U29" s="11">
        <f t="shared" si="26"/>
        <v>75.547881751755199</v>
      </c>
      <c r="V29" s="11">
        <f t="shared" si="26"/>
        <v>9.5777071099341899</v>
      </c>
      <c r="W29" s="11">
        <f t="shared" si="26"/>
        <v>6.2046299290047573</v>
      </c>
    </row>
    <row r="30" spans="1:1024" s="73" customFormat="1" ht="12.75" x14ac:dyDescent="0.2">
      <c r="A30" s="73" t="s">
        <v>114</v>
      </c>
      <c r="B30" s="73" t="s">
        <v>107</v>
      </c>
      <c r="C30" s="11">
        <f t="shared" ref="C30:W30" si="27">(C9*100)/$T9</f>
        <v>57.526949616463448</v>
      </c>
      <c r="D30" s="11">
        <f t="shared" si="27"/>
        <v>16.249834089326782</v>
      </c>
      <c r="E30" s="11">
        <f t="shared" si="27"/>
        <v>3.532184825978554</v>
      </c>
      <c r="F30" s="11">
        <f t="shared" si="27"/>
        <v>5.772726384953569</v>
      </c>
      <c r="G30" s="11">
        <f t="shared" si="27"/>
        <v>0</v>
      </c>
      <c r="H30" s="11">
        <f t="shared" si="27"/>
        <v>2.2551769229893517</v>
      </c>
      <c r="I30" s="11">
        <f t="shared" si="27"/>
        <v>0</v>
      </c>
      <c r="J30" s="11">
        <f t="shared" si="27"/>
        <v>0.29166885727645797</v>
      </c>
      <c r="K30" s="11">
        <f t="shared" si="27"/>
        <v>1.4023033460304795</v>
      </c>
      <c r="L30" s="11">
        <f t="shared" si="27"/>
        <v>0.72417029036103031</v>
      </c>
      <c r="M30" s="11">
        <f t="shared" si="27"/>
        <v>7.0525876819472677E-3</v>
      </c>
      <c r="N30" s="11">
        <f t="shared" si="27"/>
        <v>0</v>
      </c>
      <c r="O30" s="11">
        <f t="shared" si="27"/>
        <v>0</v>
      </c>
      <c r="P30" s="11">
        <f t="shared" si="27"/>
        <v>10.153577297051566</v>
      </c>
      <c r="Q30" s="11">
        <f t="shared" si="27"/>
        <v>1.4261751107595744</v>
      </c>
      <c r="R30" s="11">
        <f t="shared" si="27"/>
        <v>0.64868456924254159</v>
      </c>
      <c r="S30" s="11">
        <f t="shared" si="27"/>
        <v>9.4961018846925274E-3</v>
      </c>
      <c r="T30" s="11">
        <f t="shared" si="27"/>
        <v>100</v>
      </c>
      <c r="U30" s="11">
        <f t="shared" si="27"/>
        <v>83.081694916722341</v>
      </c>
      <c r="V30" s="11">
        <f t="shared" si="27"/>
        <v>4.6803720043392678</v>
      </c>
      <c r="W30" s="11">
        <f t="shared" si="27"/>
        <v>2.0843557818868086</v>
      </c>
    </row>
    <row r="31" spans="1:1024" s="73" customFormat="1" ht="12.75" x14ac:dyDescent="0.2">
      <c r="A31" s="73" t="s">
        <v>115</v>
      </c>
      <c r="B31" s="73" t="s">
        <v>107</v>
      </c>
      <c r="C31" s="11">
        <f t="shared" ref="C31:W31" si="28">(C10*100)/$T10</f>
        <v>44.886596282240696</v>
      </c>
      <c r="D31" s="11">
        <f t="shared" si="28"/>
        <v>15.264131973244952</v>
      </c>
      <c r="E31" s="11">
        <f t="shared" si="28"/>
        <v>5.9918855989015878</v>
      </c>
      <c r="F31" s="11">
        <f t="shared" si="28"/>
        <v>7.4633606388714115</v>
      </c>
      <c r="G31" s="11">
        <f t="shared" si="28"/>
        <v>0</v>
      </c>
      <c r="H31" s="11">
        <f t="shared" si="28"/>
        <v>4.9045176178797583</v>
      </c>
      <c r="I31" s="11">
        <f t="shared" si="28"/>
        <v>0</v>
      </c>
      <c r="J31" s="11">
        <f t="shared" si="28"/>
        <v>0.64705640430542066</v>
      </c>
      <c r="K31" s="11">
        <f t="shared" si="28"/>
        <v>0.77927062668086411</v>
      </c>
      <c r="L31" s="11">
        <f t="shared" si="28"/>
        <v>1.1105994679537254</v>
      </c>
      <c r="M31" s="11">
        <f t="shared" si="28"/>
        <v>2.5057743097822154E-2</v>
      </c>
      <c r="N31" s="11">
        <f t="shared" si="28"/>
        <v>0</v>
      </c>
      <c r="O31" s="11">
        <f t="shared" si="28"/>
        <v>0</v>
      </c>
      <c r="P31" s="11">
        <f t="shared" si="28"/>
        <v>11.687737257989207</v>
      </c>
      <c r="Q31" s="11">
        <f t="shared" si="28"/>
        <v>2.8449856370747932</v>
      </c>
      <c r="R31" s="11">
        <f t="shared" si="28"/>
        <v>4.3948007517597425</v>
      </c>
      <c r="S31" s="11">
        <f t="shared" si="28"/>
        <v>0</v>
      </c>
      <c r="T31" s="11">
        <f t="shared" si="28"/>
        <v>100</v>
      </c>
      <c r="U31" s="11">
        <f t="shared" si="28"/>
        <v>73.605974493258657</v>
      </c>
      <c r="V31" s="11">
        <f t="shared" si="28"/>
        <v>7.4665018599175896</v>
      </c>
      <c r="W31" s="11">
        <f t="shared" si="28"/>
        <v>7.2397863888345348</v>
      </c>
    </row>
    <row r="32" spans="1:1024" s="73" customFormat="1" ht="12.75" x14ac:dyDescent="0.2">
      <c r="A32" s="73" t="s">
        <v>116</v>
      </c>
      <c r="B32" s="73" t="s">
        <v>107</v>
      </c>
      <c r="C32" s="11">
        <f t="shared" ref="C32:W32" si="29">(C11*100)/$T11</f>
        <v>43.265178263462388</v>
      </c>
      <c r="D32" s="11">
        <f t="shared" si="29"/>
        <v>16.69586145653653</v>
      </c>
      <c r="E32" s="11">
        <f t="shared" si="29"/>
        <v>7.3751511492567436</v>
      </c>
      <c r="F32" s="11">
        <f t="shared" si="29"/>
        <v>7.9783011001983999</v>
      </c>
      <c r="G32" s="11">
        <f t="shared" si="29"/>
        <v>0</v>
      </c>
      <c r="H32" s="11">
        <f t="shared" si="29"/>
        <v>5.8092092420536563</v>
      </c>
      <c r="I32" s="11">
        <f t="shared" si="29"/>
        <v>4.2309453952390895E-4</v>
      </c>
      <c r="J32" s="11">
        <f t="shared" si="29"/>
        <v>0.74922346381374194</v>
      </c>
      <c r="K32" s="11">
        <f t="shared" si="29"/>
        <v>1.8699626948078518</v>
      </c>
      <c r="L32" s="11">
        <f t="shared" si="29"/>
        <v>0.97765395801873556</v>
      </c>
      <c r="M32" s="11">
        <f t="shared" si="29"/>
        <v>3.0296226252208569E-2</v>
      </c>
      <c r="N32" s="11">
        <f t="shared" si="29"/>
        <v>0</v>
      </c>
      <c r="O32" s="11">
        <f t="shared" si="29"/>
        <v>0</v>
      </c>
      <c r="P32" s="11">
        <f t="shared" si="29"/>
        <v>10.990674779085884</v>
      </c>
      <c r="Q32" s="11">
        <f t="shared" si="29"/>
        <v>2.349837227415827</v>
      </c>
      <c r="R32" s="11">
        <f t="shared" si="29"/>
        <v>1.9082273445585121</v>
      </c>
      <c r="S32" s="11">
        <f t="shared" si="29"/>
        <v>0</v>
      </c>
      <c r="T32" s="11">
        <f t="shared" si="29"/>
        <v>100</v>
      </c>
      <c r="U32" s="11">
        <f t="shared" si="29"/>
        <v>75.314491969454053</v>
      </c>
      <c r="V32" s="11">
        <f t="shared" si="29"/>
        <v>9.4367686794857182</v>
      </c>
      <c r="W32" s="11">
        <f t="shared" si="29"/>
        <v>4.2580645719743391</v>
      </c>
    </row>
    <row r="33" spans="1:1024" s="82" customFormat="1" ht="12.75" x14ac:dyDescent="0.2">
      <c r="A33" s="82" t="s">
        <v>117</v>
      </c>
      <c r="B33" s="82" t="s">
        <v>72</v>
      </c>
      <c r="C33" s="91">
        <f t="shared" ref="C33:W33" si="30">(C12*100)/$T12</f>
        <v>0.91580125424212266</v>
      </c>
      <c r="D33" s="91">
        <f t="shared" si="30"/>
        <v>2.4112191631548221</v>
      </c>
      <c r="E33" s="91">
        <f t="shared" si="30"/>
        <v>1.1564671735666623</v>
      </c>
      <c r="F33" s="91">
        <f t="shared" si="30"/>
        <v>2.37972956223404</v>
      </c>
      <c r="G33" s="91">
        <f t="shared" si="30"/>
        <v>8.3893562807665686E-3</v>
      </c>
      <c r="H33" s="91">
        <f t="shared" si="30"/>
        <v>26.804946132789588</v>
      </c>
      <c r="I33" s="91">
        <f t="shared" si="30"/>
        <v>0.36409722301820086</v>
      </c>
      <c r="J33" s="91">
        <f t="shared" si="30"/>
        <v>8.1948916337104762</v>
      </c>
      <c r="K33" s="91">
        <f t="shared" si="30"/>
        <v>12.554317190195178</v>
      </c>
      <c r="L33" s="91">
        <f t="shared" si="30"/>
        <v>15.763824699751037</v>
      </c>
      <c r="M33" s="91">
        <f t="shared" si="30"/>
        <v>0.42319808465266523</v>
      </c>
      <c r="N33" s="91">
        <f t="shared" si="30"/>
        <v>0.4760618297277851</v>
      </c>
      <c r="O33" s="91">
        <f t="shared" si="30"/>
        <v>0.25768316487467097</v>
      </c>
      <c r="P33" s="91">
        <f t="shared" si="30"/>
        <v>21.495724225234213</v>
      </c>
      <c r="Q33" s="91">
        <f t="shared" si="30"/>
        <v>2.3566137378044982</v>
      </c>
      <c r="R33" s="91">
        <f t="shared" si="30"/>
        <v>3.7136316391486206</v>
      </c>
      <c r="S33" s="91">
        <f t="shared" si="30"/>
        <v>0.72340392961466771</v>
      </c>
      <c r="T33" s="82">
        <f t="shared" si="30"/>
        <v>100</v>
      </c>
      <c r="U33" s="82">
        <f t="shared" si="30"/>
        <v>6.8716065094784131</v>
      </c>
      <c r="V33" s="82">
        <f t="shared" si="30"/>
        <v>64.581336793844926</v>
      </c>
      <c r="W33" s="82">
        <f t="shared" si="30"/>
        <v>7.0513324714424588</v>
      </c>
    </row>
    <row r="34" spans="1:1024" s="82" customFormat="1" ht="12.75" x14ac:dyDescent="0.2">
      <c r="A34" s="82" t="s">
        <v>118</v>
      </c>
      <c r="B34" s="82" t="s">
        <v>72</v>
      </c>
      <c r="C34" s="91">
        <f t="shared" ref="C34:W34" si="31">(C13*100)/$T13</f>
        <v>0.45625915936169725</v>
      </c>
      <c r="D34" s="91">
        <f t="shared" si="31"/>
        <v>1.1405046353557202</v>
      </c>
      <c r="E34" s="91">
        <f t="shared" si="31"/>
        <v>0.93807689049683374</v>
      </c>
      <c r="F34" s="91">
        <f t="shared" si="31"/>
        <v>2.5837485424798059</v>
      </c>
      <c r="G34" s="91">
        <f t="shared" si="31"/>
        <v>5.6704307865666406E-3</v>
      </c>
      <c r="H34" s="91">
        <f t="shared" si="31"/>
        <v>28.481771433182956</v>
      </c>
      <c r="I34" s="91">
        <f t="shared" si="31"/>
        <v>0.41496439863968471</v>
      </c>
      <c r="J34" s="91">
        <f t="shared" si="31"/>
        <v>10.92150540962659</v>
      </c>
      <c r="K34" s="91">
        <f t="shared" si="31"/>
        <v>14.519620076305516</v>
      </c>
      <c r="L34" s="91">
        <f t="shared" si="31"/>
        <v>9.4737094854481878</v>
      </c>
      <c r="M34" s="91">
        <f t="shared" si="31"/>
        <v>0.28696049410420832</v>
      </c>
      <c r="N34" s="91">
        <f t="shared" si="31"/>
        <v>0.18739069695850372</v>
      </c>
      <c r="O34" s="91">
        <f t="shared" si="31"/>
        <v>0.14641604252144921</v>
      </c>
      <c r="P34" s="91">
        <f t="shared" si="31"/>
        <v>25.612838653975896</v>
      </c>
      <c r="Q34" s="91">
        <f t="shared" si="31"/>
        <v>1.1752055877499106</v>
      </c>
      <c r="R34" s="91">
        <f t="shared" si="31"/>
        <v>3.2187495150392662</v>
      </c>
      <c r="S34" s="91">
        <f t="shared" si="31"/>
        <v>0.43660854796720444</v>
      </c>
      <c r="T34" s="82">
        <f t="shared" si="31"/>
        <v>100</v>
      </c>
      <c r="U34" s="82">
        <f t="shared" si="31"/>
        <v>5.1242596584806241</v>
      </c>
      <c r="V34" s="82">
        <f t="shared" si="31"/>
        <v>64.285921994265649</v>
      </c>
      <c r="W34" s="82">
        <f t="shared" si="31"/>
        <v>4.9769796932778307</v>
      </c>
    </row>
    <row r="35" spans="1:1024" s="82" customFormat="1" ht="12.75" x14ac:dyDescent="0.2">
      <c r="A35" s="82" t="s">
        <v>117</v>
      </c>
      <c r="B35" s="82" t="s">
        <v>72</v>
      </c>
      <c r="C35" s="91">
        <f t="shared" ref="C35:W35" si="32">(C14*100)/$T14</f>
        <v>1.00357833950279</v>
      </c>
      <c r="D35" s="91">
        <f t="shared" si="32"/>
        <v>2.1338580881327327</v>
      </c>
      <c r="E35" s="91">
        <f t="shared" si="32"/>
        <v>2.1753202493135566</v>
      </c>
      <c r="F35" s="91">
        <f t="shared" si="32"/>
        <v>2.3434556314503339</v>
      </c>
      <c r="G35" s="91">
        <f t="shared" si="32"/>
        <v>5.8801546056305651E-3</v>
      </c>
      <c r="H35" s="91">
        <f t="shared" si="32"/>
        <v>25.830514407478372</v>
      </c>
      <c r="I35" s="91">
        <f t="shared" si="32"/>
        <v>0.43089708121121162</v>
      </c>
      <c r="J35" s="91">
        <f t="shared" si="32"/>
        <v>12.590816782791428</v>
      </c>
      <c r="K35" s="91">
        <f t="shared" si="32"/>
        <v>12.913323871768824</v>
      </c>
      <c r="L35" s="91">
        <f t="shared" si="32"/>
        <v>9.9642371117925936</v>
      </c>
      <c r="M35" s="91">
        <f t="shared" si="32"/>
        <v>0.46652752426860949</v>
      </c>
      <c r="N35" s="91">
        <f t="shared" si="32"/>
        <v>0.28021718900618853</v>
      </c>
      <c r="O35" s="91">
        <f t="shared" si="32"/>
        <v>0.22118203388005114</v>
      </c>
      <c r="P35" s="91">
        <f t="shared" si="32"/>
        <v>23.293105937083997</v>
      </c>
      <c r="Q35" s="91">
        <f t="shared" si="32"/>
        <v>1.3069207838384147</v>
      </c>
      <c r="R35" s="91">
        <f t="shared" si="32"/>
        <v>4.6589900829705302</v>
      </c>
      <c r="S35" s="91">
        <f t="shared" si="32"/>
        <v>0.3811747309047272</v>
      </c>
      <c r="T35" s="82">
        <f t="shared" si="32"/>
        <v>99.999999999999986</v>
      </c>
      <c r="U35" s="82">
        <f t="shared" si="32"/>
        <v>7.6620924630050435</v>
      </c>
      <c r="V35" s="82">
        <f t="shared" si="32"/>
        <v>62.476533968317234</v>
      </c>
      <c r="W35" s="82">
        <f t="shared" si="32"/>
        <v>6.5682676315937227</v>
      </c>
    </row>
    <row r="36" spans="1:1024" s="82" customFormat="1" ht="12.75" x14ac:dyDescent="0.2">
      <c r="A36" s="82" t="s">
        <v>117</v>
      </c>
      <c r="B36" s="82" t="s">
        <v>72</v>
      </c>
      <c r="C36" s="91">
        <f t="shared" ref="C36:W36" si="33">(C15*100)/$T15</f>
        <v>0.91461922578749644</v>
      </c>
      <c r="D36" s="91">
        <f t="shared" si="33"/>
        <v>4.3421043417554905</v>
      </c>
      <c r="E36" s="91">
        <f t="shared" si="33"/>
        <v>1.4089088518969997</v>
      </c>
      <c r="F36" s="91">
        <f t="shared" si="33"/>
        <v>2.8237835324073819</v>
      </c>
      <c r="G36" s="91">
        <f t="shared" si="33"/>
        <v>5.1512761907782966E-3</v>
      </c>
      <c r="H36" s="91">
        <f t="shared" si="33"/>
        <v>20.501922464467754</v>
      </c>
      <c r="I36" s="91">
        <f t="shared" si="33"/>
        <v>0.64492020218348634</v>
      </c>
      <c r="J36" s="91">
        <f t="shared" si="33"/>
        <v>19.753924919310826</v>
      </c>
      <c r="K36" s="91">
        <f t="shared" si="33"/>
        <v>9.8802889948751265</v>
      </c>
      <c r="L36" s="91">
        <f t="shared" si="33"/>
        <v>13.632276406486424</v>
      </c>
      <c r="M36" s="91">
        <f t="shared" si="33"/>
        <v>0.62955059140461633</v>
      </c>
      <c r="N36" s="91">
        <f t="shared" si="33"/>
        <v>0.44280379753743049</v>
      </c>
      <c r="O36" s="91">
        <f t="shared" si="33"/>
        <v>0.247333657442348</v>
      </c>
      <c r="P36" s="91">
        <f t="shared" si="33"/>
        <v>18.403460730827803</v>
      </c>
      <c r="Q36" s="91">
        <f t="shared" si="33"/>
        <v>1.9656820413522551</v>
      </c>
      <c r="R36" s="91">
        <f t="shared" si="33"/>
        <v>3.6257007853906313</v>
      </c>
      <c r="S36" s="91">
        <f t="shared" si="33"/>
        <v>0.77756818068314526</v>
      </c>
      <c r="T36" s="82">
        <f t="shared" si="33"/>
        <v>100</v>
      </c>
      <c r="U36" s="82">
        <f t="shared" si="33"/>
        <v>9.4945672280381466</v>
      </c>
      <c r="V36" s="82">
        <f t="shared" si="33"/>
        <v>65.485687376265659</v>
      </c>
      <c r="W36" s="82">
        <f t="shared" si="33"/>
        <v>6.6162846648683802</v>
      </c>
    </row>
    <row r="37" spans="1:1024" s="82" customFormat="1" ht="12.75" x14ac:dyDescent="0.2">
      <c r="A37" s="82" t="s">
        <v>117</v>
      </c>
      <c r="B37" s="82" t="s">
        <v>72</v>
      </c>
      <c r="C37" s="91">
        <f t="shared" ref="C37:W37" si="34">(C16*100)/$T16</f>
        <v>0.91772078688386283</v>
      </c>
      <c r="D37" s="91">
        <f t="shared" si="34"/>
        <v>3.2386944150541122</v>
      </c>
      <c r="E37" s="91">
        <f t="shared" si="34"/>
        <v>1.1721277047159528</v>
      </c>
      <c r="F37" s="91">
        <f t="shared" si="34"/>
        <v>1.6876763836363957</v>
      </c>
      <c r="G37" s="91">
        <f t="shared" si="34"/>
        <v>5.2072556194454637E-3</v>
      </c>
      <c r="H37" s="91">
        <f t="shared" si="34"/>
        <v>24.164509823589942</v>
      </c>
      <c r="I37" s="91">
        <f t="shared" si="34"/>
        <v>0.71540256191871909</v>
      </c>
      <c r="J37" s="91">
        <f t="shared" si="34"/>
        <v>8.9202821811430049</v>
      </c>
      <c r="K37" s="91">
        <f t="shared" si="34"/>
        <v>10.63325058216604</v>
      </c>
      <c r="L37" s="91">
        <f t="shared" si="34"/>
        <v>18.218807147536893</v>
      </c>
      <c r="M37" s="91">
        <f t="shared" si="34"/>
        <v>0.39037545394425516</v>
      </c>
      <c r="N37" s="91">
        <f t="shared" si="34"/>
        <v>0.2726746526581173</v>
      </c>
      <c r="O37" s="91">
        <f t="shared" si="34"/>
        <v>0.13102161468422707</v>
      </c>
      <c r="P37" s="91">
        <f t="shared" si="34"/>
        <v>19.36562807654575</v>
      </c>
      <c r="Q37" s="91">
        <f t="shared" si="34"/>
        <v>1.6504506480251082</v>
      </c>
      <c r="R37" s="91">
        <f t="shared" si="34"/>
        <v>8.1357777164735783</v>
      </c>
      <c r="S37" s="91">
        <f t="shared" si="34"/>
        <v>0.3803929954045947</v>
      </c>
      <c r="T37" s="82">
        <f t="shared" si="34"/>
        <v>100</v>
      </c>
      <c r="U37" s="82">
        <f t="shared" si="34"/>
        <v>7.0214265459097698</v>
      </c>
      <c r="V37" s="82">
        <f t="shared" si="34"/>
        <v>63.315302402956974</v>
      </c>
      <c r="W37" s="82">
        <f t="shared" si="34"/>
        <v>10.297642974587507</v>
      </c>
    </row>
    <row r="38" spans="1:1024" s="84" customFormat="1" ht="12.75" x14ac:dyDescent="0.2">
      <c r="B38" s="84" t="s">
        <v>119</v>
      </c>
      <c r="C38" s="85">
        <f t="shared" ref="C38:W38" si="35">AVERAGE(C23:C32)</f>
        <v>46.806849341317729</v>
      </c>
      <c r="D38" s="85">
        <f t="shared" si="35"/>
        <v>15.246562272599343</v>
      </c>
      <c r="E38" s="85">
        <f t="shared" si="35"/>
        <v>8.2821277514095062</v>
      </c>
      <c r="F38" s="85">
        <f t="shared" si="35"/>
        <v>6.3347877563681774</v>
      </c>
      <c r="G38" s="85">
        <f t="shared" si="35"/>
        <v>0.33755511628967089</v>
      </c>
      <c r="H38" s="85">
        <f t="shared" si="35"/>
        <v>5.1054085602257491</v>
      </c>
      <c r="I38" s="85">
        <f t="shared" si="35"/>
        <v>1.0808881718563855E-2</v>
      </c>
      <c r="J38" s="85">
        <f t="shared" si="35"/>
        <v>0.56612676832218267</v>
      </c>
      <c r="K38" s="85">
        <f t="shared" si="35"/>
        <v>2.0854326479647618</v>
      </c>
      <c r="L38" s="85">
        <f t="shared" si="35"/>
        <v>0.58728051426585892</v>
      </c>
      <c r="M38" s="85">
        <f t="shared" si="35"/>
        <v>1.6818731288747845E-2</v>
      </c>
      <c r="N38" s="85">
        <f t="shared" si="35"/>
        <v>1.0337281717533232E-3</v>
      </c>
      <c r="O38" s="85">
        <f t="shared" si="35"/>
        <v>3.833246863878674E-2</v>
      </c>
      <c r="P38" s="85">
        <f t="shared" si="35"/>
        <v>9.1225321825806294</v>
      </c>
      <c r="Q38" s="85">
        <f t="shared" si="35"/>
        <v>2.6904051306703503</v>
      </c>
      <c r="R38" s="85">
        <f t="shared" si="35"/>
        <v>2.7504970953718626</v>
      </c>
      <c r="S38" s="85">
        <f t="shared" si="35"/>
        <v>1.7441052796333373E-2</v>
      </c>
      <c r="T38" s="92">
        <f t="shared" si="35"/>
        <v>100</v>
      </c>
      <c r="U38" s="92">
        <f t="shared" si="35"/>
        <v>77.007882237984418</v>
      </c>
      <c r="V38" s="92">
        <f t="shared" si="35"/>
        <v>8.3729098319576174</v>
      </c>
      <c r="W38" s="92">
        <f t="shared" si="35"/>
        <v>5.496675747477334</v>
      </c>
    </row>
    <row r="39" spans="1:1024" x14ac:dyDescent="0.25">
      <c r="A39" s="84"/>
      <c r="B39" s="84" t="s">
        <v>120</v>
      </c>
      <c r="C39" s="85">
        <f t="shared" ref="C39:W39" si="36">STDEV(C23:C32)</f>
        <v>10.597372429452482</v>
      </c>
      <c r="D39" s="85">
        <f t="shared" si="36"/>
        <v>2.9025154423308477</v>
      </c>
      <c r="E39" s="85">
        <f t="shared" si="36"/>
        <v>2.822755517006073</v>
      </c>
      <c r="F39" s="85">
        <f t="shared" si="36"/>
        <v>1.799071850930509</v>
      </c>
      <c r="G39" s="85">
        <f t="shared" si="36"/>
        <v>1.0674430033183657</v>
      </c>
      <c r="H39" s="85">
        <f t="shared" si="36"/>
        <v>1.7750036386766774</v>
      </c>
      <c r="I39" s="85">
        <f t="shared" si="36"/>
        <v>3.4032284675062453E-2</v>
      </c>
      <c r="J39" s="85">
        <f t="shared" si="36"/>
        <v>0.22527392969756013</v>
      </c>
      <c r="K39" s="85">
        <f t="shared" si="36"/>
        <v>1.1536425455219022</v>
      </c>
      <c r="L39" s="85">
        <f t="shared" si="36"/>
        <v>0.33727569971814897</v>
      </c>
      <c r="M39" s="85">
        <f t="shared" si="36"/>
        <v>1.5794193800016697E-2</v>
      </c>
      <c r="N39" s="85">
        <f t="shared" si="36"/>
        <v>1.4153849003910252E-3</v>
      </c>
      <c r="O39" s="85">
        <f t="shared" si="36"/>
        <v>0.12121790923554031</v>
      </c>
      <c r="P39" s="85">
        <f t="shared" si="36"/>
        <v>3.4137785370948102</v>
      </c>
      <c r="Q39" s="85">
        <f t="shared" si="36"/>
        <v>0.98741876126425265</v>
      </c>
      <c r="R39" s="85">
        <f t="shared" si="36"/>
        <v>2.0801443504806536</v>
      </c>
      <c r="S39" s="85">
        <f t="shared" si="36"/>
        <v>3.9455043532374744E-2</v>
      </c>
      <c r="T39" s="84">
        <f t="shared" si="36"/>
        <v>0</v>
      </c>
      <c r="U39" s="84">
        <f t="shared" si="36"/>
        <v>6.8123871326434342</v>
      </c>
      <c r="V39" s="84">
        <f t="shared" si="36"/>
        <v>2.4521797429642218</v>
      </c>
      <c r="W39" s="84">
        <f t="shared" si="36"/>
        <v>2.969786356705697</v>
      </c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  <c r="IW39"/>
      <c r="IX39"/>
      <c r="IY39"/>
      <c r="IZ39"/>
      <c r="JA39"/>
      <c r="JB39"/>
      <c r="JC39"/>
      <c r="JD39"/>
      <c r="JE39"/>
      <c r="JF39"/>
      <c r="JG39"/>
      <c r="JH39"/>
      <c r="JI39"/>
      <c r="JJ39"/>
      <c r="JK39"/>
      <c r="JL39"/>
      <c r="JM39"/>
      <c r="JN39"/>
      <c r="JO39"/>
      <c r="JP39"/>
      <c r="JQ39"/>
      <c r="JR39"/>
      <c r="JS39"/>
      <c r="JT39"/>
      <c r="JU39"/>
      <c r="JV39"/>
      <c r="JW39"/>
      <c r="JX39"/>
      <c r="JY39"/>
      <c r="JZ39"/>
      <c r="KA39"/>
      <c r="KB39"/>
      <c r="KC39"/>
      <c r="KD39"/>
      <c r="KE39"/>
      <c r="KF39"/>
      <c r="KG39"/>
      <c r="KH39"/>
      <c r="KI39"/>
      <c r="KJ39"/>
      <c r="KK39"/>
      <c r="KL39"/>
      <c r="KM39"/>
      <c r="KN39"/>
      <c r="KO39"/>
      <c r="KP39"/>
      <c r="KQ39"/>
      <c r="KR39"/>
      <c r="KS39"/>
      <c r="KT39"/>
      <c r="KU39"/>
      <c r="KV39"/>
      <c r="KW39"/>
      <c r="KX39"/>
      <c r="KY39"/>
      <c r="KZ39"/>
      <c r="LA39"/>
      <c r="LB39"/>
      <c r="LC39"/>
      <c r="LD39"/>
      <c r="LE39"/>
      <c r="LF39"/>
      <c r="LG39"/>
      <c r="LH39"/>
      <c r="LI39"/>
      <c r="LJ39"/>
      <c r="LK39"/>
      <c r="LL39"/>
      <c r="LM39"/>
      <c r="LN39"/>
      <c r="LO39"/>
      <c r="LP39"/>
      <c r="LQ39"/>
      <c r="LR39"/>
      <c r="LS39"/>
      <c r="LT39"/>
      <c r="LU39"/>
      <c r="LV39"/>
      <c r="LW39"/>
      <c r="LX39"/>
      <c r="LY39"/>
      <c r="LZ39"/>
      <c r="MA39"/>
      <c r="MB39"/>
      <c r="MC39"/>
      <c r="MD39"/>
      <c r="ME39"/>
      <c r="MF39"/>
      <c r="MG39"/>
      <c r="MH39"/>
      <c r="MI39"/>
      <c r="MJ39"/>
      <c r="MK39"/>
      <c r="ML39"/>
      <c r="MM39"/>
      <c r="MN39"/>
      <c r="MO39"/>
      <c r="MP39"/>
      <c r="MQ39"/>
      <c r="MR39"/>
      <c r="MS39"/>
      <c r="MT39"/>
      <c r="MU39"/>
      <c r="MV39"/>
      <c r="MW39"/>
      <c r="MX39"/>
      <c r="MY39"/>
      <c r="MZ39"/>
      <c r="NA39"/>
      <c r="NB39"/>
      <c r="NC39"/>
      <c r="ND39"/>
      <c r="NE39"/>
      <c r="NF39"/>
      <c r="NG39"/>
      <c r="NH39"/>
      <c r="NI39"/>
      <c r="NJ39"/>
      <c r="NK39"/>
      <c r="NL39"/>
      <c r="NM39"/>
      <c r="NN39"/>
      <c r="NO39"/>
      <c r="NP39"/>
      <c r="NQ39"/>
      <c r="NR39"/>
      <c r="NS39"/>
      <c r="NT39"/>
      <c r="NU39"/>
      <c r="NV39"/>
      <c r="NW39"/>
      <c r="NX39"/>
      <c r="NY39"/>
      <c r="NZ39"/>
      <c r="OA39"/>
      <c r="OB39"/>
      <c r="OC39"/>
      <c r="OD39"/>
      <c r="OE39"/>
      <c r="OF39"/>
      <c r="OG39"/>
      <c r="OH39"/>
      <c r="OI39"/>
      <c r="OJ39"/>
      <c r="OK39"/>
      <c r="OL39"/>
      <c r="OM39"/>
      <c r="ON39"/>
      <c r="OO39"/>
      <c r="OP39"/>
      <c r="OQ39"/>
      <c r="OR39"/>
      <c r="OS39"/>
      <c r="OT39"/>
      <c r="OU39"/>
      <c r="OV39"/>
      <c r="OW39"/>
      <c r="OX39"/>
      <c r="OY39"/>
      <c r="OZ39"/>
      <c r="PA39"/>
      <c r="PB39"/>
      <c r="PC39"/>
      <c r="PD39"/>
      <c r="PE39"/>
      <c r="PF39"/>
      <c r="PG39"/>
      <c r="PH39"/>
      <c r="PI39"/>
      <c r="PJ39"/>
      <c r="PK39"/>
      <c r="PL39"/>
      <c r="PM39"/>
      <c r="PN39"/>
      <c r="PO39"/>
      <c r="PP39"/>
      <c r="PQ39"/>
      <c r="PR39"/>
      <c r="PS39"/>
      <c r="PT39"/>
      <c r="PU39"/>
      <c r="PV39"/>
      <c r="PW39"/>
      <c r="PX39"/>
      <c r="PY39"/>
      <c r="PZ39"/>
      <c r="QA39"/>
      <c r="QB39"/>
      <c r="QC39"/>
      <c r="QD39"/>
      <c r="QE39"/>
      <c r="QF39"/>
      <c r="QG39"/>
      <c r="QH39"/>
      <c r="QI39"/>
      <c r="QJ39"/>
      <c r="QK39"/>
      <c r="QL39"/>
      <c r="QM39"/>
      <c r="QN39"/>
      <c r="QO39"/>
      <c r="QP39"/>
      <c r="QQ39"/>
      <c r="QR39"/>
      <c r="QS39"/>
      <c r="QT39"/>
      <c r="QU39"/>
      <c r="QV39"/>
      <c r="QW39"/>
      <c r="QX39"/>
      <c r="QY39"/>
      <c r="QZ39"/>
      <c r="RA39"/>
      <c r="RB39"/>
      <c r="RC39"/>
      <c r="RD39"/>
      <c r="RE39"/>
      <c r="RF39"/>
      <c r="RG39"/>
      <c r="RH39"/>
      <c r="RI39"/>
      <c r="RJ39"/>
      <c r="RK39"/>
      <c r="RL39"/>
      <c r="RM39"/>
      <c r="RN39"/>
      <c r="RO39"/>
      <c r="RP39"/>
      <c r="RQ39"/>
      <c r="RR39"/>
      <c r="RS39"/>
      <c r="RT39"/>
      <c r="RU39"/>
      <c r="RV39"/>
      <c r="RW39"/>
      <c r="RX39"/>
      <c r="RY39"/>
      <c r="RZ39"/>
      <c r="SA39"/>
      <c r="SB39"/>
      <c r="SC39"/>
      <c r="SD39"/>
      <c r="SE39"/>
      <c r="SF39"/>
      <c r="SG39"/>
      <c r="SH39"/>
      <c r="SI39"/>
      <c r="SJ39"/>
      <c r="SK39"/>
      <c r="SL39"/>
      <c r="SM39"/>
      <c r="SN39"/>
      <c r="SO39"/>
      <c r="SP39"/>
      <c r="SQ39"/>
      <c r="SR39"/>
      <c r="SS39"/>
      <c r="ST39"/>
      <c r="SU39"/>
      <c r="SV39"/>
      <c r="SW39"/>
      <c r="SX39"/>
      <c r="SY39"/>
      <c r="SZ39"/>
      <c r="TA39"/>
      <c r="TB39"/>
      <c r="TC39"/>
      <c r="TD39"/>
      <c r="TE39"/>
      <c r="TF39"/>
      <c r="TG39"/>
      <c r="TH39"/>
      <c r="TI39"/>
      <c r="TJ39"/>
      <c r="TK39"/>
      <c r="TL39"/>
      <c r="TM39"/>
      <c r="TN39"/>
      <c r="TO39"/>
      <c r="TP39"/>
      <c r="TQ39"/>
      <c r="TR39"/>
      <c r="TS39"/>
      <c r="TT39"/>
      <c r="TU39"/>
      <c r="TV39"/>
      <c r="TW39"/>
      <c r="TX39"/>
      <c r="TY39"/>
      <c r="TZ39"/>
      <c r="UA39"/>
      <c r="UB39"/>
      <c r="UC39"/>
      <c r="UD39"/>
      <c r="UE39"/>
      <c r="UF39"/>
      <c r="UG39"/>
      <c r="UH39"/>
      <c r="UI39"/>
      <c r="UJ39"/>
      <c r="UK39"/>
      <c r="UL39"/>
      <c r="UM39"/>
      <c r="UN39"/>
      <c r="UO39"/>
      <c r="UP39"/>
      <c r="UQ39"/>
      <c r="UR39"/>
      <c r="US39"/>
      <c r="UT39"/>
      <c r="UU39"/>
      <c r="UV39"/>
      <c r="UW39"/>
      <c r="UX39"/>
      <c r="UY39"/>
      <c r="UZ39"/>
      <c r="VA39"/>
      <c r="VB39"/>
      <c r="VC39"/>
      <c r="VD39"/>
      <c r="VE39"/>
      <c r="VF39"/>
      <c r="VG39"/>
      <c r="VH39"/>
      <c r="VI39"/>
      <c r="VJ39"/>
      <c r="VK39"/>
      <c r="VL39"/>
      <c r="VM39"/>
      <c r="VN39"/>
      <c r="VO39"/>
      <c r="VP39"/>
      <c r="VQ39"/>
      <c r="VR39"/>
      <c r="VS39"/>
      <c r="VT39"/>
      <c r="VU39"/>
      <c r="VV39"/>
      <c r="VW39"/>
      <c r="VX39"/>
      <c r="VY39"/>
      <c r="VZ39"/>
      <c r="WA39"/>
      <c r="WB39"/>
      <c r="WC39"/>
      <c r="WD39"/>
      <c r="WE39"/>
      <c r="WF39"/>
      <c r="WG39"/>
      <c r="WH39"/>
      <c r="WI39"/>
      <c r="WJ39"/>
      <c r="WK39"/>
      <c r="WL39"/>
      <c r="WM39"/>
      <c r="WN39"/>
      <c r="WO39"/>
      <c r="WP39"/>
      <c r="WQ39"/>
      <c r="WR39"/>
      <c r="WS39"/>
      <c r="WT39"/>
      <c r="WU39"/>
      <c r="WV39"/>
      <c r="WW39"/>
      <c r="WX39"/>
      <c r="WY39"/>
      <c r="WZ39"/>
      <c r="XA39"/>
      <c r="XB39"/>
      <c r="XC39"/>
      <c r="XD39"/>
      <c r="XE39"/>
      <c r="XF39"/>
      <c r="XG39"/>
      <c r="XH39"/>
      <c r="XI39"/>
      <c r="XJ39"/>
      <c r="XK39"/>
      <c r="XL39"/>
      <c r="XM39"/>
      <c r="XN39"/>
      <c r="XO39"/>
      <c r="XP39"/>
      <c r="XQ39"/>
      <c r="XR39"/>
      <c r="XS39"/>
      <c r="XT39"/>
      <c r="XU39"/>
      <c r="XV39"/>
      <c r="XW39"/>
      <c r="XX39"/>
      <c r="XY39"/>
      <c r="XZ39"/>
      <c r="YA39"/>
      <c r="YB39"/>
      <c r="YC39"/>
      <c r="YD39"/>
      <c r="YE39"/>
      <c r="YF39"/>
      <c r="YG39"/>
      <c r="YH39"/>
      <c r="YI39"/>
      <c r="YJ39"/>
      <c r="YK39"/>
      <c r="YL39"/>
      <c r="YM39"/>
      <c r="YN39"/>
      <c r="YO39"/>
      <c r="YP39"/>
      <c r="YQ39"/>
      <c r="YR39"/>
      <c r="YS39"/>
      <c r="YT39"/>
      <c r="YU39"/>
      <c r="YV39"/>
      <c r="YW39"/>
      <c r="YX39"/>
      <c r="YY39"/>
      <c r="YZ39"/>
      <c r="ZA39"/>
      <c r="ZB39"/>
      <c r="ZC39"/>
      <c r="ZD39"/>
      <c r="ZE39"/>
      <c r="ZF39"/>
      <c r="ZG39"/>
      <c r="ZH39"/>
      <c r="ZI39"/>
      <c r="ZJ39"/>
      <c r="ZK39"/>
      <c r="ZL39"/>
      <c r="ZM39"/>
      <c r="ZN39"/>
      <c r="ZO39"/>
      <c r="ZP39"/>
      <c r="ZQ39"/>
      <c r="ZR39"/>
      <c r="ZS39"/>
      <c r="ZT39"/>
      <c r="ZU39"/>
      <c r="ZV39"/>
      <c r="ZW39"/>
      <c r="ZX39"/>
      <c r="ZY39"/>
      <c r="ZZ39"/>
      <c r="AAA39"/>
      <c r="AAB39"/>
      <c r="AAC39"/>
      <c r="AAD39"/>
      <c r="AAE39"/>
      <c r="AAF39"/>
      <c r="AAG39"/>
      <c r="AAH39"/>
      <c r="AAI39"/>
      <c r="AAJ39"/>
      <c r="AAK39"/>
      <c r="AAL39"/>
      <c r="AAM39"/>
      <c r="AAN39"/>
      <c r="AAO39"/>
      <c r="AAP39"/>
      <c r="AAQ39"/>
      <c r="AAR39"/>
      <c r="AAS39"/>
      <c r="AAT39"/>
      <c r="AAU39"/>
      <c r="AAV39"/>
      <c r="AAW39"/>
      <c r="AAX39"/>
      <c r="AAY39"/>
      <c r="AAZ39"/>
      <c r="ABA39"/>
      <c r="ABB39"/>
      <c r="ABC39"/>
      <c r="ABD39"/>
      <c r="ABE39"/>
      <c r="ABF39"/>
      <c r="ABG39"/>
      <c r="ABH39"/>
      <c r="ABI39"/>
      <c r="ABJ39"/>
      <c r="ABK39"/>
      <c r="ABL39"/>
      <c r="ABM39"/>
      <c r="ABN39"/>
      <c r="ABO39"/>
      <c r="ABP39"/>
      <c r="ABQ39"/>
      <c r="ABR39"/>
      <c r="ABS39"/>
      <c r="ABT39"/>
      <c r="ABU39"/>
      <c r="ABV39"/>
      <c r="ABW39"/>
      <c r="ABX39"/>
      <c r="ABY39"/>
      <c r="ABZ39"/>
      <c r="ACA39"/>
      <c r="ACB39"/>
      <c r="ACC39"/>
      <c r="ACD39"/>
      <c r="ACE39"/>
      <c r="ACF39"/>
      <c r="ACG39"/>
      <c r="ACH39"/>
      <c r="ACI39"/>
      <c r="ACJ39"/>
      <c r="ACK39"/>
      <c r="ACL39"/>
      <c r="ACM39"/>
      <c r="ACN39"/>
      <c r="ACO39"/>
      <c r="ACP39"/>
      <c r="ACQ39"/>
      <c r="ACR39"/>
      <c r="ACS39"/>
      <c r="ACT39"/>
      <c r="ACU39"/>
      <c r="ACV39"/>
      <c r="ACW39"/>
      <c r="ACX39"/>
      <c r="ACY39"/>
      <c r="ACZ39"/>
      <c r="ADA39"/>
      <c r="ADB39"/>
      <c r="ADC39"/>
      <c r="ADD39"/>
      <c r="ADE39"/>
      <c r="ADF39"/>
      <c r="ADG39"/>
      <c r="ADH39"/>
      <c r="ADI39"/>
      <c r="ADJ39"/>
      <c r="ADK39"/>
      <c r="ADL39"/>
      <c r="ADM39"/>
      <c r="ADN39"/>
      <c r="ADO39"/>
      <c r="ADP39"/>
      <c r="ADQ39"/>
      <c r="ADR39"/>
      <c r="ADS39"/>
      <c r="ADT39"/>
      <c r="ADU39"/>
      <c r="ADV39"/>
      <c r="ADW39"/>
      <c r="ADX39"/>
      <c r="ADY39"/>
      <c r="ADZ39"/>
      <c r="AEA39"/>
      <c r="AEB39"/>
      <c r="AEC39"/>
      <c r="AED39"/>
      <c r="AEE39"/>
      <c r="AEF39"/>
      <c r="AEG39"/>
      <c r="AEH39"/>
      <c r="AEI39"/>
      <c r="AEJ39"/>
      <c r="AEK39"/>
      <c r="AEL39"/>
      <c r="AEM39"/>
      <c r="AEN39"/>
      <c r="AEO39"/>
      <c r="AEP39"/>
      <c r="AEQ39"/>
      <c r="AER39"/>
      <c r="AES39"/>
      <c r="AET39"/>
      <c r="AEU39"/>
      <c r="AEV39"/>
      <c r="AEW39"/>
      <c r="AEX39"/>
      <c r="AEY39"/>
      <c r="AEZ39"/>
      <c r="AFA39"/>
      <c r="AFB39"/>
      <c r="AFC39"/>
      <c r="AFD39"/>
      <c r="AFE39"/>
      <c r="AFF39"/>
      <c r="AFG39"/>
      <c r="AFH39"/>
      <c r="AFI39"/>
      <c r="AFJ39"/>
      <c r="AFK39"/>
      <c r="AFL39"/>
      <c r="AFM39"/>
      <c r="AFN39"/>
      <c r="AFO39"/>
      <c r="AFP39"/>
      <c r="AFQ39"/>
      <c r="AFR39"/>
      <c r="AFS39"/>
      <c r="AFT39"/>
      <c r="AFU39"/>
      <c r="AFV39"/>
      <c r="AFW39"/>
      <c r="AFX39"/>
      <c r="AFY39"/>
      <c r="AFZ39"/>
      <c r="AGA39"/>
      <c r="AGB39"/>
      <c r="AGC39"/>
      <c r="AGD39"/>
      <c r="AGE39"/>
      <c r="AGF39"/>
      <c r="AGG39"/>
      <c r="AGH39"/>
      <c r="AGI39"/>
      <c r="AGJ39"/>
      <c r="AGK39"/>
      <c r="AGL39"/>
      <c r="AGM39"/>
      <c r="AGN39"/>
      <c r="AGO39"/>
      <c r="AGP39"/>
      <c r="AGQ39"/>
      <c r="AGR39"/>
      <c r="AGS39"/>
      <c r="AGT39"/>
      <c r="AGU39"/>
      <c r="AGV39"/>
      <c r="AGW39"/>
      <c r="AGX39"/>
      <c r="AGY39"/>
      <c r="AGZ39"/>
      <c r="AHA39"/>
      <c r="AHB39"/>
      <c r="AHC39"/>
      <c r="AHD39"/>
      <c r="AHE39"/>
      <c r="AHF39"/>
      <c r="AHG39"/>
      <c r="AHH39"/>
      <c r="AHI39"/>
      <c r="AHJ39"/>
      <c r="AHK39"/>
      <c r="AHL39"/>
      <c r="AHM39"/>
      <c r="AHN39"/>
      <c r="AHO39"/>
      <c r="AHP39"/>
      <c r="AHQ39"/>
      <c r="AHR39"/>
      <c r="AHS39"/>
      <c r="AHT39"/>
      <c r="AHU39"/>
      <c r="AHV39"/>
      <c r="AHW39"/>
      <c r="AHX39"/>
      <c r="AHY39"/>
      <c r="AHZ39"/>
      <c r="AIA39"/>
      <c r="AIB39"/>
      <c r="AIC39"/>
      <c r="AID39"/>
      <c r="AIE39"/>
      <c r="AIF39"/>
      <c r="AIG39"/>
      <c r="AIH39"/>
      <c r="AII39"/>
      <c r="AIJ39"/>
      <c r="AIK39"/>
      <c r="AIL39"/>
      <c r="AIM39"/>
      <c r="AIN39"/>
      <c r="AIO39"/>
      <c r="AIP39"/>
      <c r="AIQ39"/>
      <c r="AIR39"/>
      <c r="AIS39"/>
      <c r="AIT39"/>
      <c r="AIU39"/>
      <c r="AIV39"/>
      <c r="AIW39"/>
      <c r="AIX39"/>
      <c r="AIY39"/>
      <c r="AIZ39"/>
      <c r="AJA39"/>
      <c r="AJB39"/>
      <c r="AJC39"/>
      <c r="AJD39"/>
      <c r="AJE39"/>
      <c r="AJF39"/>
      <c r="AJG39"/>
      <c r="AJH39"/>
      <c r="AJI39"/>
      <c r="AJJ39"/>
      <c r="AJK39"/>
      <c r="AJL39"/>
      <c r="AJM39"/>
      <c r="AJN39"/>
      <c r="AJO39"/>
      <c r="AJP39"/>
      <c r="AJQ39"/>
      <c r="AJR39"/>
      <c r="AJS39"/>
      <c r="AJT39"/>
      <c r="AJU39"/>
      <c r="AJV39"/>
      <c r="AJW39"/>
      <c r="AJX39"/>
      <c r="AJY39"/>
      <c r="AJZ39"/>
      <c r="AKA39"/>
      <c r="AKB39"/>
      <c r="AKC39"/>
      <c r="AKD39"/>
      <c r="AKE39"/>
      <c r="AKF39"/>
      <c r="AKG39"/>
      <c r="AKH39"/>
      <c r="AKI39"/>
      <c r="AKJ39"/>
      <c r="AKK39"/>
      <c r="AKL39"/>
      <c r="AKM39"/>
      <c r="AKN39"/>
      <c r="AKO39"/>
      <c r="AKP39"/>
      <c r="AKQ39"/>
      <c r="AKR39"/>
      <c r="AKS39"/>
      <c r="AKT39"/>
      <c r="AKU39"/>
      <c r="AKV39"/>
      <c r="AKW39"/>
      <c r="AKX39"/>
      <c r="AKY39"/>
      <c r="AKZ39"/>
      <c r="ALA39"/>
      <c r="ALB39"/>
      <c r="ALC39"/>
      <c r="ALD39"/>
      <c r="ALE39"/>
      <c r="ALF39"/>
      <c r="ALG39"/>
      <c r="ALH39"/>
      <c r="ALI39"/>
      <c r="ALJ39"/>
      <c r="ALK39"/>
      <c r="ALL39"/>
      <c r="ALM39"/>
      <c r="ALN39"/>
      <c r="ALO39"/>
      <c r="ALP39"/>
      <c r="ALQ39"/>
      <c r="ALR39"/>
      <c r="ALS39"/>
      <c r="ALT39"/>
      <c r="ALU39"/>
      <c r="ALV39"/>
      <c r="ALW39"/>
      <c r="ALX39"/>
      <c r="ALY39"/>
      <c r="ALZ39"/>
      <c r="AMA39"/>
      <c r="AMB39"/>
      <c r="AMC39"/>
      <c r="AMD39"/>
      <c r="AME39"/>
      <c r="AMF39"/>
      <c r="AMG39"/>
      <c r="AMH39"/>
      <c r="AMI39"/>
      <c r="AMJ39"/>
    </row>
    <row r="40" spans="1:1024" s="86" customFormat="1" ht="12.75" x14ac:dyDescent="0.2">
      <c r="B40" s="86" t="s">
        <v>119</v>
      </c>
      <c r="C40" s="93">
        <f t="shared" ref="C40:W40" si="37">AVERAGE(C33:C37)</f>
        <v>0.84159575315559376</v>
      </c>
      <c r="D40" s="93">
        <f t="shared" si="37"/>
        <v>2.6532761286905755</v>
      </c>
      <c r="E40" s="93">
        <f t="shared" si="37"/>
        <v>1.3701801739980008</v>
      </c>
      <c r="F40" s="93">
        <f t="shared" si="37"/>
        <v>2.3636787304415914</v>
      </c>
      <c r="G40" s="93">
        <f t="shared" si="37"/>
        <v>6.0596946966375072E-3</v>
      </c>
      <c r="H40" s="93">
        <f t="shared" si="37"/>
        <v>25.156732852301722</v>
      </c>
      <c r="I40" s="93">
        <f t="shared" si="37"/>
        <v>0.51405629339426051</v>
      </c>
      <c r="J40" s="93">
        <f t="shared" si="37"/>
        <v>12.076284185316464</v>
      </c>
      <c r="K40" s="93">
        <f t="shared" si="37"/>
        <v>12.100160143062137</v>
      </c>
      <c r="L40" s="93">
        <f t="shared" si="37"/>
        <v>13.410570970203025</v>
      </c>
      <c r="M40" s="93">
        <f t="shared" si="37"/>
        <v>0.4393224296748709</v>
      </c>
      <c r="N40" s="93">
        <f t="shared" si="37"/>
        <v>0.33182963317760505</v>
      </c>
      <c r="O40" s="93">
        <f t="shared" si="37"/>
        <v>0.20072730268054925</v>
      </c>
      <c r="P40" s="93">
        <f t="shared" si="37"/>
        <v>21.634151524733532</v>
      </c>
      <c r="Q40" s="93">
        <f t="shared" si="37"/>
        <v>1.6909745597540371</v>
      </c>
      <c r="R40" s="93">
        <f t="shared" si="37"/>
        <v>4.6705699478045251</v>
      </c>
      <c r="S40" s="93">
        <f t="shared" si="37"/>
        <v>0.53982967691486794</v>
      </c>
      <c r="T40" s="94">
        <f t="shared" si="37"/>
        <v>100</v>
      </c>
      <c r="U40" s="94">
        <f t="shared" si="37"/>
        <v>7.2347904809824</v>
      </c>
      <c r="V40" s="94">
        <f t="shared" si="37"/>
        <v>64.028956507130076</v>
      </c>
      <c r="W40" s="94">
        <f t="shared" si="37"/>
        <v>7.1021014871539805</v>
      </c>
    </row>
    <row r="41" spans="1:1024" s="86" customFormat="1" ht="12.75" x14ac:dyDescent="0.2">
      <c r="B41" s="86" t="s">
        <v>120</v>
      </c>
      <c r="C41" s="93">
        <f t="shared" ref="C41:W41" si="38">STDEV(C33:C37)</f>
        <v>0.21872160015832073</v>
      </c>
      <c r="D41" s="93">
        <f t="shared" si="38"/>
        <v>1.2053754155574046</v>
      </c>
      <c r="E41" s="93">
        <f t="shared" si="38"/>
        <v>0.47993794550064395</v>
      </c>
      <c r="F41" s="93">
        <f t="shared" si="38"/>
        <v>0.42360740278667308</v>
      </c>
      <c r="G41" s="93">
        <f t="shared" si="38"/>
        <v>1.3381854033205443E-3</v>
      </c>
      <c r="H41" s="93">
        <f t="shared" si="38"/>
        <v>3.0363726900619081</v>
      </c>
      <c r="I41" s="93">
        <f t="shared" si="38"/>
        <v>0.15563423742651186</v>
      </c>
      <c r="J41" s="93">
        <f t="shared" si="38"/>
        <v>4.6252022076052803</v>
      </c>
      <c r="K41" s="93">
        <f t="shared" si="38"/>
        <v>1.8574802701587567</v>
      </c>
      <c r="L41" s="93">
        <f t="shared" si="38"/>
        <v>3.7444020539634795</v>
      </c>
      <c r="M41" s="93">
        <f t="shared" si="38"/>
        <v>0.12529647943312294</v>
      </c>
      <c r="N41" s="93">
        <f t="shared" si="38"/>
        <v>0.12262132164387801</v>
      </c>
      <c r="O41" s="93">
        <f t="shared" si="38"/>
        <v>5.8401871738011167E-2</v>
      </c>
      <c r="P41" s="93">
        <f t="shared" si="38"/>
        <v>2.9233886490128218</v>
      </c>
      <c r="Q41" s="93">
        <f t="shared" si="38"/>
        <v>0.48313994828123774</v>
      </c>
      <c r="R41" s="93">
        <f t="shared" si="38"/>
        <v>2.0076767690196919</v>
      </c>
      <c r="S41" s="93">
        <f t="shared" si="38"/>
        <v>0.19459262010286271</v>
      </c>
      <c r="T41" s="94">
        <f t="shared" si="38"/>
        <v>7.1054273576010019E-15</v>
      </c>
      <c r="U41" s="94">
        <f t="shared" si="38"/>
        <v>1.5748765863593406</v>
      </c>
      <c r="V41" s="94">
        <f t="shared" si="38"/>
        <v>1.1632430944604546</v>
      </c>
      <c r="W41" s="94">
        <f t="shared" si="38"/>
        <v>1.9526393740160124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D27"/>
  <sheetViews>
    <sheetView topLeftCell="A7" zoomScaleNormal="100" workbookViewId="0">
      <selection activeCell="E9" activeCellId="1" sqref="H2:AA59 E9"/>
    </sheetView>
  </sheetViews>
  <sheetFormatPr baseColWidth="10" defaultColWidth="9.140625" defaultRowHeight="15" x14ac:dyDescent="0.25"/>
  <cols>
    <col min="1" max="1025" width="10.5703125"/>
  </cols>
  <sheetData>
    <row r="1" spans="1:4" x14ac:dyDescent="0.25">
      <c r="A1" s="70">
        <v>1</v>
      </c>
      <c r="B1" s="70">
        <v>2.8899962627326001E-3</v>
      </c>
      <c r="C1" s="70">
        <v>2</v>
      </c>
      <c r="D1" s="70">
        <v>0.75916621765407499</v>
      </c>
    </row>
    <row r="2" spans="1:4" x14ac:dyDescent="0.25">
      <c r="A2" s="70">
        <v>1.02826287051065</v>
      </c>
      <c r="B2" s="70">
        <v>6.3764946761011602E-3</v>
      </c>
      <c r="C2" s="70">
        <v>2</v>
      </c>
      <c r="D2" s="70">
        <v>0.81164788032159496</v>
      </c>
    </row>
    <row r="3" spans="1:4" x14ac:dyDescent="0.25">
      <c r="A3" s="70">
        <v>0.97173712948934599</v>
      </c>
      <c r="B3" s="70">
        <v>1.04097354544412E-2</v>
      </c>
      <c r="C3" s="70">
        <v>2</v>
      </c>
      <c r="D3" s="70">
        <v>0.831595736823736</v>
      </c>
    </row>
    <row r="4" spans="1:4" x14ac:dyDescent="0.25">
      <c r="A4" s="70">
        <v>1.05652574102131</v>
      </c>
      <c r="B4" s="70">
        <v>1.24847864782517E-2</v>
      </c>
      <c r="C4" s="70">
        <v>2</v>
      </c>
      <c r="D4" s="70">
        <v>0.84113583472956999</v>
      </c>
    </row>
    <row r="5" spans="1:4" x14ac:dyDescent="0.25">
      <c r="A5" s="70">
        <v>0.94347425897869097</v>
      </c>
      <c r="B5" s="70">
        <v>1.8306575995513202E-2</v>
      </c>
      <c r="C5" s="70">
        <v>2</v>
      </c>
      <c r="D5" s="70">
        <v>0.84974071920608796</v>
      </c>
    </row>
    <row r="6" spans="1:4" x14ac:dyDescent="0.25">
      <c r="A6" s="70">
        <v>0.98586856474467299</v>
      </c>
      <c r="B6" s="70">
        <v>2.4323935194267399E-2</v>
      </c>
      <c r="C6" s="70">
        <v>2</v>
      </c>
      <c r="D6" s="70">
        <v>0.851205743414854</v>
      </c>
    </row>
    <row r="7" spans="1:4" x14ac:dyDescent="0.25">
      <c r="A7" s="70">
        <v>1.0141314352553299</v>
      </c>
      <c r="B7" s="70">
        <v>2.49178007270561E-2</v>
      </c>
      <c r="C7" s="70">
        <v>2</v>
      </c>
      <c r="D7" s="70">
        <v>0.85680958944549301</v>
      </c>
    </row>
    <row r="8" spans="1:4" x14ac:dyDescent="0.25">
      <c r="A8" s="70">
        <v>0.95760569423401798</v>
      </c>
      <c r="B8" s="70">
        <v>2.589048101392E-2</v>
      </c>
      <c r="C8" s="70">
        <v>2</v>
      </c>
      <c r="D8" s="70">
        <v>0.85837571069379903</v>
      </c>
    </row>
    <row r="9" spans="1:4" x14ac:dyDescent="0.25">
      <c r="A9" s="70">
        <v>1.0423943057659799</v>
      </c>
      <c r="B9" s="70">
        <v>2.7509037137890501E-2</v>
      </c>
      <c r="C9" s="70">
        <v>2</v>
      </c>
      <c r="D9" s="70">
        <v>0.87024907170799304</v>
      </c>
    </row>
    <row r="10" spans="1:4" x14ac:dyDescent="0.25">
      <c r="A10" s="70">
        <v>0.92934282372336396</v>
      </c>
      <c r="B10" s="70">
        <v>3.1172477681929E-2</v>
      </c>
      <c r="C10" s="70">
        <v>2</v>
      </c>
      <c r="D10" s="70">
        <v>0.88594517686157204</v>
      </c>
    </row>
    <row r="11" spans="1:4" x14ac:dyDescent="0.25">
      <c r="A11" s="70">
        <v>1.0706571762766399</v>
      </c>
      <c r="B11" s="70">
        <v>3.6496643107742498E-2</v>
      </c>
      <c r="C11" s="70">
        <v>2</v>
      </c>
      <c r="D11" s="70">
        <v>0.89021921817095595</v>
      </c>
    </row>
    <row r="12" spans="1:4" x14ac:dyDescent="0.25">
      <c r="A12" s="70">
        <v>1</v>
      </c>
      <c r="B12" s="70">
        <v>4.0555959788177401E-2</v>
      </c>
      <c r="C12" s="70">
        <v>2</v>
      </c>
      <c r="D12" s="70">
        <v>0.90541241692611996</v>
      </c>
    </row>
    <row r="13" spans="1:4" x14ac:dyDescent="0.25">
      <c r="A13" s="70">
        <v>1.02826287051065</v>
      </c>
      <c r="B13" s="70">
        <v>4.2895039204843999E-2</v>
      </c>
      <c r="C13" s="70">
        <v>2</v>
      </c>
      <c r="D13" s="70">
        <v>0.92538249022863905</v>
      </c>
    </row>
    <row r="14" spans="1:4" x14ac:dyDescent="0.25">
      <c r="A14" s="70">
        <v>0.97173712948934599</v>
      </c>
      <c r="B14" s="70">
        <v>5.2786350719831197E-2</v>
      </c>
      <c r="C14" s="70">
        <v>2</v>
      </c>
      <c r="D14" s="70">
        <v>0.95111429440681305</v>
      </c>
    </row>
    <row r="15" spans="1:4" x14ac:dyDescent="0.25">
      <c r="A15" s="70">
        <v>1.05652574102131</v>
      </c>
      <c r="B15" s="70">
        <v>5.4202245361942798E-2</v>
      </c>
      <c r="C15" s="70">
        <v>2</v>
      </c>
      <c r="D15" s="70">
        <v>0.956149891277983</v>
      </c>
    </row>
    <row r="16" spans="1:4" x14ac:dyDescent="0.25">
      <c r="A16" s="70">
        <v>0.94347425897869097</v>
      </c>
      <c r="B16" s="70">
        <v>5.4619014758896502E-2</v>
      </c>
      <c r="C16" s="70">
        <v>1.9858685647446701</v>
      </c>
      <c r="D16" s="70">
        <v>0.957289378335342</v>
      </c>
    </row>
    <row r="17" spans="1:4" x14ac:dyDescent="0.25">
      <c r="A17" s="70">
        <v>0.98586856474467299</v>
      </c>
      <c r="B17" s="70">
        <v>6.2679421832759999E-2</v>
      </c>
      <c r="C17" s="70">
        <v>2.0141314352553299</v>
      </c>
      <c r="D17" s="70">
        <v>0.958388549091717</v>
      </c>
    </row>
    <row r="18" spans="1:4" x14ac:dyDescent="0.25">
      <c r="A18" s="70">
        <v>1.0141314352553299</v>
      </c>
      <c r="B18" s="70">
        <v>7.3751190313979906E-2</v>
      </c>
      <c r="C18" s="70">
        <v>1.9858685647446701</v>
      </c>
      <c r="D18" s="70">
        <v>0.96216705516236301</v>
      </c>
    </row>
    <row r="19" spans="1:4" x14ac:dyDescent="0.25">
      <c r="A19" s="70">
        <v>1</v>
      </c>
      <c r="B19" s="70">
        <v>7.5582063524419499E-2</v>
      </c>
      <c r="C19" s="70">
        <v>2.0141314352553299</v>
      </c>
      <c r="D19" s="70">
        <v>0.96432839015581395</v>
      </c>
    </row>
    <row r="20" spans="1:4" x14ac:dyDescent="0.25">
      <c r="A20" s="70">
        <v>1.02826287051065</v>
      </c>
      <c r="B20" s="70">
        <v>7.6664497827440906E-2</v>
      </c>
    </row>
    <row r="21" spans="1:4" x14ac:dyDescent="0.25">
      <c r="A21" s="70">
        <v>0.97173712948934599</v>
      </c>
      <c r="B21" s="70">
        <v>8.1357795688557305E-2</v>
      </c>
    </row>
    <row r="22" spans="1:4" x14ac:dyDescent="0.25">
      <c r="A22" s="70">
        <v>1</v>
      </c>
      <c r="B22" s="70">
        <v>9.8495082163186698E-2</v>
      </c>
    </row>
    <row r="23" spans="1:4" x14ac:dyDescent="0.25">
      <c r="A23" s="70">
        <v>0.98586856474467299</v>
      </c>
      <c r="B23" s="70">
        <v>0.12044376726707599</v>
      </c>
    </row>
    <row r="24" spans="1:4" x14ac:dyDescent="0.25">
      <c r="A24" s="70">
        <v>1.0141314352553299</v>
      </c>
      <c r="B24" s="70">
        <v>0.12725497577094</v>
      </c>
    </row>
    <row r="25" spans="1:4" x14ac:dyDescent="0.25">
      <c r="A25" s="70">
        <v>1</v>
      </c>
      <c r="B25" s="70">
        <v>0.15694077203678899</v>
      </c>
    </row>
    <row r="26" spans="1:4" x14ac:dyDescent="0.25">
      <c r="A26" s="70">
        <v>1</v>
      </c>
      <c r="B26" s="70">
        <v>0.16742175757917399</v>
      </c>
    </row>
    <row r="27" spans="1:4" x14ac:dyDescent="0.25">
      <c r="A27" s="70">
        <v>1</v>
      </c>
      <c r="B27" s="70">
        <v>0.28428044166563299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D54"/>
  <sheetViews>
    <sheetView zoomScaleNormal="100" workbookViewId="0">
      <selection activeCell="R1" activeCellId="1" sqref="H2:AA59 R1"/>
    </sheetView>
  </sheetViews>
  <sheetFormatPr baseColWidth="10" defaultColWidth="9.140625" defaultRowHeight="15" x14ac:dyDescent="0.25"/>
  <cols>
    <col min="1" max="1025" width="10.5703125"/>
  </cols>
  <sheetData>
    <row r="1" spans="1:4" x14ac:dyDescent="0.25">
      <c r="A1" s="70">
        <v>0.8</v>
      </c>
      <c r="B1" s="70">
        <v>2.8899962627326001E-3</v>
      </c>
      <c r="C1" s="70">
        <v>1.8</v>
      </c>
      <c r="D1" s="70">
        <v>0.75916621765407499</v>
      </c>
    </row>
    <row r="2" spans="1:4" x14ac:dyDescent="0.25">
      <c r="A2" s="70">
        <v>1.2</v>
      </c>
      <c r="B2" s="70">
        <v>2.8899962627326001E-3</v>
      </c>
      <c r="C2" s="70">
        <v>2.2000000000000002</v>
      </c>
      <c r="D2" s="70">
        <v>0.75916621765407499</v>
      </c>
    </row>
    <row r="3" spans="1:4" x14ac:dyDescent="0.25">
      <c r="A3" s="70">
        <v>0.8</v>
      </c>
      <c r="B3" s="70">
        <v>6.3764946761011602E-3</v>
      </c>
      <c r="C3" s="70">
        <v>1.8</v>
      </c>
      <c r="D3" s="70">
        <v>0.81164788032159496</v>
      </c>
    </row>
    <row r="4" spans="1:4" x14ac:dyDescent="0.25">
      <c r="A4" s="70">
        <v>1.2</v>
      </c>
      <c r="B4" s="70">
        <v>6.3764946761011602E-3</v>
      </c>
      <c r="C4" s="70">
        <v>2.2000000000000002</v>
      </c>
      <c r="D4" s="70">
        <v>0.81164788032159496</v>
      </c>
    </row>
    <row r="5" spans="1:4" x14ac:dyDescent="0.25">
      <c r="A5" s="70">
        <v>0.8</v>
      </c>
      <c r="B5" s="70">
        <v>1.04097354544412E-2</v>
      </c>
      <c r="C5" s="70">
        <v>1.8</v>
      </c>
      <c r="D5" s="70">
        <v>0.831595736823736</v>
      </c>
    </row>
    <row r="6" spans="1:4" x14ac:dyDescent="0.25">
      <c r="A6" s="70">
        <v>1.2</v>
      </c>
      <c r="B6" s="70">
        <v>1.04097354544412E-2</v>
      </c>
      <c r="C6" s="70">
        <v>2.2000000000000002</v>
      </c>
      <c r="D6" s="70">
        <v>0.831595736823736</v>
      </c>
    </row>
    <row r="7" spans="1:4" x14ac:dyDescent="0.25">
      <c r="A7" s="70">
        <v>0.8</v>
      </c>
      <c r="B7" s="70">
        <v>1.24847864782517E-2</v>
      </c>
      <c r="C7" s="70">
        <v>1.8</v>
      </c>
      <c r="D7" s="70">
        <v>0.84113583472956999</v>
      </c>
    </row>
    <row r="8" spans="1:4" x14ac:dyDescent="0.25">
      <c r="A8" s="70">
        <v>1.2</v>
      </c>
      <c r="B8" s="70">
        <v>1.24847864782517E-2</v>
      </c>
      <c r="C8" s="70">
        <v>2.2000000000000002</v>
      </c>
      <c r="D8" s="70">
        <v>0.84113583472956999</v>
      </c>
    </row>
    <row r="9" spans="1:4" x14ac:dyDescent="0.25">
      <c r="A9" s="70">
        <v>0.8</v>
      </c>
      <c r="B9" s="70">
        <v>1.8306575995513202E-2</v>
      </c>
      <c r="C9" s="70">
        <v>1.8</v>
      </c>
      <c r="D9" s="70">
        <v>0.84974071920608796</v>
      </c>
    </row>
    <row r="10" spans="1:4" x14ac:dyDescent="0.25">
      <c r="A10" s="70">
        <v>1.2</v>
      </c>
      <c r="B10" s="70">
        <v>1.8306575995513202E-2</v>
      </c>
      <c r="C10" s="70">
        <v>2.2000000000000002</v>
      </c>
      <c r="D10" s="70">
        <v>0.84974071920608796</v>
      </c>
    </row>
    <row r="11" spans="1:4" x14ac:dyDescent="0.25">
      <c r="A11" s="70">
        <v>0.8</v>
      </c>
      <c r="B11" s="70">
        <v>2.4323935194267399E-2</v>
      </c>
      <c r="C11" s="70">
        <v>1.8</v>
      </c>
      <c r="D11" s="70">
        <v>0.851205743414854</v>
      </c>
    </row>
    <row r="12" spans="1:4" x14ac:dyDescent="0.25">
      <c r="A12" s="70">
        <v>1.2</v>
      </c>
      <c r="B12" s="70">
        <v>2.4323935194267399E-2</v>
      </c>
      <c r="C12" s="70">
        <v>2.2000000000000002</v>
      </c>
      <c r="D12" s="70">
        <v>0.851205743414854</v>
      </c>
    </row>
    <row r="13" spans="1:4" x14ac:dyDescent="0.25">
      <c r="A13" s="70">
        <v>0.8</v>
      </c>
      <c r="B13" s="70">
        <v>2.49178007270561E-2</v>
      </c>
      <c r="C13" s="70">
        <v>1.8</v>
      </c>
      <c r="D13" s="70">
        <v>0.85680958944549301</v>
      </c>
    </row>
    <row r="14" spans="1:4" x14ac:dyDescent="0.25">
      <c r="A14" s="70">
        <v>1.2</v>
      </c>
      <c r="B14" s="70">
        <v>2.49178007270561E-2</v>
      </c>
      <c r="C14" s="70">
        <v>2.2000000000000002</v>
      </c>
      <c r="D14" s="70">
        <v>0.85680958944549301</v>
      </c>
    </row>
    <row r="15" spans="1:4" x14ac:dyDescent="0.25">
      <c r="A15" s="70">
        <v>0.8</v>
      </c>
      <c r="B15" s="70">
        <v>2.589048101392E-2</v>
      </c>
      <c r="C15" s="70">
        <v>1.8</v>
      </c>
      <c r="D15" s="70">
        <v>0.85837571069379903</v>
      </c>
    </row>
    <row r="16" spans="1:4" x14ac:dyDescent="0.25">
      <c r="A16" s="70">
        <v>1.2</v>
      </c>
      <c r="B16" s="70">
        <v>2.589048101392E-2</v>
      </c>
      <c r="C16" s="70">
        <v>2.2000000000000002</v>
      </c>
      <c r="D16" s="70">
        <v>0.85837571069379903</v>
      </c>
    </row>
    <row r="17" spans="1:4" x14ac:dyDescent="0.25">
      <c r="A17" s="70">
        <v>0.8</v>
      </c>
      <c r="B17" s="70">
        <v>2.7509037137890501E-2</v>
      </c>
      <c r="C17" s="70">
        <v>1.8</v>
      </c>
      <c r="D17" s="70">
        <v>0.87024907170799304</v>
      </c>
    </row>
    <row r="18" spans="1:4" x14ac:dyDescent="0.25">
      <c r="A18" s="70">
        <v>1.2</v>
      </c>
      <c r="B18" s="70">
        <v>2.7509037137890501E-2</v>
      </c>
      <c r="C18" s="70">
        <v>2.2000000000000002</v>
      </c>
      <c r="D18" s="70">
        <v>0.87024907170799304</v>
      </c>
    </row>
    <row r="19" spans="1:4" x14ac:dyDescent="0.25">
      <c r="A19" s="70">
        <v>0.8</v>
      </c>
      <c r="B19" s="70">
        <v>3.1172477681929E-2</v>
      </c>
      <c r="C19" s="70">
        <v>1.8</v>
      </c>
      <c r="D19" s="70">
        <v>0.88594517686157204</v>
      </c>
    </row>
    <row r="20" spans="1:4" x14ac:dyDescent="0.25">
      <c r="A20" s="70">
        <v>1.2</v>
      </c>
      <c r="B20" s="70">
        <v>3.1172477681929E-2</v>
      </c>
      <c r="C20" s="70">
        <v>2.2000000000000002</v>
      </c>
      <c r="D20" s="70">
        <v>0.88594517686157204</v>
      </c>
    </row>
    <row r="21" spans="1:4" x14ac:dyDescent="0.25">
      <c r="A21" s="70">
        <v>0.8</v>
      </c>
      <c r="B21" s="70">
        <v>3.6496643107742498E-2</v>
      </c>
      <c r="C21" s="70">
        <v>1.8</v>
      </c>
      <c r="D21" s="70">
        <v>0.89021921817095595</v>
      </c>
    </row>
    <row r="22" spans="1:4" x14ac:dyDescent="0.25">
      <c r="A22" s="70">
        <v>1.2</v>
      </c>
      <c r="B22" s="70">
        <v>3.6496643107742498E-2</v>
      </c>
      <c r="C22" s="70">
        <v>2.2000000000000002</v>
      </c>
      <c r="D22" s="70">
        <v>0.89021921817095595</v>
      </c>
    </row>
    <row r="23" spans="1:4" x14ac:dyDescent="0.25">
      <c r="A23" s="70">
        <v>0.8</v>
      </c>
      <c r="B23" s="70">
        <v>4.0555959788177401E-2</v>
      </c>
      <c r="C23" s="70">
        <v>1.8</v>
      </c>
      <c r="D23" s="70">
        <v>0.90541241692611996</v>
      </c>
    </row>
    <row r="24" spans="1:4" x14ac:dyDescent="0.25">
      <c r="A24" s="70">
        <v>1.2</v>
      </c>
      <c r="B24" s="70">
        <v>4.0555959788177401E-2</v>
      </c>
      <c r="C24" s="70">
        <v>2.2000000000000002</v>
      </c>
      <c r="D24" s="70">
        <v>0.90541241692611996</v>
      </c>
    </row>
    <row r="25" spans="1:4" x14ac:dyDescent="0.25">
      <c r="A25" s="70">
        <v>0.8</v>
      </c>
      <c r="B25" s="70">
        <v>4.2895039204843999E-2</v>
      </c>
      <c r="C25" s="70">
        <v>1.8</v>
      </c>
      <c r="D25" s="70">
        <v>0.92538249022863905</v>
      </c>
    </row>
    <row r="26" spans="1:4" x14ac:dyDescent="0.25">
      <c r="A26" s="70">
        <v>1.2</v>
      </c>
      <c r="B26" s="70">
        <v>4.2895039204843999E-2</v>
      </c>
      <c r="C26" s="70">
        <v>2.2000000000000002</v>
      </c>
      <c r="D26" s="70">
        <v>0.92538249022863905</v>
      </c>
    </row>
    <row r="27" spans="1:4" x14ac:dyDescent="0.25">
      <c r="A27" s="70">
        <v>0.8</v>
      </c>
      <c r="B27" s="70">
        <v>5.2786350719831197E-2</v>
      </c>
      <c r="C27" s="70">
        <v>1.8</v>
      </c>
      <c r="D27" s="70">
        <v>0.95111429440681305</v>
      </c>
    </row>
    <row r="28" spans="1:4" x14ac:dyDescent="0.25">
      <c r="A28" s="70">
        <v>1.2</v>
      </c>
      <c r="B28" s="70">
        <v>5.2786350719831197E-2</v>
      </c>
      <c r="C28" s="70">
        <v>2.2000000000000002</v>
      </c>
      <c r="D28" s="70">
        <v>0.95111429440681305</v>
      </c>
    </row>
    <row r="29" spans="1:4" x14ac:dyDescent="0.25">
      <c r="A29" s="70">
        <v>0.8</v>
      </c>
      <c r="B29" s="70">
        <v>5.4202245361942798E-2</v>
      </c>
      <c r="C29" s="70">
        <v>1.8</v>
      </c>
      <c r="D29" s="70">
        <v>0.956149891277983</v>
      </c>
    </row>
    <row r="30" spans="1:4" x14ac:dyDescent="0.25">
      <c r="A30" s="70">
        <v>1.2</v>
      </c>
      <c r="B30" s="70">
        <v>5.4202245361942798E-2</v>
      </c>
      <c r="C30" s="70">
        <v>2.2000000000000002</v>
      </c>
      <c r="D30" s="70">
        <v>0.956149891277983</v>
      </c>
    </row>
    <row r="31" spans="1:4" x14ac:dyDescent="0.25">
      <c r="A31" s="70">
        <v>0.8</v>
      </c>
      <c r="B31" s="70">
        <v>5.4619014758896502E-2</v>
      </c>
      <c r="C31" s="70">
        <v>1.8</v>
      </c>
      <c r="D31" s="70">
        <v>0.957289378335342</v>
      </c>
    </row>
    <row r="32" spans="1:4" x14ac:dyDescent="0.25">
      <c r="A32" s="70">
        <v>1.2</v>
      </c>
      <c r="B32" s="70">
        <v>5.4619014758896502E-2</v>
      </c>
      <c r="C32" s="70">
        <v>2.2000000000000002</v>
      </c>
      <c r="D32" s="70">
        <v>0.957289378335342</v>
      </c>
    </row>
    <row r="33" spans="1:4" x14ac:dyDescent="0.25">
      <c r="A33" s="70">
        <v>0.8</v>
      </c>
      <c r="B33" s="70">
        <v>6.2679421832759999E-2</v>
      </c>
      <c r="C33" s="70">
        <v>1.8</v>
      </c>
      <c r="D33" s="70">
        <v>0.958388549091717</v>
      </c>
    </row>
    <row r="34" spans="1:4" x14ac:dyDescent="0.25">
      <c r="A34" s="70">
        <v>1.2</v>
      </c>
      <c r="B34" s="70">
        <v>6.2679421832759999E-2</v>
      </c>
      <c r="C34" s="70">
        <v>2.2000000000000002</v>
      </c>
      <c r="D34" s="70">
        <v>0.958388549091717</v>
      </c>
    </row>
    <row r="35" spans="1:4" x14ac:dyDescent="0.25">
      <c r="A35" s="70">
        <v>0.8</v>
      </c>
      <c r="B35" s="70">
        <v>7.3751190313979906E-2</v>
      </c>
      <c r="C35" s="70">
        <v>1.8</v>
      </c>
      <c r="D35" s="70">
        <v>0.96216705516236301</v>
      </c>
    </row>
    <row r="36" spans="1:4" x14ac:dyDescent="0.25">
      <c r="A36" s="70">
        <v>1.2</v>
      </c>
      <c r="B36" s="70">
        <v>7.3751190313979906E-2</v>
      </c>
      <c r="C36" s="70">
        <v>2.2000000000000002</v>
      </c>
      <c r="D36" s="70">
        <v>0.96216705516236301</v>
      </c>
    </row>
    <row r="37" spans="1:4" x14ac:dyDescent="0.25">
      <c r="A37" s="70">
        <v>0.8</v>
      </c>
      <c r="B37" s="70">
        <v>7.5582063524419499E-2</v>
      </c>
      <c r="C37" s="70">
        <v>1.8</v>
      </c>
      <c r="D37" s="70">
        <v>0.96432839015581395</v>
      </c>
    </row>
    <row r="38" spans="1:4" x14ac:dyDescent="0.25">
      <c r="A38" s="70">
        <v>1.2</v>
      </c>
      <c r="B38" s="70">
        <v>7.5582063524419499E-2</v>
      </c>
      <c r="C38" s="70">
        <v>2.2000000000000002</v>
      </c>
      <c r="D38" s="70">
        <v>0.96432839015581395</v>
      </c>
    </row>
    <row r="39" spans="1:4" x14ac:dyDescent="0.25">
      <c r="A39" s="70">
        <v>0.8</v>
      </c>
      <c r="B39" s="70">
        <v>7.6664497827440906E-2</v>
      </c>
    </row>
    <row r="40" spans="1:4" x14ac:dyDescent="0.25">
      <c r="A40" s="70">
        <v>1.2</v>
      </c>
      <c r="B40" s="70">
        <v>7.6664497827440906E-2</v>
      </c>
    </row>
    <row r="41" spans="1:4" x14ac:dyDescent="0.25">
      <c r="A41" s="70">
        <v>0.8</v>
      </c>
      <c r="B41" s="70">
        <v>8.1357795688557305E-2</v>
      </c>
    </row>
    <row r="42" spans="1:4" x14ac:dyDescent="0.25">
      <c r="A42" s="70">
        <v>1.2</v>
      </c>
      <c r="B42" s="70">
        <v>8.1357795688557305E-2</v>
      </c>
    </row>
    <row r="43" spans="1:4" x14ac:dyDescent="0.25">
      <c r="A43" s="70">
        <v>0.8</v>
      </c>
      <c r="B43" s="70">
        <v>9.8495082163186698E-2</v>
      </c>
    </row>
    <row r="44" spans="1:4" x14ac:dyDescent="0.25">
      <c r="A44" s="70">
        <v>1.2</v>
      </c>
      <c r="B44" s="70">
        <v>9.8495082163186698E-2</v>
      </c>
    </row>
    <row r="45" spans="1:4" x14ac:dyDescent="0.25">
      <c r="A45" s="70">
        <v>0.8</v>
      </c>
      <c r="B45" s="70">
        <v>0.12044376726707599</v>
      </c>
    </row>
    <row r="46" spans="1:4" x14ac:dyDescent="0.25">
      <c r="A46" s="70">
        <v>1.2</v>
      </c>
      <c r="B46" s="70">
        <v>0.12044376726707599</v>
      </c>
    </row>
    <row r="47" spans="1:4" x14ac:dyDescent="0.25">
      <c r="A47" s="70">
        <v>0.8</v>
      </c>
      <c r="B47" s="70">
        <v>0.12725497577094</v>
      </c>
    </row>
    <row r="48" spans="1:4" x14ac:dyDescent="0.25">
      <c r="A48" s="70">
        <v>1.2</v>
      </c>
      <c r="B48" s="70">
        <v>0.12725497577094</v>
      </c>
    </row>
    <row r="49" spans="1:2" x14ac:dyDescent="0.25">
      <c r="A49" s="70">
        <v>0.8</v>
      </c>
      <c r="B49" s="70">
        <v>0.15694077203678899</v>
      </c>
    </row>
    <row r="50" spans="1:2" x14ac:dyDescent="0.25">
      <c r="A50" s="70">
        <v>1.2</v>
      </c>
      <c r="B50" s="70">
        <v>0.15694077203678899</v>
      </c>
    </row>
    <row r="51" spans="1:2" x14ac:dyDescent="0.25">
      <c r="A51" s="70">
        <v>0.8</v>
      </c>
      <c r="B51" s="70">
        <v>0.16742175757917399</v>
      </c>
    </row>
    <row r="52" spans="1:2" x14ac:dyDescent="0.25">
      <c r="A52" s="70">
        <v>1.2</v>
      </c>
      <c r="B52" s="70">
        <v>0.16742175757917399</v>
      </c>
    </row>
    <row r="53" spans="1:2" x14ac:dyDescent="0.25">
      <c r="A53" s="70">
        <v>0.8</v>
      </c>
      <c r="B53" s="70">
        <v>0.28428044166563299</v>
      </c>
    </row>
    <row r="54" spans="1:2" x14ac:dyDescent="0.25">
      <c r="A54" s="70">
        <v>1.2</v>
      </c>
      <c r="B54" s="70">
        <v>0.28428044166563299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AMK63"/>
  <sheetViews>
    <sheetView zoomScaleNormal="100" workbookViewId="0">
      <selection activeCell="H2" sqref="H2:X2"/>
    </sheetView>
  </sheetViews>
  <sheetFormatPr baseColWidth="10" defaultColWidth="9.140625" defaultRowHeight="15" x14ac:dyDescent="0.25"/>
  <cols>
    <col min="1" max="1" width="11.42578125" style="1"/>
    <col min="2" max="2" width="11.42578125" style="2"/>
    <col min="3" max="7" width="7.7109375" style="2"/>
    <col min="8" max="24" width="8.5703125" style="95"/>
    <col min="25" max="25" width="11.42578125" style="95"/>
    <col min="26" max="34" width="8.140625" style="95"/>
    <col min="35" max="1025" width="11.42578125" style="95"/>
  </cols>
  <sheetData>
    <row r="1" spans="1:1024" s="1" customFormat="1" ht="12.75" x14ac:dyDescent="0.2">
      <c r="B1" s="2"/>
      <c r="C1" s="2"/>
      <c r="D1" s="2"/>
      <c r="E1" s="2"/>
      <c r="F1" s="2"/>
      <c r="G1" s="2"/>
      <c r="J1" s="1" t="s">
        <v>122</v>
      </c>
    </row>
    <row r="2" spans="1:1024" x14ac:dyDescent="0.25">
      <c r="A2" s="1" t="s">
        <v>1</v>
      </c>
      <c r="B2" s="2" t="s">
        <v>2</v>
      </c>
      <c r="C2" s="1" t="str">
        <f>dw!C2</f>
        <v>flux (mg/cm2/day)</v>
      </c>
      <c r="D2" s="2" t="s">
        <v>4</v>
      </c>
      <c r="E2" s="2" t="s">
        <v>6</v>
      </c>
      <c r="F2" s="2" t="s">
        <v>7</v>
      </c>
      <c r="G2" s="2" t="s">
        <v>8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  <c r="O2" s="1" t="s">
        <v>18</v>
      </c>
      <c r="P2" s="1" t="s">
        <v>19</v>
      </c>
      <c r="Q2" s="1" t="s">
        <v>20</v>
      </c>
      <c r="R2" s="1" t="s">
        <v>21</v>
      </c>
      <c r="S2" s="1" t="s">
        <v>22</v>
      </c>
      <c r="T2" s="1" t="s">
        <v>23</v>
      </c>
      <c r="U2" s="1" t="s">
        <v>24</v>
      </c>
      <c r="V2" s="1" t="s">
        <v>25</v>
      </c>
      <c r="W2" s="1" t="s">
        <v>26</v>
      </c>
      <c r="X2" s="1" t="s">
        <v>27</v>
      </c>
      <c r="Y2" s="1" t="s">
        <v>28</v>
      </c>
      <c r="Z2" s="96" t="s">
        <v>29</v>
      </c>
      <c r="AA2" s="96" t="s">
        <v>30</v>
      </c>
      <c r="AB2" s="96" t="s">
        <v>123</v>
      </c>
      <c r="AC2" s="96" t="s">
        <v>34</v>
      </c>
      <c r="AD2" s="96" t="s">
        <v>124</v>
      </c>
      <c r="AE2" s="96" t="s">
        <v>125</v>
      </c>
      <c r="AF2" s="96" t="s">
        <v>38</v>
      </c>
      <c r="AG2" s="96" t="s">
        <v>39</v>
      </c>
      <c r="AH2" s="96" t="s">
        <v>41</v>
      </c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 x14ac:dyDescent="0.25">
      <c r="A3" s="7" t="s">
        <v>45</v>
      </c>
      <c r="B3" s="97">
        <v>38642</v>
      </c>
      <c r="C3" s="9">
        <f>dw!C3</f>
        <v>49.013698630137</v>
      </c>
      <c r="D3" s="10" t="s">
        <v>46</v>
      </c>
      <c r="E3" s="11">
        <v>2.2610000000000001</v>
      </c>
      <c r="F3" s="11">
        <v>29</v>
      </c>
      <c r="G3" s="11">
        <v>7.7965517241379301</v>
      </c>
      <c r="H3" s="98">
        <f>(dw!K3*100)/dw!$AB3</f>
        <v>67.142950246523569</v>
      </c>
      <c r="I3" s="98">
        <f>(dw!L3*100)/dw!$AB3</f>
        <v>1.7128303634317199</v>
      </c>
      <c r="J3" s="98">
        <f>(dw!M3*100)/dw!$AB3</f>
        <v>6.3704519450025865</v>
      </c>
      <c r="K3" s="98">
        <f>(dw!N3*100)/dw!$AB3</f>
        <v>4.0782662045085551</v>
      </c>
      <c r="L3" s="98">
        <f>(dw!O3*100)/dw!$AB3</f>
        <v>0</v>
      </c>
      <c r="M3" s="98">
        <f>(dw!P3*100)/dw!$AB3</f>
        <v>3.7820331264857283</v>
      </c>
      <c r="N3" s="98">
        <f>(dw!Q3*100)/dw!$AB3</f>
        <v>0</v>
      </c>
      <c r="O3" s="98">
        <f>(dw!R3*100)/dw!$AB3</f>
        <v>0</v>
      </c>
      <c r="P3" s="98">
        <f>(dw!S3*100)/dw!$AB3</f>
        <v>0.29408727394251771</v>
      </c>
      <c r="Q3" s="98">
        <f>(dw!T3*100)/dw!$AB3</f>
        <v>0</v>
      </c>
      <c r="R3" s="98">
        <f>(dw!U3*100)/dw!$AB3</f>
        <v>2.9530402712445E-3</v>
      </c>
      <c r="S3" s="98">
        <f>(dw!V3*100)/dw!$AB3</f>
        <v>0</v>
      </c>
      <c r="T3" s="98">
        <f>(dw!W3*100)/dw!$AB3</f>
        <v>0</v>
      </c>
      <c r="U3" s="98">
        <f>(dw!X3*100)/dw!$AB3</f>
        <v>11.968128184552846</v>
      </c>
      <c r="V3" s="98">
        <f>(dw!Y3*100)/dw!$AB3</f>
        <v>2.0592044283970541</v>
      </c>
      <c r="W3" s="98">
        <f>(dw!Z3*100)/dw!$AB3</f>
        <v>2.5890951868841912</v>
      </c>
      <c r="X3" s="98">
        <f>(dw!AA3*100)/dw!$AB3</f>
        <v>0</v>
      </c>
      <c r="Y3" s="98">
        <f t="shared" ref="Y3:Y34" si="0">SUM(H3:X3)</f>
        <v>100.00000000000003</v>
      </c>
      <c r="Z3" s="14">
        <f t="shared" ref="Z3:Z34" si="1">SUM(H3:L3)</f>
        <v>79.304498759466426</v>
      </c>
      <c r="AA3" s="14">
        <f t="shared" ref="AA3:AA34" si="2">SUM(M3:R3)</f>
        <v>4.0790734406994904</v>
      </c>
      <c r="AB3" s="13">
        <f t="shared" ref="AB3:AB34" si="3">(I3)/(H3+I3)</f>
        <v>2.4875621890547209E-2</v>
      </c>
      <c r="AC3" s="13">
        <f t="shared" ref="AC3:AC34" si="4">U3/(Z3+U3)</f>
        <v>0.13112505452366702</v>
      </c>
      <c r="AD3" s="13">
        <f t="shared" ref="AD3:AD34" si="5">U3/(U3+AA3)</f>
        <v>0.74580780275854808</v>
      </c>
      <c r="AE3" s="13">
        <f t="shared" ref="AE3:AE34" si="6">Z3/(Z3+AA3)</f>
        <v>0.95108061056790061</v>
      </c>
      <c r="AF3" s="13">
        <f t="shared" ref="AF3:AF34" si="7">(H3+I3)/(H3+I3+V3)</f>
        <v>0.97096235122543717</v>
      </c>
      <c r="AG3" s="13">
        <f>(H3)/V3</f>
        <v>32.606257698653863</v>
      </c>
      <c r="AH3" s="13">
        <f t="shared" ref="AH3:AH34" si="8">(H3+I3)/(V3+U3)</f>
        <v>4.908686669794105</v>
      </c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</row>
    <row r="4" spans="1:1024" x14ac:dyDescent="0.25">
      <c r="A4" s="7" t="s">
        <v>48</v>
      </c>
      <c r="B4" s="97">
        <v>38706</v>
      </c>
      <c r="C4" s="9">
        <f>dw!C4</f>
        <v>56</v>
      </c>
      <c r="D4" s="10" t="s">
        <v>46</v>
      </c>
      <c r="E4" s="11">
        <v>1.62</v>
      </c>
      <c r="F4" s="11">
        <v>19</v>
      </c>
      <c r="G4" s="11">
        <v>8.5263157894736903</v>
      </c>
      <c r="H4" s="98">
        <f>(dw!K4*100)/dw!$AB4</f>
        <v>64.485391544672552</v>
      </c>
      <c r="I4" s="98">
        <f>(dw!L4*100)/dw!$AB4</f>
        <v>1.2897078308934509</v>
      </c>
      <c r="J4" s="98">
        <f>(dw!M4*100)/dw!$AB4</f>
        <v>10.771332961614577</v>
      </c>
      <c r="K4" s="98">
        <f>(dw!N4*100)/dw!$AB4</f>
        <v>2.5738008418889033</v>
      </c>
      <c r="L4" s="98">
        <f>(dw!O4*100)/dw!$AB4</f>
        <v>0</v>
      </c>
      <c r="M4" s="98">
        <f>(dw!P4*100)/dw!$AB4</f>
        <v>2.4305890063126272</v>
      </c>
      <c r="N4" s="98">
        <f>(dw!Q4*100)/dw!$AB4</f>
        <v>0.2971134215324952</v>
      </c>
      <c r="O4" s="98">
        <f>(dw!R4*100)/dw!$AB4</f>
        <v>0.48886401058803169</v>
      </c>
      <c r="P4" s="98">
        <f>(dw!S4*100)/dw!$AB4</f>
        <v>0.20659534559583778</v>
      </c>
      <c r="Q4" s="98">
        <f>(dw!T4*100)/dw!$AB4</f>
        <v>0</v>
      </c>
      <c r="R4" s="98">
        <f>(dw!U4*100)/dw!$AB4</f>
        <v>2.6710854616619089E-3</v>
      </c>
      <c r="S4" s="98">
        <f>(dw!V4*100)/dw!$AB4</f>
        <v>1.70053577528165E-4</v>
      </c>
      <c r="T4" s="98">
        <f>(dw!W4*100)/dw!$AB4</f>
        <v>1.2091800650180073E-2</v>
      </c>
      <c r="U4" s="98">
        <f>(dw!X4*100)/dw!$AB4</f>
        <v>12.215482894175187</v>
      </c>
      <c r="V4" s="98">
        <f>(dw!Y4*100)/dw!$AB4</f>
        <v>2.8201461739031157</v>
      </c>
      <c r="W4" s="98">
        <f>(dw!Z4*100)/dw!$AB4</f>
        <v>2.4060430291338508</v>
      </c>
      <c r="X4" s="98">
        <f>(dw!AA4*100)/dw!$AB4</f>
        <v>0</v>
      </c>
      <c r="Y4" s="98">
        <f t="shared" si="0"/>
        <v>100</v>
      </c>
      <c r="Z4" s="14">
        <f t="shared" si="1"/>
        <v>79.120233179069473</v>
      </c>
      <c r="AA4" s="14">
        <f t="shared" si="2"/>
        <v>3.4258328694906539</v>
      </c>
      <c r="AB4" s="13">
        <f t="shared" si="3"/>
        <v>1.9607843137254902E-2</v>
      </c>
      <c r="AC4" s="13">
        <f t="shared" si="4"/>
        <v>0.13374267394344674</v>
      </c>
      <c r="AD4" s="13">
        <f t="shared" si="5"/>
        <v>0.78097540377973007</v>
      </c>
      <c r="AE4" s="13">
        <f t="shared" si="6"/>
        <v>0.9584979268730347</v>
      </c>
      <c r="AF4" s="13">
        <f t="shared" si="7"/>
        <v>0.95888714806233477</v>
      </c>
      <c r="AG4" s="13">
        <f>(H4)/V4</f>
        <v>22.865974870878414</v>
      </c>
      <c r="AH4" s="13">
        <f t="shared" si="8"/>
        <v>4.3746157262692229</v>
      </c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</row>
    <row r="5" spans="1:1024" x14ac:dyDescent="0.25">
      <c r="A5" s="7" t="s">
        <v>49</v>
      </c>
      <c r="B5" s="97">
        <v>38770</v>
      </c>
      <c r="C5" s="9">
        <f>dw!C5</f>
        <v>36.958904109589</v>
      </c>
      <c r="D5" s="10" t="s">
        <v>46</v>
      </c>
      <c r="E5" s="11">
        <v>1.2</v>
      </c>
      <c r="F5" s="11">
        <v>68</v>
      </c>
      <c r="G5" s="11">
        <v>6.2058823529411802</v>
      </c>
      <c r="H5" s="98">
        <f>(dw!K5*100)/dw!$AB5</f>
        <v>47.46166560556172</v>
      </c>
      <c r="I5" s="98">
        <f>(dw!L5*100)/dw!$AB5</f>
        <v>11.727824240825869</v>
      </c>
      <c r="J5" s="98">
        <f>(dw!M5*100)/dw!$AB5</f>
        <v>9.2346090954981204</v>
      </c>
      <c r="K5" s="98">
        <f>(dw!N5*100)/dw!$AB5</f>
        <v>4.4211584670463093</v>
      </c>
      <c r="L5" s="98">
        <f>(dw!O5*100)/dw!$AB5</f>
        <v>0</v>
      </c>
      <c r="M5" s="98">
        <f>(dw!P5*100)/dw!$AB5</f>
        <v>2.4255559491605423</v>
      </c>
      <c r="N5" s="98">
        <f>(dw!Q5*100)/dw!$AB5</f>
        <v>0.33582223422253366</v>
      </c>
      <c r="O5" s="98">
        <f>(dw!R5*100)/dw!$AB5</f>
        <v>1.3469717582281542</v>
      </c>
      <c r="P5" s="98">
        <f>(dw!S5*100)/dw!$AB5</f>
        <v>1.7654717093314924</v>
      </c>
      <c r="Q5" s="98">
        <f>(dw!T5*100)/dw!$AB5</f>
        <v>0</v>
      </c>
      <c r="R5" s="98">
        <f>(dw!U5*100)/dw!$AB5</f>
        <v>0</v>
      </c>
      <c r="S5" s="98">
        <f>(dw!V5*100)/dw!$AB5</f>
        <v>0</v>
      </c>
      <c r="T5" s="98">
        <f>(dw!W5*100)/dw!$AB5</f>
        <v>0</v>
      </c>
      <c r="U5" s="98">
        <f>(dw!X5*100)/dw!$AB5</f>
        <v>13.919492734540144</v>
      </c>
      <c r="V5" s="98">
        <f>(dw!Y5*100)/dw!$AB5</f>
        <v>3.4028410989531368</v>
      </c>
      <c r="W5" s="98">
        <f>(dw!Z5*100)/dw!$AB5</f>
        <v>3.9585871066319891</v>
      </c>
      <c r="X5" s="98">
        <f>(dw!AA5*100)/dw!$AB5</f>
        <v>0</v>
      </c>
      <c r="Y5" s="98">
        <f t="shared" si="0"/>
        <v>100</v>
      </c>
      <c r="Z5" s="14">
        <f t="shared" si="1"/>
        <v>72.845257408932014</v>
      </c>
      <c r="AA5" s="14">
        <f t="shared" si="2"/>
        <v>5.8738216509427232</v>
      </c>
      <c r="AB5" s="13">
        <f t="shared" si="3"/>
        <v>0.19814031631735096</v>
      </c>
      <c r="AC5" s="13">
        <f t="shared" si="4"/>
        <v>0.16042797001689277</v>
      </c>
      <c r="AD5" s="13">
        <f t="shared" si="5"/>
        <v>0.70324213840352101</v>
      </c>
      <c r="AE5" s="13">
        <f t="shared" si="6"/>
        <v>0.92538249022863928</v>
      </c>
      <c r="AF5" s="13">
        <f t="shared" si="7"/>
        <v>0.94563485577930151</v>
      </c>
      <c r="AG5" s="13">
        <f>(H5)/V5</f>
        <v>13.947658508110475</v>
      </c>
      <c r="AH5" s="13">
        <f t="shared" si="8"/>
        <v>3.4169466086574798</v>
      </c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</row>
    <row r="6" spans="1:1024" x14ac:dyDescent="0.25">
      <c r="A6" s="7" t="s">
        <v>50</v>
      </c>
      <c r="B6" s="97">
        <v>38864</v>
      </c>
      <c r="C6" s="9">
        <f>dw!C6</f>
        <v>21.4794520547945</v>
      </c>
      <c r="D6" s="10" t="s">
        <v>46</v>
      </c>
      <c r="E6" s="11">
        <v>2.0510000000000002</v>
      </c>
      <c r="F6" s="11">
        <v>39.200000000000003</v>
      </c>
      <c r="G6" s="11">
        <v>5.2321428571428603</v>
      </c>
      <c r="H6" s="98">
        <f>(dw!K6*100)/dw!$AB6</f>
        <v>47.434456760277087</v>
      </c>
      <c r="I6" s="98">
        <f>(dw!L6*100)/dw!$AB6</f>
        <v>11.184519552545366</v>
      </c>
      <c r="J6" s="98">
        <f>(dw!M6*100)/dw!$AB6</f>
        <v>8.2707704746519557</v>
      </c>
      <c r="K6" s="98">
        <f>(dw!N6*100)/dw!$AB6</f>
        <v>4.5698995999442547</v>
      </c>
      <c r="L6" s="98">
        <f>(dw!O6*100)/dw!$AB6</f>
        <v>0</v>
      </c>
      <c r="M6" s="98">
        <f>(dw!P6*100)/dw!$AB6</f>
        <v>5.2734285391178419</v>
      </c>
      <c r="N6" s="98">
        <f>(dw!Q6*100)/dw!$AB6</f>
        <v>0</v>
      </c>
      <c r="O6" s="98">
        <f>(dw!R6*100)/dw!$AB6</f>
        <v>2.0103962680381993</v>
      </c>
      <c r="P6" s="98">
        <f>(dw!S6*100)/dw!$AB6</f>
        <v>1.7650722031996777</v>
      </c>
      <c r="Q6" s="98">
        <f>(dw!T6*100)/dw!$AB6</f>
        <v>1.6054728196385282</v>
      </c>
      <c r="R6" s="98">
        <f>(dw!U6*100)/dw!$AB6</f>
        <v>0</v>
      </c>
      <c r="S6" s="98">
        <f>(dw!V6*100)/dw!$AB6</f>
        <v>0</v>
      </c>
      <c r="T6" s="98">
        <f>(dw!W6*100)/dw!$AB6</f>
        <v>0</v>
      </c>
      <c r="U6" s="98">
        <f>(dw!X6*100)/dw!$AB6</f>
        <v>12.77589868745412</v>
      </c>
      <c r="V6" s="98">
        <f>(dw!Y6*100)/dw!$AB6</f>
        <v>2.0759701255044756</v>
      </c>
      <c r="W6" s="98">
        <f>(dw!Z6*100)/dw!$AB6</f>
        <v>3.0341149696284844</v>
      </c>
      <c r="X6" s="98">
        <f>(dw!AA6*100)/dw!$AB6</f>
        <v>0</v>
      </c>
      <c r="Y6" s="98">
        <f t="shared" si="0"/>
        <v>99.999999999999972</v>
      </c>
      <c r="Z6" s="14">
        <f t="shared" si="1"/>
        <v>71.459646387418658</v>
      </c>
      <c r="AA6" s="14">
        <f t="shared" si="2"/>
        <v>10.654369829994247</v>
      </c>
      <c r="AB6" s="13">
        <f t="shared" si="3"/>
        <v>0.19080032194453109</v>
      </c>
      <c r="AC6" s="13">
        <f t="shared" si="4"/>
        <v>0.15166873647102611</v>
      </c>
      <c r="AD6" s="13">
        <f t="shared" si="5"/>
        <v>0.54527325104874458</v>
      </c>
      <c r="AE6" s="13">
        <f t="shared" si="6"/>
        <v>0.87024907170799293</v>
      </c>
      <c r="AF6" s="13">
        <f t="shared" si="7"/>
        <v>0.96579665610852949</v>
      </c>
      <c r="AG6" s="13">
        <f>(H6)/V6</f>
        <v>22.849296421715209</v>
      </c>
      <c r="AH6" s="13">
        <f t="shared" si="8"/>
        <v>3.9469091096250497</v>
      </c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</row>
    <row r="7" spans="1:1024" x14ac:dyDescent="0.25">
      <c r="A7" s="7" t="s">
        <v>52</v>
      </c>
      <c r="B7" s="97">
        <v>38990</v>
      </c>
      <c r="C7" s="9">
        <f>dw!C7</f>
        <v>37.260273972602697</v>
      </c>
      <c r="D7" s="10" t="s">
        <v>46</v>
      </c>
      <c r="E7" s="11">
        <v>0.84</v>
      </c>
      <c r="F7" s="11">
        <v>29</v>
      </c>
      <c r="G7" s="11">
        <v>2.8965517241379302</v>
      </c>
      <c r="H7" s="98">
        <f>(dw!K7*100)/dw!$AB7</f>
        <v>51.560786557202178</v>
      </c>
      <c r="I7" s="98">
        <f>(dw!L7*100)/dw!$AB7</f>
        <v>4.3776237051238986</v>
      </c>
      <c r="J7" s="98">
        <f>(dw!M7*100)/dw!$AB7</f>
        <v>6.9769082847814117</v>
      </c>
      <c r="K7" s="98">
        <f>(dw!N7*100)/dw!$AB7</f>
        <v>8.5864260266112264</v>
      </c>
      <c r="L7" s="98">
        <f>(dw!O7*100)/dw!$AB7</f>
        <v>0</v>
      </c>
      <c r="M7" s="98">
        <f>(dw!P7*100)/dw!$AB7</f>
        <v>4.3277312344328802</v>
      </c>
      <c r="N7" s="98">
        <f>(dw!Q7*100)/dw!$AB7</f>
        <v>0</v>
      </c>
      <c r="O7" s="98">
        <f>(dw!R7*100)/dw!$AB7</f>
        <v>1.5075028055727755</v>
      </c>
      <c r="P7" s="98">
        <f>(dw!S7*100)/dw!$AB7</f>
        <v>1.6681580077589435</v>
      </c>
      <c r="Q7" s="98">
        <f>(dw!T7*100)/dw!$AB7</f>
        <v>1.7016005910956979</v>
      </c>
      <c r="R7" s="98">
        <f>(dw!U7*100)/dw!$AB7</f>
        <v>1.6342494076429109E-3</v>
      </c>
      <c r="S7" s="98">
        <f>(dw!V7*100)/dw!$AB7</f>
        <v>5.5995967776108413E-3</v>
      </c>
      <c r="T7" s="98">
        <f>(dw!W7*100)/dw!$AB7</f>
        <v>0</v>
      </c>
      <c r="U7" s="98">
        <f>(dw!X7*100)/dw!$AB7</f>
        <v>16.114525083952856</v>
      </c>
      <c r="V7" s="98">
        <f>(dw!Y7*100)/dw!$AB7</f>
        <v>0</v>
      </c>
      <c r="W7" s="98">
        <f>(dw!Z7*100)/dw!$AB7</f>
        <v>3.1715038572828624</v>
      </c>
      <c r="X7" s="98">
        <f>(dw!AA7*100)/dw!$AB7</f>
        <v>0</v>
      </c>
      <c r="Y7" s="98">
        <f t="shared" si="0"/>
        <v>99.999999999999972</v>
      </c>
      <c r="Z7" s="14">
        <f t="shared" si="1"/>
        <v>71.50174457371871</v>
      </c>
      <c r="AA7" s="14">
        <f t="shared" si="2"/>
        <v>9.2066268882679392</v>
      </c>
      <c r="AB7" s="13">
        <f t="shared" si="3"/>
        <v>7.8257921249367035E-2</v>
      </c>
      <c r="AC7" s="13">
        <f t="shared" si="4"/>
        <v>0.1839216066481083</v>
      </c>
      <c r="AD7" s="13">
        <f t="shared" si="5"/>
        <v>0.63640568571412937</v>
      </c>
      <c r="AE7" s="13">
        <f t="shared" si="6"/>
        <v>0.88592723751582292</v>
      </c>
      <c r="AF7" s="13">
        <f t="shared" si="7"/>
        <v>1</v>
      </c>
      <c r="AG7" s="13"/>
      <c r="AH7" s="13">
        <f t="shared" si="8"/>
        <v>3.4713036822928518</v>
      </c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</row>
    <row r="8" spans="1:1024" x14ac:dyDescent="0.25">
      <c r="A8" s="7" t="s">
        <v>53</v>
      </c>
      <c r="B8" s="97">
        <v>39128</v>
      </c>
      <c r="C8" s="9">
        <f>dw!C8</f>
        <v>67.315068493150704</v>
      </c>
      <c r="D8" s="10" t="s">
        <v>46</v>
      </c>
      <c r="E8" s="11">
        <v>0.95230999999999999</v>
      </c>
      <c r="F8" s="11">
        <v>26.6</v>
      </c>
      <c r="G8" s="11">
        <v>3.5801127819548899</v>
      </c>
      <c r="H8" s="98">
        <f>(dw!K8*100)/dw!$AB8</f>
        <v>49.13831492463656</v>
      </c>
      <c r="I8" s="98">
        <f>(dw!L8*100)/dw!$AB8</f>
        <v>2.1629097267859705</v>
      </c>
      <c r="J8" s="98">
        <f>(dw!M8*100)/dw!$AB8</f>
        <v>10.45388968741244</v>
      </c>
      <c r="K8" s="98">
        <f>(dw!N8*100)/dw!$AB8</f>
        <v>8.7053257128890102</v>
      </c>
      <c r="L8" s="98">
        <f>(dw!O8*100)/dw!$AB8</f>
        <v>0</v>
      </c>
      <c r="M8" s="98">
        <f>(dw!P8*100)/dw!$AB8</f>
        <v>6.9467493660473165</v>
      </c>
      <c r="N8" s="98">
        <f>(dw!Q8*100)/dw!$AB8</f>
        <v>0</v>
      </c>
      <c r="O8" s="98">
        <f>(dw!R8*100)/dw!$AB8</f>
        <v>2.3905253256100547</v>
      </c>
      <c r="P8" s="98">
        <f>(dw!S8*100)/dw!$AB8</f>
        <v>1.5929768554002122</v>
      </c>
      <c r="Q8" s="98">
        <f>(dw!T8*100)/dw!$AB8</f>
        <v>1.5292373385478448</v>
      </c>
      <c r="R8" s="98">
        <f>(dw!U8*100)/dw!$AB8</f>
        <v>5.8829687285062195E-3</v>
      </c>
      <c r="S8" s="98">
        <f>(dw!V8*100)/dw!$AB8</f>
        <v>4.0605167243852221E-3</v>
      </c>
      <c r="T8" s="98">
        <f>(dw!W8*100)/dw!$AB8</f>
        <v>0</v>
      </c>
      <c r="U8" s="98">
        <f>(dw!X8*100)/dw!$AB8</f>
        <v>12.608460249090323</v>
      </c>
      <c r="V8" s="98">
        <f>(dw!Y8*100)/dw!$AB8</f>
        <v>2.4295525741481629</v>
      </c>
      <c r="W8" s="98">
        <f>(dw!Z8*100)/dw!$AB8</f>
        <v>2.0321147539792159</v>
      </c>
      <c r="X8" s="98">
        <f>(dw!AA8*100)/dw!$AB8</f>
        <v>0</v>
      </c>
      <c r="Y8" s="98">
        <f t="shared" si="0"/>
        <v>99.999999999999986</v>
      </c>
      <c r="Z8" s="14">
        <f t="shared" si="1"/>
        <v>70.460440051723978</v>
      </c>
      <c r="AA8" s="14">
        <f t="shared" si="2"/>
        <v>12.465371854333934</v>
      </c>
      <c r="AB8" s="13">
        <f t="shared" si="3"/>
        <v>4.216097649680562E-2</v>
      </c>
      <c r="AC8" s="13">
        <f t="shared" si="4"/>
        <v>0.15178316076692694</v>
      </c>
      <c r="AD8" s="13">
        <f t="shared" si="5"/>
        <v>0.50285334116791913</v>
      </c>
      <c r="AE8" s="13">
        <f t="shared" si="6"/>
        <v>0.84968043643087543</v>
      </c>
      <c r="AF8" s="13">
        <f t="shared" si="7"/>
        <v>0.95478285073099733</v>
      </c>
      <c r="AG8" s="13">
        <f>(H8)/V8</f>
        <v>20.225252767730364</v>
      </c>
      <c r="AH8" s="13">
        <f t="shared" si="8"/>
        <v>3.411436421449642</v>
      </c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</row>
    <row r="9" spans="1:1024" x14ac:dyDescent="0.25">
      <c r="A9" s="7" t="s">
        <v>54</v>
      </c>
      <c r="B9" s="97">
        <v>39217</v>
      </c>
      <c r="C9" s="9">
        <f>dw!C9</f>
        <v>63.561643835616401</v>
      </c>
      <c r="D9" s="10" t="s">
        <v>46</v>
      </c>
      <c r="E9" s="11">
        <v>2.5463</v>
      </c>
      <c r="F9" s="11">
        <v>72</v>
      </c>
      <c r="G9" s="11">
        <v>3.5365277777777799</v>
      </c>
      <c r="H9" s="98">
        <f>(dw!K9*100)/dw!$AB9</f>
        <v>36.616464722505995</v>
      </c>
      <c r="I9" s="98">
        <f>(dw!L9*100)/dw!$AB9</f>
        <v>31.780121886400092</v>
      </c>
      <c r="J9" s="98">
        <f>(dw!M9*100)/dw!$AB9</f>
        <v>6.9511053417660174</v>
      </c>
      <c r="K9" s="98">
        <f>(dw!N9*100)/dw!$AB9</f>
        <v>3.800594460039374</v>
      </c>
      <c r="L9" s="98">
        <f>(dw!O9*100)/dw!$AB9</f>
        <v>0.25742944423045727</v>
      </c>
      <c r="M9" s="98">
        <f>(dw!P9*100)/dw!$AB9</f>
        <v>3.7609812270558081</v>
      </c>
      <c r="N9" s="98">
        <f>(dw!Q9*100)/dw!$AB9</f>
        <v>0</v>
      </c>
      <c r="O9" s="98">
        <f>(dw!R9*100)/dw!$AB9</f>
        <v>1.4578184373085517</v>
      </c>
      <c r="P9" s="98">
        <f>(dw!S9*100)/dw!$AB9</f>
        <v>1.5788394115239248</v>
      </c>
      <c r="Q9" s="98">
        <f>(dw!T9*100)/dw!$AB9</f>
        <v>1.4978013273584805</v>
      </c>
      <c r="R9" s="98">
        <f>(dw!U9*100)/dw!$AB9</f>
        <v>0</v>
      </c>
      <c r="S9" s="98">
        <f>(dw!V9*100)/dw!$AB9</f>
        <v>0</v>
      </c>
      <c r="T9" s="98">
        <f>(dw!W9*100)/dw!$AB9</f>
        <v>0</v>
      </c>
      <c r="U9" s="98">
        <f>(dw!X9*100)/dw!$AB9</f>
        <v>10.206234233326578</v>
      </c>
      <c r="V9" s="98">
        <f>(dw!Y9*100)/dw!$AB9</f>
        <v>0</v>
      </c>
      <c r="W9" s="98">
        <f>(dw!Z9*100)/dw!$AB9</f>
        <v>2.0926095084847174</v>
      </c>
      <c r="X9" s="98">
        <f>(dw!AA9*100)/dw!$AB9</f>
        <v>0</v>
      </c>
      <c r="Y9" s="98">
        <f t="shared" si="0"/>
        <v>100</v>
      </c>
      <c r="Z9" s="14">
        <f t="shared" si="1"/>
        <v>79.405715854941946</v>
      </c>
      <c r="AA9" s="14">
        <f t="shared" si="2"/>
        <v>8.295440403246765</v>
      </c>
      <c r="AB9" s="13">
        <f t="shared" si="3"/>
        <v>0.46464485235381503</v>
      </c>
      <c r="AC9" s="13">
        <f t="shared" si="4"/>
        <v>0.11389367403871192</v>
      </c>
      <c r="AD9" s="13">
        <f t="shared" si="5"/>
        <v>0.55163840213422188</v>
      </c>
      <c r="AE9" s="13">
        <f t="shared" si="6"/>
        <v>0.90541241692611985</v>
      </c>
      <c r="AF9" s="13">
        <f t="shared" si="7"/>
        <v>1</v>
      </c>
      <c r="AG9" s="13"/>
      <c r="AH9" s="13">
        <f t="shared" si="8"/>
        <v>6.7014517838097065</v>
      </c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</row>
    <row r="10" spans="1:1024" x14ac:dyDescent="0.25">
      <c r="A10" s="7" t="s">
        <v>55</v>
      </c>
      <c r="B10" s="97">
        <v>39296</v>
      </c>
      <c r="C10" s="9">
        <f>dw!C10</f>
        <v>36.5205479452055</v>
      </c>
      <c r="D10" s="10" t="s">
        <v>46</v>
      </c>
      <c r="E10" s="11">
        <v>1.02</v>
      </c>
      <c r="F10" s="11">
        <v>63.9</v>
      </c>
      <c r="G10" s="11">
        <v>1.5962441314553999</v>
      </c>
      <c r="H10" s="98">
        <f>(dw!K10*100)/dw!$AB10</f>
        <v>43.806435868254276</v>
      </c>
      <c r="I10" s="98">
        <f>(dw!L10*100)/dw!$AB10</f>
        <v>20.677312534840201</v>
      </c>
      <c r="J10" s="98">
        <f>(dw!M10*100)/dw!$AB10</f>
        <v>8.1951943460370451</v>
      </c>
      <c r="K10" s="98">
        <f>(dw!N10*100)/dw!$AB10</f>
        <v>4.0079817406434328</v>
      </c>
      <c r="L10" s="98">
        <f>(dw!O10*100)/dw!$AB10</f>
        <v>0</v>
      </c>
      <c r="M10" s="98">
        <f>(dw!P10*100)/dw!$AB10</f>
        <v>3.900419966934749</v>
      </c>
      <c r="N10" s="98">
        <f>(dw!Q10*100)/dw!$AB10</f>
        <v>0</v>
      </c>
      <c r="O10" s="98">
        <f>(dw!R10*100)/dw!$AB10</f>
        <v>1.8939408106967273</v>
      </c>
      <c r="P10" s="98">
        <f>(dw!S10*100)/dw!$AB10</f>
        <v>2.0897165834011382</v>
      </c>
      <c r="Q10" s="98">
        <f>(dw!T10*100)/dw!$AB10</f>
        <v>1.5728635302789558</v>
      </c>
      <c r="R10" s="98">
        <f>(dw!U10*100)/dw!$AB10</f>
        <v>4.7480565565758016E-3</v>
      </c>
      <c r="S10" s="98">
        <f>(dw!V10*100)/dw!$AB10</f>
        <v>1.6049768641946368E-3</v>
      </c>
      <c r="T10" s="98">
        <f>(dw!W10*100)/dw!$AB10</f>
        <v>0</v>
      </c>
      <c r="U10" s="98">
        <f>(dw!X10*100)/dw!$AB10</f>
        <v>8.7725227315382419</v>
      </c>
      <c r="V10" s="98">
        <f>(dw!Y10*100)/dw!$AB10</f>
        <v>1.1976112434041453</v>
      </c>
      <c r="W10" s="98">
        <f>(dw!Z10*100)/dw!$AB10</f>
        <v>3.879647610550319</v>
      </c>
      <c r="X10" s="98">
        <f>(dw!AA10*100)/dw!$AB10</f>
        <v>0</v>
      </c>
      <c r="Y10" s="98">
        <f t="shared" si="0"/>
        <v>100.00000000000001</v>
      </c>
      <c r="Z10" s="14">
        <f t="shared" si="1"/>
        <v>76.686924489774952</v>
      </c>
      <c r="AA10" s="14">
        <f t="shared" si="2"/>
        <v>9.4616889478681472</v>
      </c>
      <c r="AB10" s="13">
        <f t="shared" si="3"/>
        <v>0.32065928310470126</v>
      </c>
      <c r="AC10" s="13">
        <f t="shared" si="4"/>
        <v>0.10265129270986455</v>
      </c>
      <c r="AD10" s="13">
        <f t="shared" si="5"/>
        <v>0.48110238521832438</v>
      </c>
      <c r="AE10" s="13">
        <f t="shared" si="6"/>
        <v>0.890170153989573</v>
      </c>
      <c r="AF10" s="13">
        <f t="shared" si="7"/>
        <v>0.98176634512668792</v>
      </c>
      <c r="AG10" s="13">
        <f>(H10)/V10</f>
        <v>36.57817685790662</v>
      </c>
      <c r="AH10" s="13">
        <f t="shared" si="8"/>
        <v>6.467691263242739</v>
      </c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</row>
    <row r="11" spans="1:1024" x14ac:dyDescent="0.25">
      <c r="A11" s="7" t="s">
        <v>56</v>
      </c>
      <c r="B11" s="97">
        <v>39662</v>
      </c>
      <c r="C11" s="9">
        <f>dw!C11</f>
        <v>56.931506849315099</v>
      </c>
      <c r="D11" s="10" t="s">
        <v>46</v>
      </c>
      <c r="E11" s="11">
        <v>1.7151000000000001</v>
      </c>
      <c r="F11" s="11">
        <v>38.54</v>
      </c>
      <c r="G11" s="11">
        <v>4.4501816294758703</v>
      </c>
      <c r="H11" s="98">
        <f>(dw!K11*100)/dw!$AB11</f>
        <v>49.12023611769127</v>
      </c>
      <c r="I11" s="98">
        <f>(dw!L11*100)/dw!$AB11</f>
        <v>8.5278635879060491</v>
      </c>
      <c r="J11" s="98">
        <f>(dw!M11*100)/dw!$AB11</f>
        <v>4.6242062854311747</v>
      </c>
      <c r="K11" s="98">
        <f>(dw!N11*100)/dw!$AB11</f>
        <v>8.343588205109107</v>
      </c>
      <c r="L11" s="98">
        <f>(dw!O11*100)/dw!$AB11</f>
        <v>0</v>
      </c>
      <c r="M11" s="98">
        <f>(dw!P11*100)/dw!$AB11</f>
        <v>5.278145402672922</v>
      </c>
      <c r="N11" s="98">
        <f>(dw!Q11*100)/dw!$AB11</f>
        <v>0</v>
      </c>
      <c r="O11" s="98">
        <f>(dw!R11*100)/dw!$AB11</f>
        <v>1.3182654864434755</v>
      </c>
      <c r="P11" s="98">
        <f>(dw!S11*100)/dw!$AB11</f>
        <v>2.317469553779576</v>
      </c>
      <c r="Q11" s="98">
        <f>(dw!T11*100)/dw!$AB11</f>
        <v>1.8033818045689918</v>
      </c>
      <c r="R11" s="98">
        <f>(dw!U11*100)/dw!$AB11</f>
        <v>1.1287253891632521E-3</v>
      </c>
      <c r="S11" s="98">
        <f>(dw!V11*100)/dw!$AB11</f>
        <v>2.6933723079343814E-3</v>
      </c>
      <c r="T11" s="98">
        <f>(dw!W11*100)/dw!$AB11</f>
        <v>0</v>
      </c>
      <c r="U11" s="98">
        <f>(dw!X11*100)/dw!$AB11</f>
        <v>12.957687912742909</v>
      </c>
      <c r="V11" s="98">
        <f>(dw!Y11*100)/dw!$AB11</f>
        <v>3.1205261739512307</v>
      </c>
      <c r="W11" s="98">
        <f>(dw!Z11*100)/dw!$AB11</f>
        <v>2.5848073720062033</v>
      </c>
      <c r="X11" s="98">
        <f>(dw!AA11*100)/dw!$AB11</f>
        <v>0</v>
      </c>
      <c r="Y11" s="98">
        <f t="shared" si="0"/>
        <v>100</v>
      </c>
      <c r="Z11" s="14">
        <f t="shared" si="1"/>
        <v>70.615894196137589</v>
      </c>
      <c r="AA11" s="14">
        <f t="shared" si="2"/>
        <v>10.718390972854129</v>
      </c>
      <c r="AB11" s="13">
        <f t="shared" si="3"/>
        <v>0.14792965651004866</v>
      </c>
      <c r="AC11" s="13">
        <f t="shared" si="4"/>
        <v>0.15504526174146158</v>
      </c>
      <c r="AD11" s="13">
        <f t="shared" si="5"/>
        <v>0.54729028296258597</v>
      </c>
      <c r="AE11" s="13">
        <f t="shared" si="6"/>
        <v>0.86821804666280566</v>
      </c>
      <c r="AF11" s="13">
        <f t="shared" si="7"/>
        <v>0.94864905814825351</v>
      </c>
      <c r="AG11" s="13">
        <f>(H11)/V11</f>
        <v>15.741010771749082</v>
      </c>
      <c r="AH11" s="13">
        <f t="shared" si="8"/>
        <v>3.5854790460406423</v>
      </c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</row>
    <row r="12" spans="1:1024" x14ac:dyDescent="0.25">
      <c r="A12" s="7" t="s">
        <v>57</v>
      </c>
      <c r="B12" s="97">
        <v>39775</v>
      </c>
      <c r="C12" s="9">
        <f>dw!C12</f>
        <v>99.315068493150704</v>
      </c>
      <c r="D12" s="10" t="s">
        <v>46</v>
      </c>
      <c r="E12" s="11">
        <v>3.96163</v>
      </c>
      <c r="F12" s="11">
        <v>73.400000000000006</v>
      </c>
      <c r="G12" s="11">
        <v>5.3973160762942802</v>
      </c>
      <c r="H12" s="98">
        <f>(dw!K12*100)/dw!$AB12</f>
        <v>49.649059608099847</v>
      </c>
      <c r="I12" s="98">
        <f>(dw!L12*100)/dw!$AB12</f>
        <v>4.8038024472676657</v>
      </c>
      <c r="J12" s="98">
        <f>(dw!M12*100)/dw!$AB12</f>
        <v>9.7587724135354588</v>
      </c>
      <c r="K12" s="98">
        <f>(dw!N12*100)/dw!$AB12</f>
        <v>4.7916469024113493</v>
      </c>
      <c r="L12" s="98">
        <f>(dw!O12*100)/dw!$AB12</f>
        <v>0</v>
      </c>
      <c r="M12" s="98">
        <f>(dw!P12*100)/dw!$AB12</f>
        <v>5.9522704465434186</v>
      </c>
      <c r="N12" s="98">
        <f>(dw!Q12*100)/dw!$AB12</f>
        <v>0</v>
      </c>
      <c r="O12" s="98">
        <f>(dw!R12*100)/dw!$AB12</f>
        <v>1.6597779026233916</v>
      </c>
      <c r="P12" s="98">
        <f>(dw!S12*100)/dw!$AB12</f>
        <v>2.1404610939286512</v>
      </c>
      <c r="Q12" s="98">
        <f>(dw!T12*100)/dw!$AB12</f>
        <v>1.632412756193429</v>
      </c>
      <c r="R12" s="98">
        <f>(dw!U12*100)/dw!$AB12</f>
        <v>0</v>
      </c>
      <c r="S12" s="98">
        <f>(dw!V12*100)/dw!$AB12</f>
        <v>0</v>
      </c>
      <c r="T12" s="98">
        <f>(dw!W12*100)/dw!$AB12</f>
        <v>0</v>
      </c>
      <c r="U12" s="98">
        <f>(dw!X12*100)/dw!$AB12</f>
        <v>15.55212177047988</v>
      </c>
      <c r="V12" s="98">
        <f>(dw!Y12*100)/dw!$AB12</f>
        <v>1.7824898688644877</v>
      </c>
      <c r="W12" s="98">
        <f>(dw!Z12*100)/dw!$AB12</f>
        <v>2.2771847900524018</v>
      </c>
      <c r="X12" s="98">
        <f>(dw!AA12*100)/dw!$AB12</f>
        <v>0</v>
      </c>
      <c r="Y12" s="98">
        <f t="shared" si="0"/>
        <v>99.999999999999986</v>
      </c>
      <c r="Z12" s="14">
        <f t="shared" si="1"/>
        <v>69.003281371314316</v>
      </c>
      <c r="AA12" s="14">
        <f t="shared" si="2"/>
        <v>11.384922199288891</v>
      </c>
      <c r="AB12" s="13">
        <f t="shared" si="3"/>
        <v>8.8219466634888236E-2</v>
      </c>
      <c r="AC12" s="13">
        <f t="shared" si="4"/>
        <v>0.18392818427463389</v>
      </c>
      <c r="AD12" s="13">
        <f t="shared" si="5"/>
        <v>0.57735072147982913</v>
      </c>
      <c r="AE12" s="13">
        <f t="shared" si="6"/>
        <v>0.85837571069379892</v>
      </c>
      <c r="AF12" s="13">
        <f t="shared" si="7"/>
        <v>0.96830303700657727</v>
      </c>
      <c r="AG12" s="13">
        <f>(H12)/V12</f>
        <v>27.85376818984567</v>
      </c>
      <c r="AH12" s="13">
        <f t="shared" si="8"/>
        <v>3.1412796080055152</v>
      </c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</row>
    <row r="13" spans="1:1024" x14ac:dyDescent="0.25">
      <c r="A13" s="7" t="s">
        <v>58</v>
      </c>
      <c r="B13" s="97">
        <v>40026</v>
      </c>
      <c r="C13" s="9">
        <f>dw!C13</f>
        <v>72.767123287671197</v>
      </c>
      <c r="D13" s="10" t="s">
        <v>46</v>
      </c>
      <c r="E13" s="11">
        <v>2.2515000000000001</v>
      </c>
      <c r="F13" s="11">
        <v>42.884</v>
      </c>
      <c r="G13" s="11">
        <v>5.2502098684824201</v>
      </c>
      <c r="H13" s="98">
        <f>(dw!K13*100)/dw!$AB13</f>
        <v>39.90710373607336</v>
      </c>
      <c r="I13" s="98">
        <f>(dw!L13*100)/dw!$AB13</f>
        <v>15.877935003661294</v>
      </c>
      <c r="J13" s="98">
        <f>(dw!M13*100)/dw!$AB13</f>
        <v>8.1850190028024397</v>
      </c>
      <c r="K13" s="98">
        <f>(dw!N13*100)/dw!$AB13</f>
        <v>5.8554409282403084</v>
      </c>
      <c r="L13" s="98">
        <f>(dw!O13*100)/dw!$AB13</f>
        <v>0</v>
      </c>
      <c r="M13" s="98">
        <f>(dw!P13*100)/dw!$AB13</f>
        <v>5.4823088449989106</v>
      </c>
      <c r="N13" s="98">
        <f>(dw!Q13*100)/dw!$AB13</f>
        <v>0</v>
      </c>
      <c r="O13" s="98">
        <f>(dw!R13*100)/dw!$AB13</f>
        <v>1.3450128887485968</v>
      </c>
      <c r="P13" s="98">
        <f>(dw!S13*100)/dw!$AB13</f>
        <v>2.4836572208158914</v>
      </c>
      <c r="Q13" s="98">
        <f>(dw!T13*100)/dw!$AB13</f>
        <v>2.0744629347897461</v>
      </c>
      <c r="R13" s="98">
        <f>(dw!U13*100)/dw!$AB13</f>
        <v>0</v>
      </c>
      <c r="S13" s="98">
        <f>(dw!V13*100)/dw!$AB13</f>
        <v>0</v>
      </c>
      <c r="T13" s="98">
        <f>(dw!W13*100)/dw!$AB13</f>
        <v>0</v>
      </c>
      <c r="U13" s="98">
        <f>(dw!X13*100)/dw!$AB13</f>
        <v>12.172638453757788</v>
      </c>
      <c r="V13" s="98">
        <f>(dw!Y13*100)/dw!$AB13</f>
        <v>4.0809419090464916</v>
      </c>
      <c r="W13" s="98">
        <f>(dw!Z13*100)/dw!$AB13</f>
        <v>2.5354790770651636</v>
      </c>
      <c r="X13" s="98">
        <f>(dw!AA13*100)/dw!$AB13</f>
        <v>0</v>
      </c>
      <c r="Y13" s="98">
        <f t="shared" si="0"/>
        <v>99.999999999999986</v>
      </c>
      <c r="Z13" s="14">
        <f t="shared" si="1"/>
        <v>69.825498670777407</v>
      </c>
      <c r="AA13" s="14">
        <f t="shared" si="2"/>
        <v>11.385441889353146</v>
      </c>
      <c r="AB13" s="13">
        <f t="shared" si="3"/>
        <v>0.28462712157895725</v>
      </c>
      <c r="AC13" s="13">
        <f t="shared" si="4"/>
        <v>0.14845018290196663</v>
      </c>
      <c r="AD13" s="13">
        <f t="shared" si="5"/>
        <v>0.51670757024637703</v>
      </c>
      <c r="AE13" s="13">
        <f t="shared" si="6"/>
        <v>0.85980408783810247</v>
      </c>
      <c r="AF13" s="13">
        <f t="shared" si="7"/>
        <v>0.93183203774797629</v>
      </c>
      <c r="AG13" s="13">
        <f>(H13)/V13</f>
        <v>9.7788953201241764</v>
      </c>
      <c r="AH13" s="13">
        <f t="shared" si="8"/>
        <v>3.4321692509914099</v>
      </c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</row>
    <row r="14" spans="1:1024" x14ac:dyDescent="0.25">
      <c r="A14" s="7" t="s">
        <v>59</v>
      </c>
      <c r="B14" s="97">
        <v>40238</v>
      </c>
      <c r="C14" s="9">
        <f>dw!C14</f>
        <v>169.36986301369899</v>
      </c>
      <c r="D14" s="10" t="s">
        <v>46</v>
      </c>
      <c r="E14" s="11">
        <v>1.52</v>
      </c>
      <c r="F14" s="11">
        <v>16.850000000000001</v>
      </c>
      <c r="G14" s="11">
        <v>9.0207715133531092</v>
      </c>
      <c r="H14" s="98">
        <f>(dw!K14*100)/dw!$AB14</f>
        <v>68.448098465495576</v>
      </c>
      <c r="I14" s="98">
        <f>(dw!L14*100)/dw!$AB14</f>
        <v>0.52910380113828082</v>
      </c>
      <c r="J14" s="98">
        <f>(dw!M14*100)/dw!$AB14</f>
        <v>3.8039634400607327</v>
      </c>
      <c r="K14" s="98">
        <f>(dw!N14*100)/dw!$AB14</f>
        <v>3.566479437690258</v>
      </c>
      <c r="L14" s="98">
        <f>(dw!O14*100)/dw!$AB14</f>
        <v>0</v>
      </c>
      <c r="M14" s="98">
        <f>(dw!P14*100)/dw!$AB14</f>
        <v>2.2862192773934984</v>
      </c>
      <c r="N14" s="98">
        <f>(dw!Q14*100)/dw!$AB14</f>
        <v>0.33527215839837715</v>
      </c>
      <c r="O14" s="98">
        <f>(dw!R14*100)/dw!$AB14</f>
        <v>0.18804753060104729</v>
      </c>
      <c r="P14" s="98">
        <f>(dw!S14*100)/dw!$AB14</f>
        <v>0.66117932074266206</v>
      </c>
      <c r="Q14" s="98">
        <f>(dw!T14*100)/dw!$AB14</f>
        <v>0</v>
      </c>
      <c r="R14" s="98">
        <f>(dw!U14*100)/dw!$AB14</f>
        <v>1.6793496344961378E-3</v>
      </c>
      <c r="S14" s="98">
        <f>(dw!V14*100)/dw!$AB14</f>
        <v>0</v>
      </c>
      <c r="T14" s="98">
        <f>(dw!W14*100)/dw!$AB14</f>
        <v>3.0670533582161638E-2</v>
      </c>
      <c r="U14" s="98">
        <f>(dw!X14*100)/dw!$AB14</f>
        <v>14.183970648504094</v>
      </c>
      <c r="V14" s="98">
        <f>(dw!Y14*100)/dw!$AB14</f>
        <v>3.2084945819558457</v>
      </c>
      <c r="W14" s="98">
        <f>(dw!Z14*100)/dw!$AB14</f>
        <v>2.7568214548029637</v>
      </c>
      <c r="X14" s="98">
        <f>(dw!AA14*100)/dw!$AB14</f>
        <v>0</v>
      </c>
      <c r="Y14" s="98">
        <f t="shared" si="0"/>
        <v>100.00000000000001</v>
      </c>
      <c r="Z14" s="14">
        <f t="shared" si="1"/>
        <v>76.347645144384842</v>
      </c>
      <c r="AA14" s="14">
        <f t="shared" si="2"/>
        <v>3.4723976367700811</v>
      </c>
      <c r="AB14" s="13">
        <f t="shared" si="3"/>
        <v>7.6707054468954988E-3</v>
      </c>
      <c r="AC14" s="13">
        <f t="shared" si="4"/>
        <v>0.15667422396340586</v>
      </c>
      <c r="AD14" s="13">
        <f t="shared" si="5"/>
        <v>0.80333454872108989</v>
      </c>
      <c r="AE14" s="13">
        <f t="shared" si="6"/>
        <v>0.95649717143987933</v>
      </c>
      <c r="AF14" s="13">
        <f t="shared" si="7"/>
        <v>0.95555221155950465</v>
      </c>
      <c r="AG14" s="13">
        <f>(H14)/V14</f>
        <v>21.333400046999841</v>
      </c>
      <c r="AH14" s="13">
        <f t="shared" si="8"/>
        <v>3.9659244018974396</v>
      </c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</row>
    <row r="15" spans="1:1024" x14ac:dyDescent="0.25">
      <c r="A15" s="7" t="s">
        <v>60</v>
      </c>
      <c r="B15" s="97">
        <v>40309</v>
      </c>
      <c r="C15" s="9">
        <f>dw!C15</f>
        <v>37.260273972602697</v>
      </c>
      <c r="D15" s="10" t="s">
        <v>46</v>
      </c>
      <c r="E15" s="11">
        <v>1.1200000000000001</v>
      </c>
      <c r="F15" s="11">
        <v>14</v>
      </c>
      <c r="G15" s="11">
        <v>8</v>
      </c>
      <c r="H15" s="98">
        <f>(dw!K15*100)/dw!$AB15</f>
        <v>31.865042052818929</v>
      </c>
      <c r="I15" s="98">
        <f>(dw!L15*100)/dw!$AB15</f>
        <v>31.404555933718004</v>
      </c>
      <c r="J15" s="98">
        <f>(dw!M15*100)/dw!$AB15</f>
        <v>2.8808990787056334</v>
      </c>
      <c r="K15" s="98">
        <f>(dw!N15*100)/dw!$AB15</f>
        <v>5.8698452506324195</v>
      </c>
      <c r="L15" s="98">
        <f>(dw!O15*100)/dw!$AB15</f>
        <v>0</v>
      </c>
      <c r="M15" s="98">
        <f>(dw!P15*100)/dw!$AB15</f>
        <v>5.0984358420389766</v>
      </c>
      <c r="N15" s="98">
        <f>(dw!Q15*100)/dw!$AB15</f>
        <v>1.4286780474506486</v>
      </c>
      <c r="O15" s="98">
        <f>(dw!R15*100)/dw!$AB15</f>
        <v>1.0572699087815296</v>
      </c>
      <c r="P15" s="98">
        <f>(dw!S15*100)/dw!$AB15</f>
        <v>3.9921956697587144</v>
      </c>
      <c r="Q15" s="98">
        <f>(dw!T15*100)/dw!$AB15</f>
        <v>0</v>
      </c>
      <c r="R15" s="98">
        <f>(dw!U15*100)/dw!$AB15</f>
        <v>6.8165172768959439E-3</v>
      </c>
      <c r="S15" s="98">
        <f>(dw!V15*100)/dw!$AB15</f>
        <v>1.9538792009595402E-3</v>
      </c>
      <c r="T15" s="98">
        <f>(dw!W15*100)/dw!$AB15</f>
        <v>0</v>
      </c>
      <c r="U15" s="98">
        <f>(dw!X15*100)/dw!$AB15</f>
        <v>9.8949931876578567</v>
      </c>
      <c r="V15" s="98">
        <f>(dw!Y15*100)/dw!$AB15</f>
        <v>0.78785451651594363</v>
      </c>
      <c r="W15" s="98">
        <f>(dw!Z15*100)/dw!$AB15</f>
        <v>5.7114601154435016</v>
      </c>
      <c r="X15" s="98">
        <f>(dw!AA15*100)/dw!$AB15</f>
        <v>0</v>
      </c>
      <c r="Y15" s="98">
        <f t="shared" si="0"/>
        <v>100.00000000000004</v>
      </c>
      <c r="Z15" s="14">
        <f t="shared" si="1"/>
        <v>72.020342315874998</v>
      </c>
      <c r="AA15" s="14">
        <f t="shared" si="2"/>
        <v>11.583395985306765</v>
      </c>
      <c r="AB15" s="13">
        <f t="shared" si="3"/>
        <v>0.4963609210919997</v>
      </c>
      <c r="AC15" s="13">
        <f t="shared" si="4"/>
        <v>0.12079536910681522</v>
      </c>
      <c r="AD15" s="13">
        <f t="shared" si="5"/>
        <v>0.46069531136501279</v>
      </c>
      <c r="AE15" s="13">
        <f t="shared" si="6"/>
        <v>0.86144882728117156</v>
      </c>
      <c r="AF15" s="13">
        <f t="shared" si="7"/>
        <v>0.98770081410155353</v>
      </c>
      <c r="AG15" s="13"/>
      <c r="AH15" s="13">
        <f t="shared" si="8"/>
        <v>5.9225404815812768</v>
      </c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</row>
    <row r="16" spans="1:1024" x14ac:dyDescent="0.25">
      <c r="A16" s="7" t="s">
        <v>61</v>
      </c>
      <c r="B16" s="97">
        <v>40392</v>
      </c>
      <c r="C16" s="9">
        <f>dw!C16</f>
        <v>48.657534246575402</v>
      </c>
      <c r="D16" s="10" t="s">
        <v>46</v>
      </c>
      <c r="E16" s="11">
        <v>1.2</v>
      </c>
      <c r="F16" s="11">
        <v>23.9</v>
      </c>
      <c r="G16" s="11">
        <v>5.02092050209205</v>
      </c>
      <c r="H16" s="98">
        <f>(dw!K16*100)/dw!$AB16</f>
        <v>41.530401433400492</v>
      </c>
      <c r="I16" s="98">
        <f>(dw!L16*100)/dw!$AB16</f>
        <v>22.9241841767581</v>
      </c>
      <c r="J16" s="98">
        <f>(dw!M16*100)/dw!$AB16</f>
        <v>3.8965005157672739</v>
      </c>
      <c r="K16" s="98">
        <f>(dw!N16*100)/dw!$AB16</f>
        <v>4.7487289318571158</v>
      </c>
      <c r="L16" s="98">
        <f>(dw!O16*100)/dw!$AB16</f>
        <v>0.52821908902523262</v>
      </c>
      <c r="M16" s="98">
        <f>(dw!P16*100)/dw!$AB16</f>
        <v>5.2850744684058135</v>
      </c>
      <c r="N16" s="98">
        <f>(dw!Q16*100)/dw!$AB16</f>
        <v>0.29360068471873974</v>
      </c>
      <c r="O16" s="98">
        <f>(dw!R16*100)/dw!$AB16</f>
        <v>0.91330784425007971</v>
      </c>
      <c r="P16" s="98">
        <f>(dw!S16*100)/dw!$AB16</f>
        <v>1.4310149801885073</v>
      </c>
      <c r="Q16" s="98">
        <f>(dw!T16*100)/dw!$AB16</f>
        <v>1.9482502578836369</v>
      </c>
      <c r="R16" s="98">
        <f>(dw!U16*100)/dw!$AB16</f>
        <v>8.4410196856637681E-3</v>
      </c>
      <c r="S16" s="98">
        <f>(dw!V16*100)/dw!$AB16</f>
        <v>0</v>
      </c>
      <c r="T16" s="98">
        <f>(dw!W16*100)/dw!$AB16</f>
        <v>8.3885909919639928E-2</v>
      </c>
      <c r="U16" s="98">
        <f>(dw!X16*100)/dw!$AB16</f>
        <v>13.688390058995388</v>
      </c>
      <c r="V16" s="98">
        <f>(dw!Y16*100)/dw!$AB16</f>
        <v>1.4449347983657976</v>
      </c>
      <c r="W16" s="98">
        <f>(dw!Z16*100)/dw!$AB16</f>
        <v>1.2750658307785268</v>
      </c>
      <c r="X16" s="98">
        <f>(dw!AA16*100)/dw!$AB16</f>
        <v>0</v>
      </c>
      <c r="Y16" s="98">
        <f t="shared" si="0"/>
        <v>100</v>
      </c>
      <c r="Z16" s="14">
        <f t="shared" si="1"/>
        <v>73.628034146808204</v>
      </c>
      <c r="AA16" s="14">
        <f t="shared" si="2"/>
        <v>9.8796892551324422</v>
      </c>
      <c r="AB16" s="13">
        <f t="shared" si="3"/>
        <v>0.35566413094966909</v>
      </c>
      <c r="AC16" s="13">
        <f t="shared" si="4"/>
        <v>0.15676764347028277</v>
      </c>
      <c r="AD16" s="13">
        <f t="shared" si="5"/>
        <v>0.58080210425929424</v>
      </c>
      <c r="AE16" s="13">
        <f t="shared" si="6"/>
        <v>0.88169131126255984</v>
      </c>
      <c r="AF16" s="13">
        <f t="shared" si="7"/>
        <v>0.97807366746512947</v>
      </c>
      <c r="AG16" s="13">
        <f t="shared" ref="AG16:AG23" si="9">(H16)/V16</f>
        <v>28.742059143686507</v>
      </c>
      <c r="AH16" s="13">
        <f t="shared" si="8"/>
        <v>4.2591159720467138</v>
      </c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  <c r="RI16"/>
      <c r="RJ16"/>
      <c r="RK16"/>
      <c r="RL16"/>
      <c r="RM16"/>
      <c r="RN16"/>
      <c r="RO16"/>
      <c r="RP16"/>
      <c r="RQ16"/>
      <c r="RR16"/>
      <c r="RS16"/>
      <c r="RT16"/>
      <c r="RU16"/>
      <c r="RV16"/>
      <c r="RW16"/>
      <c r="RX16"/>
      <c r="RY16"/>
      <c r="RZ16"/>
      <c r="SA16"/>
      <c r="SB16"/>
      <c r="SC16"/>
      <c r="SD16"/>
      <c r="SE16"/>
      <c r="SF16"/>
      <c r="SG16"/>
      <c r="SH16"/>
      <c r="SI16"/>
      <c r="SJ16"/>
      <c r="SK16"/>
      <c r="SL16"/>
      <c r="SM16"/>
      <c r="SN16"/>
      <c r="SO16"/>
      <c r="SP16"/>
      <c r="SQ16"/>
      <c r="SR16"/>
      <c r="SS16"/>
      <c r="ST16"/>
      <c r="SU16"/>
      <c r="SV16"/>
      <c r="SW16"/>
      <c r="SX16"/>
      <c r="SY16"/>
      <c r="SZ16"/>
      <c r="TA16"/>
      <c r="TB16"/>
      <c r="TC16"/>
      <c r="TD16"/>
      <c r="TE16"/>
      <c r="TF16"/>
      <c r="TG16"/>
      <c r="TH16"/>
      <c r="TI16"/>
      <c r="TJ16"/>
      <c r="TK16"/>
      <c r="TL16"/>
      <c r="TM16"/>
      <c r="TN16"/>
      <c r="TO16"/>
      <c r="TP16"/>
      <c r="TQ16"/>
      <c r="TR16"/>
      <c r="TS16"/>
      <c r="TT16"/>
      <c r="TU16"/>
      <c r="TV16"/>
      <c r="TW16"/>
      <c r="TX16"/>
      <c r="TY16"/>
      <c r="TZ16"/>
      <c r="UA16"/>
      <c r="UB16"/>
      <c r="UC16"/>
      <c r="UD16"/>
      <c r="UE16"/>
      <c r="UF16"/>
      <c r="UG16"/>
      <c r="UH16"/>
      <c r="UI16"/>
      <c r="UJ16"/>
      <c r="UK16"/>
      <c r="UL16"/>
      <c r="UM16"/>
      <c r="UN16"/>
      <c r="UO16"/>
      <c r="UP16"/>
      <c r="UQ16"/>
      <c r="UR16"/>
      <c r="US16"/>
      <c r="UT16"/>
      <c r="UU16"/>
      <c r="UV16"/>
      <c r="UW16"/>
      <c r="UX16"/>
      <c r="UY16"/>
      <c r="UZ16"/>
      <c r="VA16"/>
      <c r="VB16"/>
      <c r="VC16"/>
      <c r="VD16"/>
      <c r="VE16"/>
      <c r="VF16"/>
      <c r="VG16"/>
      <c r="VH16"/>
      <c r="VI16"/>
      <c r="VJ16"/>
      <c r="VK16"/>
      <c r="VL16"/>
      <c r="VM16"/>
      <c r="VN16"/>
      <c r="VO16"/>
      <c r="VP16"/>
      <c r="VQ16"/>
      <c r="VR16"/>
      <c r="VS16"/>
      <c r="VT16"/>
      <c r="VU16"/>
      <c r="VV16"/>
      <c r="VW16"/>
      <c r="VX16"/>
      <c r="VY16"/>
      <c r="VZ16"/>
      <c r="WA16"/>
      <c r="WB16"/>
      <c r="WC16"/>
      <c r="WD16"/>
      <c r="WE16"/>
      <c r="WF16"/>
      <c r="WG16"/>
      <c r="WH16"/>
      <c r="WI16"/>
      <c r="WJ16"/>
      <c r="WK16"/>
      <c r="WL16"/>
      <c r="WM16"/>
      <c r="WN16"/>
      <c r="WO16"/>
      <c r="WP16"/>
      <c r="WQ16"/>
      <c r="WR16"/>
      <c r="WS16"/>
      <c r="WT16"/>
      <c r="WU16"/>
      <c r="WV16"/>
      <c r="WW16"/>
      <c r="WX16"/>
      <c r="WY16"/>
      <c r="WZ16"/>
      <c r="XA16"/>
      <c r="XB16"/>
      <c r="XC16"/>
      <c r="XD16"/>
      <c r="XE16"/>
      <c r="XF16"/>
      <c r="XG16"/>
      <c r="XH16"/>
      <c r="XI16"/>
      <c r="XJ16"/>
      <c r="XK16"/>
      <c r="XL16"/>
      <c r="XM16"/>
      <c r="XN16"/>
      <c r="XO16"/>
      <c r="XP16"/>
      <c r="XQ16"/>
      <c r="XR16"/>
      <c r="XS16"/>
      <c r="XT16"/>
      <c r="XU16"/>
      <c r="XV16"/>
      <c r="XW16"/>
      <c r="XX16"/>
      <c r="XY16"/>
      <c r="XZ16"/>
      <c r="YA16"/>
      <c r="YB16"/>
      <c r="YC16"/>
      <c r="YD16"/>
      <c r="YE16"/>
      <c r="YF16"/>
      <c r="YG16"/>
      <c r="YH16"/>
      <c r="YI16"/>
      <c r="YJ16"/>
      <c r="YK16"/>
      <c r="YL16"/>
      <c r="YM16"/>
      <c r="YN16"/>
      <c r="YO16"/>
      <c r="YP16"/>
      <c r="YQ16"/>
      <c r="YR16"/>
      <c r="YS16"/>
      <c r="YT16"/>
      <c r="YU16"/>
      <c r="YV16"/>
      <c r="YW16"/>
      <c r="YX16"/>
      <c r="YY16"/>
      <c r="YZ16"/>
      <c r="ZA16"/>
      <c r="ZB16"/>
      <c r="ZC16"/>
      <c r="ZD16"/>
      <c r="ZE16"/>
      <c r="ZF16"/>
      <c r="ZG16"/>
      <c r="ZH16"/>
      <c r="ZI16"/>
      <c r="ZJ16"/>
      <c r="ZK16"/>
      <c r="ZL16"/>
      <c r="ZM16"/>
      <c r="ZN16"/>
      <c r="ZO16"/>
      <c r="ZP16"/>
      <c r="ZQ16"/>
      <c r="ZR16"/>
      <c r="ZS16"/>
      <c r="ZT16"/>
      <c r="ZU16"/>
      <c r="ZV16"/>
      <c r="ZW16"/>
      <c r="ZX16"/>
      <c r="ZY16"/>
      <c r="ZZ16"/>
      <c r="AAA16"/>
      <c r="AAB16"/>
      <c r="AAC16"/>
      <c r="AAD16"/>
      <c r="AAE16"/>
      <c r="AAF16"/>
      <c r="AAG16"/>
      <c r="AAH16"/>
      <c r="AAI16"/>
      <c r="AAJ16"/>
      <c r="AAK16"/>
      <c r="AAL16"/>
      <c r="AAM16"/>
      <c r="AAN16"/>
      <c r="AAO16"/>
      <c r="AAP16"/>
      <c r="AAQ16"/>
      <c r="AAR16"/>
      <c r="AAS16"/>
      <c r="AAT16"/>
      <c r="AAU16"/>
      <c r="AAV16"/>
      <c r="AAW16"/>
      <c r="AAX16"/>
      <c r="AAY16"/>
      <c r="AAZ16"/>
      <c r="ABA16"/>
      <c r="ABB16"/>
      <c r="ABC16"/>
      <c r="ABD16"/>
      <c r="ABE16"/>
      <c r="ABF16"/>
      <c r="ABG16"/>
      <c r="ABH16"/>
      <c r="ABI16"/>
      <c r="ABJ16"/>
      <c r="ABK16"/>
      <c r="ABL16"/>
      <c r="ABM16"/>
      <c r="ABN16"/>
      <c r="ABO16"/>
      <c r="ABP16"/>
      <c r="ABQ16"/>
      <c r="ABR16"/>
      <c r="ABS16"/>
      <c r="ABT16"/>
      <c r="ABU16"/>
      <c r="ABV16"/>
      <c r="ABW16"/>
      <c r="ABX16"/>
      <c r="ABY16"/>
      <c r="ABZ16"/>
      <c r="ACA16"/>
      <c r="ACB16"/>
      <c r="ACC16"/>
      <c r="ACD16"/>
      <c r="ACE16"/>
      <c r="ACF16"/>
      <c r="ACG16"/>
      <c r="ACH16"/>
      <c r="ACI16"/>
      <c r="ACJ16"/>
      <c r="ACK16"/>
      <c r="ACL16"/>
      <c r="ACM16"/>
      <c r="ACN16"/>
      <c r="ACO16"/>
      <c r="ACP16"/>
      <c r="ACQ16"/>
      <c r="ACR16"/>
      <c r="ACS16"/>
      <c r="ACT16"/>
      <c r="ACU16"/>
      <c r="ACV16"/>
      <c r="ACW16"/>
      <c r="ACX16"/>
      <c r="ACY16"/>
      <c r="ACZ16"/>
      <c r="ADA16"/>
      <c r="ADB16"/>
      <c r="ADC16"/>
      <c r="ADD16"/>
      <c r="ADE16"/>
      <c r="ADF16"/>
      <c r="ADG16"/>
      <c r="ADH16"/>
      <c r="ADI16"/>
      <c r="ADJ16"/>
      <c r="ADK16"/>
      <c r="ADL16"/>
      <c r="ADM16"/>
      <c r="ADN16"/>
      <c r="ADO16"/>
      <c r="ADP16"/>
      <c r="ADQ16"/>
      <c r="ADR16"/>
      <c r="ADS16"/>
      <c r="ADT16"/>
      <c r="ADU16"/>
      <c r="ADV16"/>
      <c r="ADW16"/>
      <c r="ADX16"/>
      <c r="ADY16"/>
      <c r="ADZ16"/>
      <c r="AEA16"/>
      <c r="AEB16"/>
      <c r="AEC16"/>
      <c r="AED16"/>
      <c r="AEE16"/>
      <c r="AEF16"/>
      <c r="AEG16"/>
      <c r="AEH16"/>
      <c r="AEI16"/>
      <c r="AEJ16"/>
      <c r="AEK16"/>
      <c r="AEL16"/>
      <c r="AEM16"/>
      <c r="AEN16"/>
      <c r="AEO16"/>
      <c r="AEP16"/>
      <c r="AEQ16"/>
      <c r="AER16"/>
      <c r="AES16"/>
      <c r="AET16"/>
      <c r="AEU16"/>
      <c r="AEV16"/>
      <c r="AEW16"/>
      <c r="AEX16"/>
      <c r="AEY16"/>
      <c r="AEZ16"/>
      <c r="AFA16"/>
      <c r="AFB16"/>
      <c r="AFC16"/>
      <c r="AFD16"/>
      <c r="AFE16"/>
      <c r="AFF16"/>
      <c r="AFG16"/>
      <c r="AFH16"/>
      <c r="AFI16"/>
      <c r="AFJ16"/>
      <c r="AFK16"/>
      <c r="AFL16"/>
      <c r="AFM16"/>
      <c r="AFN16"/>
      <c r="AFO16"/>
      <c r="AFP16"/>
      <c r="AFQ16"/>
      <c r="AFR16"/>
      <c r="AFS16"/>
      <c r="AFT16"/>
      <c r="AFU16"/>
      <c r="AFV16"/>
      <c r="AFW16"/>
      <c r="AFX16"/>
      <c r="AFY16"/>
      <c r="AFZ16"/>
      <c r="AGA16"/>
      <c r="AGB16"/>
      <c r="AGC16"/>
      <c r="AGD16"/>
      <c r="AGE16"/>
      <c r="AGF16"/>
      <c r="AGG16"/>
      <c r="AGH16"/>
      <c r="AGI16"/>
      <c r="AGJ16"/>
      <c r="AGK16"/>
      <c r="AGL16"/>
      <c r="AGM16"/>
      <c r="AGN16"/>
      <c r="AGO16"/>
      <c r="AGP16"/>
      <c r="AGQ16"/>
      <c r="AGR16"/>
      <c r="AGS16"/>
      <c r="AGT16"/>
      <c r="AGU16"/>
      <c r="AGV16"/>
      <c r="AGW16"/>
      <c r="AGX16"/>
      <c r="AGY16"/>
      <c r="AGZ16"/>
      <c r="AHA16"/>
      <c r="AHB16"/>
      <c r="AHC16"/>
      <c r="AHD16"/>
      <c r="AHE16"/>
      <c r="AHF16"/>
      <c r="AHG16"/>
      <c r="AHH16"/>
      <c r="AHI16"/>
      <c r="AHJ16"/>
      <c r="AHK16"/>
      <c r="AHL16"/>
      <c r="AHM16"/>
      <c r="AHN16"/>
      <c r="AHO16"/>
      <c r="AHP16"/>
      <c r="AHQ16"/>
      <c r="AHR16"/>
      <c r="AHS16"/>
      <c r="AHT16"/>
      <c r="AHU16"/>
      <c r="AHV16"/>
      <c r="AHW16"/>
      <c r="AHX16"/>
      <c r="AHY16"/>
      <c r="AHZ16"/>
      <c r="AIA16"/>
      <c r="AIB16"/>
      <c r="AIC16"/>
      <c r="AID16"/>
      <c r="AIE16"/>
      <c r="AIF16"/>
      <c r="AIG16"/>
      <c r="AIH16"/>
      <c r="AII16"/>
      <c r="AIJ16"/>
      <c r="AIK16"/>
      <c r="AIL16"/>
      <c r="AIM16"/>
      <c r="AIN16"/>
      <c r="AIO16"/>
      <c r="AIP16"/>
      <c r="AIQ16"/>
      <c r="AIR16"/>
      <c r="AIS16"/>
      <c r="AIT16"/>
      <c r="AIU16"/>
      <c r="AIV16"/>
      <c r="AIW16"/>
      <c r="AIX16"/>
      <c r="AIY16"/>
      <c r="AIZ16"/>
      <c r="AJA16"/>
      <c r="AJB16"/>
      <c r="AJC16"/>
      <c r="AJD16"/>
      <c r="AJE16"/>
      <c r="AJF16"/>
      <c r="AJG16"/>
      <c r="AJH16"/>
      <c r="AJI16"/>
      <c r="AJJ16"/>
      <c r="AJK16"/>
      <c r="AJL16"/>
      <c r="AJM16"/>
      <c r="AJN16"/>
      <c r="AJO16"/>
      <c r="AJP16"/>
      <c r="AJQ16"/>
      <c r="AJR16"/>
      <c r="AJS16"/>
      <c r="AJT16"/>
      <c r="AJU16"/>
      <c r="AJV16"/>
      <c r="AJW16"/>
      <c r="AJX16"/>
      <c r="AJY16"/>
      <c r="AJZ16"/>
      <c r="AKA16"/>
      <c r="AKB16"/>
      <c r="AKC16"/>
      <c r="AKD16"/>
      <c r="AKE16"/>
      <c r="AKF16"/>
      <c r="AKG16"/>
      <c r="AKH16"/>
      <c r="AKI16"/>
      <c r="AKJ16"/>
      <c r="AKK16"/>
      <c r="AKL16"/>
      <c r="AKM16"/>
      <c r="AKN16"/>
      <c r="AKO16"/>
      <c r="AKP16"/>
      <c r="AKQ16"/>
      <c r="AKR16"/>
      <c r="AKS16"/>
      <c r="AKT16"/>
      <c r="AKU16"/>
      <c r="AKV16"/>
      <c r="AKW16"/>
      <c r="AKX16"/>
      <c r="AKY16"/>
      <c r="AKZ16"/>
      <c r="ALA16"/>
      <c r="ALB16"/>
      <c r="ALC16"/>
      <c r="ALD16"/>
      <c r="ALE16"/>
      <c r="ALF16"/>
      <c r="ALG16"/>
      <c r="ALH16"/>
      <c r="ALI16"/>
      <c r="ALJ16"/>
      <c r="ALK16"/>
      <c r="ALL16"/>
      <c r="ALM16"/>
      <c r="ALN16"/>
      <c r="ALO16"/>
      <c r="ALP16"/>
      <c r="ALQ16"/>
      <c r="ALR16"/>
      <c r="ALS16"/>
      <c r="ALT16"/>
      <c r="ALU16"/>
      <c r="ALV16"/>
      <c r="ALW16"/>
      <c r="ALX16"/>
      <c r="ALY16"/>
      <c r="ALZ16"/>
      <c r="AMA16"/>
      <c r="AMB16"/>
      <c r="AMC16"/>
      <c r="AMD16"/>
      <c r="AME16"/>
      <c r="AMF16"/>
      <c r="AMG16"/>
      <c r="AMH16"/>
      <c r="AMI16"/>
      <c r="AMJ16"/>
    </row>
    <row r="17" spans="1:1024" x14ac:dyDescent="0.25">
      <c r="A17" s="7" t="s">
        <v>62</v>
      </c>
      <c r="B17" s="97">
        <v>40464</v>
      </c>
      <c r="C17" s="9">
        <f>dw!C17</f>
        <v>70.465753424657507</v>
      </c>
      <c r="D17" s="10" t="s">
        <v>46</v>
      </c>
      <c r="E17" s="11">
        <v>2</v>
      </c>
      <c r="F17" s="11">
        <v>28.9</v>
      </c>
      <c r="G17" s="11">
        <v>6.9204152249134996</v>
      </c>
      <c r="H17" s="98">
        <f>(dw!K17*100)/dw!$AB17</f>
        <v>64.58797933636481</v>
      </c>
      <c r="I17" s="98">
        <f>(dw!L17*100)/dw!$AB17</f>
        <v>6.1599303916385084</v>
      </c>
      <c r="J17" s="98">
        <f>(dw!M17*100)/dw!$AB17</f>
        <v>3.7803799828593729</v>
      </c>
      <c r="K17" s="98">
        <f>(dw!N17*100)/dw!$AB17</f>
        <v>0.52718456757634924</v>
      </c>
      <c r="L17" s="98">
        <f>(dw!O17*100)/dw!$AB17</f>
        <v>0.2259097901099916</v>
      </c>
      <c r="M17" s="98">
        <f>(dw!P17*100)/dw!$AB17</f>
        <v>5.711443906682443</v>
      </c>
      <c r="N17" s="98">
        <f>(dw!Q17*100)/dw!$AB17</f>
        <v>0</v>
      </c>
      <c r="O17" s="98">
        <f>(dw!R17*100)/dw!$AB17</f>
        <v>0.96872710406591889</v>
      </c>
      <c r="P17" s="98">
        <f>(dw!S17*100)/dw!$AB17</f>
        <v>1.2932409624001486</v>
      </c>
      <c r="Q17" s="98">
        <f>(dw!T17*100)/dw!$AB17</f>
        <v>1.5598071078515747</v>
      </c>
      <c r="R17" s="98">
        <f>(dw!U17*100)/dw!$AB17</f>
        <v>3.8886111412375604E-3</v>
      </c>
      <c r="S17" s="98">
        <f>(dw!V17*100)/dw!$AB17</f>
        <v>2.5924074274917071E-3</v>
      </c>
      <c r="T17" s="98">
        <f>(dw!W17*100)/dw!$AB17</f>
        <v>0</v>
      </c>
      <c r="U17" s="98">
        <f>(dw!X17*100)/dw!$AB17</f>
        <v>12.982406052960254</v>
      </c>
      <c r="V17" s="98">
        <f>(dw!Y17*100)/dw!$AB17</f>
        <v>1.5676658057960564</v>
      </c>
      <c r="W17" s="98">
        <f>(dw!Z17*100)/dw!$AB17</f>
        <v>0.6288439731258455</v>
      </c>
      <c r="X17" s="98">
        <f>(dw!AA17*100)/dw!$AB17</f>
        <v>0</v>
      </c>
      <c r="Y17" s="98">
        <f t="shared" si="0"/>
        <v>100</v>
      </c>
      <c r="Z17" s="14">
        <f t="shared" si="1"/>
        <v>75.281384068549045</v>
      </c>
      <c r="AA17" s="14">
        <f t="shared" si="2"/>
        <v>9.5371076921413227</v>
      </c>
      <c r="AB17" s="13">
        <f t="shared" si="3"/>
        <v>8.7068726345709904E-2</v>
      </c>
      <c r="AC17" s="13">
        <f t="shared" si="4"/>
        <v>0.14708643301050051</v>
      </c>
      <c r="AD17" s="13">
        <f t="shared" si="5"/>
        <v>0.57649584266819143</v>
      </c>
      <c r="AE17" s="13">
        <f t="shared" si="6"/>
        <v>0.88755862673142527</v>
      </c>
      <c r="AF17" s="13">
        <f t="shared" si="7"/>
        <v>0.9783218788729221</v>
      </c>
      <c r="AG17" s="13">
        <f t="shared" si="9"/>
        <v>41.200094495629578</v>
      </c>
      <c r="AH17" s="13">
        <f t="shared" si="8"/>
        <v>4.8623752799837101</v>
      </c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  <c r="AAA17"/>
      <c r="AAB17"/>
      <c r="AAC17"/>
      <c r="AAD17"/>
      <c r="AAE17"/>
      <c r="AAF17"/>
      <c r="AAG17"/>
      <c r="AAH17"/>
      <c r="AAI17"/>
      <c r="AAJ17"/>
      <c r="AAK17"/>
      <c r="AAL17"/>
      <c r="AAM17"/>
      <c r="AAN17"/>
      <c r="AAO17"/>
      <c r="AAP17"/>
      <c r="AAQ17"/>
      <c r="AAR17"/>
      <c r="AAS17"/>
      <c r="AAT17"/>
      <c r="AAU17"/>
      <c r="AAV17"/>
      <c r="AAW17"/>
      <c r="AAX17"/>
      <c r="AAY17"/>
      <c r="AAZ17"/>
      <c r="ABA17"/>
      <c r="ABB17"/>
      <c r="ABC17"/>
      <c r="ABD17"/>
      <c r="ABE17"/>
      <c r="ABF17"/>
      <c r="ABG17"/>
      <c r="ABH17"/>
      <c r="ABI17"/>
      <c r="ABJ17"/>
      <c r="ABK17"/>
      <c r="ABL17"/>
      <c r="ABM17"/>
      <c r="ABN17"/>
      <c r="ABO17"/>
      <c r="ABP17"/>
      <c r="ABQ17"/>
      <c r="ABR17"/>
      <c r="ABS17"/>
      <c r="ABT17"/>
      <c r="ABU17"/>
      <c r="ABV17"/>
      <c r="ABW17"/>
      <c r="ABX17"/>
      <c r="ABY17"/>
      <c r="ABZ17"/>
      <c r="ACA17"/>
      <c r="ACB17"/>
      <c r="ACC17"/>
      <c r="ACD17"/>
      <c r="ACE17"/>
      <c r="ACF17"/>
      <c r="ACG17"/>
      <c r="ACH17"/>
      <c r="ACI17"/>
      <c r="ACJ17"/>
      <c r="ACK17"/>
      <c r="ACL17"/>
      <c r="ACM17"/>
      <c r="ACN17"/>
      <c r="ACO17"/>
      <c r="ACP17"/>
      <c r="ACQ17"/>
      <c r="ACR17"/>
      <c r="ACS17"/>
      <c r="ACT17"/>
      <c r="ACU17"/>
      <c r="ACV17"/>
      <c r="ACW17"/>
      <c r="ACX17"/>
      <c r="ACY17"/>
      <c r="ACZ17"/>
      <c r="ADA17"/>
      <c r="ADB17"/>
      <c r="ADC17"/>
      <c r="ADD17"/>
      <c r="ADE17"/>
      <c r="ADF17"/>
      <c r="ADG17"/>
      <c r="ADH17"/>
      <c r="ADI17"/>
      <c r="ADJ17"/>
      <c r="ADK17"/>
      <c r="ADL17"/>
      <c r="ADM17"/>
      <c r="ADN17"/>
      <c r="ADO17"/>
      <c r="ADP17"/>
      <c r="ADQ17"/>
      <c r="ADR17"/>
      <c r="ADS17"/>
      <c r="ADT17"/>
      <c r="ADU17"/>
      <c r="ADV17"/>
      <c r="ADW17"/>
      <c r="ADX17"/>
      <c r="ADY17"/>
      <c r="ADZ17"/>
      <c r="AEA17"/>
      <c r="AEB17"/>
      <c r="AEC17"/>
      <c r="AED17"/>
      <c r="AEE17"/>
      <c r="AEF17"/>
      <c r="AEG17"/>
      <c r="AEH17"/>
      <c r="AEI17"/>
      <c r="AEJ17"/>
      <c r="AEK17"/>
      <c r="AEL17"/>
      <c r="AEM17"/>
      <c r="AEN17"/>
      <c r="AEO17"/>
      <c r="AEP17"/>
      <c r="AEQ17"/>
      <c r="AER17"/>
      <c r="AES17"/>
      <c r="AET17"/>
      <c r="AEU17"/>
      <c r="AEV17"/>
      <c r="AEW17"/>
      <c r="AEX17"/>
      <c r="AEY17"/>
      <c r="AEZ17"/>
      <c r="AFA17"/>
      <c r="AFB17"/>
      <c r="AFC17"/>
      <c r="AFD17"/>
      <c r="AFE17"/>
      <c r="AFF17"/>
      <c r="AFG17"/>
      <c r="AFH17"/>
      <c r="AFI17"/>
      <c r="AFJ17"/>
      <c r="AFK17"/>
      <c r="AFL17"/>
      <c r="AFM17"/>
      <c r="AFN17"/>
      <c r="AFO17"/>
      <c r="AFP17"/>
      <c r="AFQ17"/>
      <c r="AFR17"/>
      <c r="AFS17"/>
      <c r="AFT17"/>
      <c r="AFU17"/>
      <c r="AFV17"/>
      <c r="AFW17"/>
      <c r="AFX17"/>
      <c r="AFY17"/>
      <c r="AFZ17"/>
      <c r="AGA17"/>
      <c r="AGB17"/>
      <c r="AGC17"/>
      <c r="AGD17"/>
      <c r="AGE17"/>
      <c r="AGF17"/>
      <c r="AGG17"/>
      <c r="AGH17"/>
      <c r="AGI17"/>
      <c r="AGJ17"/>
      <c r="AGK17"/>
      <c r="AGL17"/>
      <c r="AGM17"/>
      <c r="AGN17"/>
      <c r="AGO17"/>
      <c r="AGP17"/>
      <c r="AGQ17"/>
      <c r="AGR17"/>
      <c r="AGS17"/>
      <c r="AGT17"/>
      <c r="AGU17"/>
      <c r="AGV17"/>
      <c r="AGW17"/>
      <c r="AGX17"/>
      <c r="AGY17"/>
      <c r="AGZ17"/>
      <c r="AHA17"/>
      <c r="AHB17"/>
      <c r="AHC17"/>
      <c r="AHD17"/>
      <c r="AHE17"/>
      <c r="AHF17"/>
      <c r="AHG17"/>
      <c r="AHH17"/>
      <c r="AHI17"/>
      <c r="AHJ17"/>
      <c r="AHK17"/>
      <c r="AHL17"/>
      <c r="AHM17"/>
      <c r="AHN17"/>
      <c r="AHO17"/>
      <c r="AHP17"/>
      <c r="AHQ17"/>
      <c r="AHR17"/>
      <c r="AHS17"/>
      <c r="AHT17"/>
      <c r="AHU17"/>
      <c r="AHV17"/>
      <c r="AHW17"/>
      <c r="AHX17"/>
      <c r="AHY17"/>
      <c r="AHZ17"/>
      <c r="AIA17"/>
      <c r="AIB17"/>
      <c r="AIC17"/>
      <c r="AID17"/>
      <c r="AIE17"/>
      <c r="AIF17"/>
      <c r="AIG17"/>
      <c r="AIH17"/>
      <c r="AII17"/>
      <c r="AIJ17"/>
      <c r="AIK17"/>
      <c r="AIL17"/>
      <c r="AIM17"/>
      <c r="AIN17"/>
      <c r="AIO17"/>
      <c r="AIP17"/>
      <c r="AIQ17"/>
      <c r="AIR17"/>
      <c r="AIS17"/>
      <c r="AIT17"/>
      <c r="AIU17"/>
      <c r="AIV17"/>
      <c r="AIW17"/>
      <c r="AIX17"/>
      <c r="AIY17"/>
      <c r="AIZ17"/>
      <c r="AJA17"/>
      <c r="AJB17"/>
      <c r="AJC17"/>
      <c r="AJD17"/>
      <c r="AJE17"/>
      <c r="AJF17"/>
      <c r="AJG17"/>
      <c r="AJH17"/>
      <c r="AJI17"/>
      <c r="AJJ17"/>
      <c r="AJK17"/>
      <c r="AJL17"/>
      <c r="AJM17"/>
      <c r="AJN17"/>
      <c r="AJO17"/>
      <c r="AJP17"/>
      <c r="AJQ17"/>
      <c r="AJR17"/>
      <c r="AJS17"/>
      <c r="AJT17"/>
      <c r="AJU17"/>
      <c r="AJV17"/>
      <c r="AJW17"/>
      <c r="AJX17"/>
      <c r="AJY17"/>
      <c r="AJZ17"/>
      <c r="AKA17"/>
      <c r="AKB17"/>
      <c r="AKC17"/>
      <c r="AKD17"/>
      <c r="AKE17"/>
      <c r="AKF17"/>
      <c r="AKG17"/>
      <c r="AKH17"/>
      <c r="AKI17"/>
      <c r="AKJ17"/>
      <c r="AKK17"/>
      <c r="AKL17"/>
      <c r="AKM17"/>
      <c r="AKN17"/>
      <c r="AKO17"/>
      <c r="AKP17"/>
      <c r="AKQ17"/>
      <c r="AKR17"/>
      <c r="AKS17"/>
      <c r="AKT17"/>
      <c r="AKU17"/>
      <c r="AKV17"/>
      <c r="AKW17"/>
      <c r="AKX17"/>
      <c r="AKY17"/>
      <c r="AKZ17"/>
      <c r="ALA17"/>
      <c r="ALB17"/>
      <c r="ALC17"/>
      <c r="ALD17"/>
      <c r="ALE17"/>
      <c r="ALF17"/>
      <c r="ALG17"/>
      <c r="ALH17"/>
      <c r="ALI17"/>
      <c r="ALJ17"/>
      <c r="ALK17"/>
      <c r="ALL17"/>
      <c r="ALM17"/>
      <c r="ALN17"/>
      <c r="ALO17"/>
      <c r="ALP17"/>
      <c r="ALQ17"/>
      <c r="ALR17"/>
      <c r="ALS17"/>
      <c r="ALT17"/>
      <c r="ALU17"/>
      <c r="ALV17"/>
      <c r="ALW17"/>
      <c r="ALX17"/>
      <c r="ALY17"/>
      <c r="ALZ17"/>
      <c r="AMA17"/>
      <c r="AMB17"/>
      <c r="AMC17"/>
      <c r="AMD17"/>
      <c r="AME17"/>
      <c r="AMF17"/>
      <c r="AMG17"/>
      <c r="AMH17"/>
      <c r="AMI17"/>
      <c r="AMJ17"/>
    </row>
    <row r="18" spans="1:1024" x14ac:dyDescent="0.25">
      <c r="A18" s="7" t="s">
        <v>63</v>
      </c>
      <c r="B18" s="97">
        <v>40695</v>
      </c>
      <c r="C18" s="9">
        <f>dw!C18</f>
        <v>95.808219178082197</v>
      </c>
      <c r="D18" s="10" t="s">
        <v>46</v>
      </c>
      <c r="E18" s="11">
        <v>2.4</v>
      </c>
      <c r="F18" s="11">
        <v>30.7</v>
      </c>
      <c r="G18" s="11">
        <v>7.8175895765472303</v>
      </c>
      <c r="H18" s="98">
        <f>(dw!K18*100)/dw!$AB18</f>
        <v>64.298693450549067</v>
      </c>
      <c r="I18" s="98">
        <f>(dw!L18*100)/dw!$AB18</f>
        <v>6.4700685282075057</v>
      </c>
      <c r="J18" s="98">
        <f>(dw!M18*100)/dw!$AB18</f>
        <v>6.3008919658752518</v>
      </c>
      <c r="K18" s="98">
        <f>(dw!N18*100)/dw!$AB18</f>
        <v>1.0881478888348985</v>
      </c>
      <c r="L18" s="98">
        <f>(dw!O18*100)/dw!$AB18</f>
        <v>4.5999065298993114E-2</v>
      </c>
      <c r="M18" s="98">
        <f>(dw!P18*100)/dw!$AB18</f>
        <v>3.4896290907368757</v>
      </c>
      <c r="N18" s="98">
        <f>(dw!Q18*100)/dw!$AB18</f>
        <v>0</v>
      </c>
      <c r="O18" s="98">
        <f>(dw!R18*100)/dw!$AB18</f>
        <v>0.42799130321671858</v>
      </c>
      <c r="P18" s="98">
        <f>(dw!S18*100)/dw!$AB18</f>
        <v>1.4061714265966112</v>
      </c>
      <c r="Q18" s="98">
        <f>(dw!T18*100)/dw!$AB18</f>
        <v>1.4930116620030278</v>
      </c>
      <c r="R18" s="98">
        <f>(dw!U18*100)/dw!$AB18</f>
        <v>0</v>
      </c>
      <c r="S18" s="98">
        <f>(dw!V18*100)/dw!$AB18</f>
        <v>0</v>
      </c>
      <c r="T18" s="98">
        <f>(dw!W18*100)/dw!$AB18</f>
        <v>0</v>
      </c>
      <c r="U18" s="98">
        <f>(dw!X18*100)/dw!$AB18</f>
        <v>12.049955144911454</v>
      </c>
      <c r="V18" s="98">
        <f>(dw!Y18*100)/dw!$AB18</f>
        <v>1.8096632276432141</v>
      </c>
      <c r="W18" s="98">
        <f>(dw!Z18*100)/dw!$AB18</f>
        <v>1.1197772461263584</v>
      </c>
      <c r="X18" s="98">
        <f>(dw!AA18*100)/dw!$AB18</f>
        <v>0</v>
      </c>
      <c r="Y18" s="98">
        <f t="shared" si="0"/>
        <v>99.999999999999972</v>
      </c>
      <c r="Z18" s="14">
        <f t="shared" si="1"/>
        <v>78.203800898765721</v>
      </c>
      <c r="AA18" s="14">
        <f t="shared" si="2"/>
        <v>6.8168034825532331</v>
      </c>
      <c r="AB18" s="13">
        <f t="shared" si="3"/>
        <v>9.1425486998765029E-2</v>
      </c>
      <c r="AC18" s="13">
        <f t="shared" si="4"/>
        <v>0.13351195200208654</v>
      </c>
      <c r="AD18" s="13">
        <f t="shared" si="5"/>
        <v>0.63868708890832537</v>
      </c>
      <c r="AE18" s="13">
        <f t="shared" si="6"/>
        <v>0.91982174753804691</v>
      </c>
      <c r="AF18" s="13">
        <f t="shared" si="7"/>
        <v>0.97506609956751111</v>
      </c>
      <c r="AG18" s="13">
        <f t="shared" si="9"/>
        <v>35.530750953196659</v>
      </c>
      <c r="AH18" s="13">
        <f t="shared" si="8"/>
        <v>5.1061118767090665</v>
      </c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  <c r="AAA18"/>
      <c r="AAB18"/>
      <c r="AAC18"/>
      <c r="AAD18"/>
      <c r="AAE18"/>
      <c r="AAF18"/>
      <c r="AAG18"/>
      <c r="AAH18"/>
      <c r="AAI18"/>
      <c r="AAJ18"/>
      <c r="AAK18"/>
      <c r="AAL18"/>
      <c r="AAM18"/>
      <c r="AAN18"/>
      <c r="AAO18"/>
      <c r="AAP18"/>
      <c r="AAQ18"/>
      <c r="AAR18"/>
      <c r="AAS18"/>
      <c r="AAT18"/>
      <c r="AAU18"/>
      <c r="AAV18"/>
      <c r="AAW18"/>
      <c r="AAX18"/>
      <c r="AAY18"/>
      <c r="AAZ18"/>
      <c r="ABA18"/>
      <c r="ABB18"/>
      <c r="ABC18"/>
      <c r="ABD18"/>
      <c r="ABE18"/>
      <c r="ABF18"/>
      <c r="ABG18"/>
      <c r="ABH18"/>
      <c r="ABI18"/>
      <c r="ABJ18"/>
      <c r="ABK18"/>
      <c r="ABL18"/>
      <c r="ABM18"/>
      <c r="ABN18"/>
      <c r="ABO18"/>
      <c r="ABP18"/>
      <c r="ABQ18"/>
      <c r="ABR18"/>
      <c r="ABS18"/>
      <c r="ABT18"/>
      <c r="ABU18"/>
      <c r="ABV18"/>
      <c r="ABW18"/>
      <c r="ABX18"/>
      <c r="ABY18"/>
      <c r="ABZ18"/>
      <c r="ACA18"/>
      <c r="ACB18"/>
      <c r="ACC18"/>
      <c r="ACD18"/>
      <c r="ACE18"/>
      <c r="ACF18"/>
      <c r="ACG18"/>
      <c r="ACH18"/>
      <c r="ACI18"/>
      <c r="ACJ18"/>
      <c r="ACK18"/>
      <c r="ACL18"/>
      <c r="ACM18"/>
      <c r="ACN18"/>
      <c r="ACO18"/>
      <c r="ACP18"/>
      <c r="ACQ18"/>
      <c r="ACR18"/>
      <c r="ACS18"/>
      <c r="ACT18"/>
      <c r="ACU18"/>
      <c r="ACV18"/>
      <c r="ACW18"/>
      <c r="ACX18"/>
      <c r="ACY18"/>
      <c r="ACZ18"/>
      <c r="ADA18"/>
      <c r="ADB18"/>
      <c r="ADC18"/>
      <c r="ADD18"/>
      <c r="ADE18"/>
      <c r="ADF18"/>
      <c r="ADG18"/>
      <c r="ADH18"/>
      <c r="ADI18"/>
      <c r="ADJ18"/>
      <c r="ADK18"/>
      <c r="ADL18"/>
      <c r="ADM18"/>
      <c r="ADN18"/>
      <c r="ADO18"/>
      <c r="ADP18"/>
      <c r="ADQ18"/>
      <c r="ADR18"/>
      <c r="ADS18"/>
      <c r="ADT18"/>
      <c r="ADU18"/>
      <c r="ADV18"/>
      <c r="ADW18"/>
      <c r="ADX18"/>
      <c r="ADY18"/>
      <c r="ADZ18"/>
      <c r="AEA18"/>
      <c r="AEB18"/>
      <c r="AEC18"/>
      <c r="AED18"/>
      <c r="AEE18"/>
      <c r="AEF18"/>
      <c r="AEG18"/>
      <c r="AEH18"/>
      <c r="AEI18"/>
      <c r="AEJ18"/>
      <c r="AEK18"/>
      <c r="AEL18"/>
      <c r="AEM18"/>
      <c r="AEN18"/>
      <c r="AEO18"/>
      <c r="AEP18"/>
      <c r="AEQ18"/>
      <c r="AER18"/>
      <c r="AES18"/>
      <c r="AET18"/>
      <c r="AEU18"/>
      <c r="AEV18"/>
      <c r="AEW18"/>
      <c r="AEX18"/>
      <c r="AEY18"/>
      <c r="AEZ18"/>
      <c r="AFA18"/>
      <c r="AFB18"/>
      <c r="AFC18"/>
      <c r="AFD18"/>
      <c r="AFE18"/>
      <c r="AFF18"/>
      <c r="AFG18"/>
      <c r="AFH18"/>
      <c r="AFI18"/>
      <c r="AFJ18"/>
      <c r="AFK18"/>
      <c r="AFL18"/>
      <c r="AFM18"/>
      <c r="AFN18"/>
      <c r="AFO18"/>
      <c r="AFP18"/>
      <c r="AFQ18"/>
      <c r="AFR18"/>
      <c r="AFS18"/>
      <c r="AFT18"/>
      <c r="AFU18"/>
      <c r="AFV18"/>
      <c r="AFW18"/>
      <c r="AFX18"/>
      <c r="AFY18"/>
      <c r="AFZ18"/>
      <c r="AGA18"/>
      <c r="AGB18"/>
      <c r="AGC18"/>
      <c r="AGD18"/>
      <c r="AGE18"/>
      <c r="AGF18"/>
      <c r="AGG18"/>
      <c r="AGH18"/>
      <c r="AGI18"/>
      <c r="AGJ18"/>
      <c r="AGK18"/>
      <c r="AGL18"/>
      <c r="AGM18"/>
      <c r="AGN18"/>
      <c r="AGO18"/>
      <c r="AGP18"/>
      <c r="AGQ18"/>
      <c r="AGR18"/>
      <c r="AGS18"/>
      <c r="AGT18"/>
      <c r="AGU18"/>
      <c r="AGV18"/>
      <c r="AGW18"/>
      <c r="AGX18"/>
      <c r="AGY18"/>
      <c r="AGZ18"/>
      <c r="AHA18"/>
      <c r="AHB18"/>
      <c r="AHC18"/>
      <c r="AHD18"/>
      <c r="AHE18"/>
      <c r="AHF18"/>
      <c r="AHG18"/>
      <c r="AHH18"/>
      <c r="AHI18"/>
      <c r="AHJ18"/>
      <c r="AHK18"/>
      <c r="AHL18"/>
      <c r="AHM18"/>
      <c r="AHN18"/>
      <c r="AHO18"/>
      <c r="AHP18"/>
      <c r="AHQ18"/>
      <c r="AHR18"/>
      <c r="AHS18"/>
      <c r="AHT18"/>
      <c r="AHU18"/>
      <c r="AHV18"/>
      <c r="AHW18"/>
      <c r="AHX18"/>
      <c r="AHY18"/>
      <c r="AHZ18"/>
      <c r="AIA18"/>
      <c r="AIB18"/>
      <c r="AIC18"/>
      <c r="AID18"/>
      <c r="AIE18"/>
      <c r="AIF18"/>
      <c r="AIG18"/>
      <c r="AIH18"/>
      <c r="AII18"/>
      <c r="AIJ18"/>
      <c r="AIK18"/>
      <c r="AIL18"/>
      <c r="AIM18"/>
      <c r="AIN18"/>
      <c r="AIO18"/>
      <c r="AIP18"/>
      <c r="AIQ18"/>
      <c r="AIR18"/>
      <c r="AIS18"/>
      <c r="AIT18"/>
      <c r="AIU18"/>
      <c r="AIV18"/>
      <c r="AIW18"/>
      <c r="AIX18"/>
      <c r="AIY18"/>
      <c r="AIZ18"/>
      <c r="AJA18"/>
      <c r="AJB18"/>
      <c r="AJC18"/>
      <c r="AJD18"/>
      <c r="AJE18"/>
      <c r="AJF18"/>
      <c r="AJG18"/>
      <c r="AJH18"/>
      <c r="AJI18"/>
      <c r="AJJ18"/>
      <c r="AJK18"/>
      <c r="AJL18"/>
      <c r="AJM18"/>
      <c r="AJN18"/>
      <c r="AJO18"/>
      <c r="AJP18"/>
      <c r="AJQ18"/>
      <c r="AJR18"/>
      <c r="AJS18"/>
      <c r="AJT18"/>
      <c r="AJU18"/>
      <c r="AJV18"/>
      <c r="AJW18"/>
      <c r="AJX18"/>
      <c r="AJY18"/>
      <c r="AJZ18"/>
      <c r="AKA18"/>
      <c r="AKB18"/>
      <c r="AKC18"/>
      <c r="AKD18"/>
      <c r="AKE18"/>
      <c r="AKF18"/>
      <c r="AKG18"/>
      <c r="AKH18"/>
      <c r="AKI18"/>
      <c r="AKJ18"/>
      <c r="AKK18"/>
      <c r="AKL18"/>
      <c r="AKM18"/>
      <c r="AKN18"/>
      <c r="AKO18"/>
      <c r="AKP18"/>
      <c r="AKQ18"/>
      <c r="AKR18"/>
      <c r="AKS18"/>
      <c r="AKT18"/>
      <c r="AKU18"/>
      <c r="AKV18"/>
      <c r="AKW18"/>
      <c r="AKX18"/>
      <c r="AKY18"/>
      <c r="AKZ18"/>
      <c r="ALA18"/>
      <c r="ALB18"/>
      <c r="ALC18"/>
      <c r="ALD18"/>
      <c r="ALE18"/>
      <c r="ALF18"/>
      <c r="ALG18"/>
      <c r="ALH18"/>
      <c r="ALI18"/>
      <c r="ALJ18"/>
      <c r="ALK18"/>
      <c r="ALL18"/>
      <c r="ALM18"/>
      <c r="ALN18"/>
      <c r="ALO18"/>
      <c r="ALP18"/>
      <c r="ALQ18"/>
      <c r="ALR18"/>
      <c r="ALS18"/>
      <c r="ALT18"/>
      <c r="ALU18"/>
      <c r="ALV18"/>
      <c r="ALW18"/>
      <c r="ALX18"/>
      <c r="ALY18"/>
      <c r="ALZ18"/>
      <c r="AMA18"/>
      <c r="AMB18"/>
      <c r="AMC18"/>
      <c r="AMD18"/>
      <c r="AME18"/>
      <c r="AMF18"/>
      <c r="AMG18"/>
      <c r="AMH18"/>
      <c r="AMI18"/>
      <c r="AMJ18"/>
    </row>
    <row r="19" spans="1:1024" x14ac:dyDescent="0.25">
      <c r="A19" s="7" t="s">
        <v>64</v>
      </c>
      <c r="B19" s="97">
        <v>40954</v>
      </c>
      <c r="C19" s="9">
        <f>dw!C19</f>
        <v>146.68493150684901</v>
      </c>
      <c r="D19" s="10" t="s">
        <v>46</v>
      </c>
      <c r="E19" s="11">
        <v>1.78</v>
      </c>
      <c r="F19" s="11">
        <v>19</v>
      </c>
      <c r="G19" s="11">
        <v>9.3684210526315805</v>
      </c>
      <c r="H19" s="98">
        <f>(dw!K19*100)/dw!$AB19</f>
        <v>67.07418580200077</v>
      </c>
      <c r="I19" s="98">
        <f>(dw!L19*100)/dw!$AB19</f>
        <v>2.0725923412818239</v>
      </c>
      <c r="J19" s="98">
        <f>(dw!M19*100)/dw!$AB19</f>
        <v>8.6844787237345784</v>
      </c>
      <c r="K19" s="98">
        <f>(dw!N19*100)/dw!$AB19</f>
        <v>3.5318680135445333</v>
      </c>
      <c r="L19" s="98">
        <f>(dw!O19*100)/dw!$AB19</f>
        <v>0</v>
      </c>
      <c r="M19" s="98">
        <f>(dw!P19*100)/dw!$AB19</f>
        <v>1.8744096435181405</v>
      </c>
      <c r="N19" s="98">
        <f>(dw!Q19*100)/dw!$AB19</f>
        <v>0.23112694395516356</v>
      </c>
      <c r="O19" s="98">
        <f>(dw!R19*100)/dw!$AB19</f>
        <v>0.31724000405592118</v>
      </c>
      <c r="P19" s="98">
        <f>(dw!S19*100)/dw!$AB19</f>
        <v>0.77646682353931951</v>
      </c>
      <c r="Q19" s="98">
        <f>(dw!T19*100)/dw!$AB19</f>
        <v>0</v>
      </c>
      <c r="R19" s="98">
        <f>(dw!U19*100)/dw!$AB19</f>
        <v>4.9753015494194992E-3</v>
      </c>
      <c r="S19" s="98">
        <f>(dw!V19*100)/dw!$AB19</f>
        <v>1.2593086909319065E-3</v>
      </c>
      <c r="T19" s="98">
        <f>(dw!W19*100)/dw!$AB19</f>
        <v>0</v>
      </c>
      <c r="U19" s="98">
        <f>(dw!X19*100)/dw!$AB19</f>
        <v>11.102204835049976</v>
      </c>
      <c r="V19" s="98">
        <f>(dw!Y19*100)/dw!$AB19</f>
        <v>2.0315634943704635</v>
      </c>
      <c r="W19" s="98">
        <f>(dw!Z19*100)/dw!$AB19</f>
        <v>2.2976287647089371</v>
      </c>
      <c r="X19" s="98">
        <f>(dw!AA19*100)/dw!$AB19</f>
        <v>0</v>
      </c>
      <c r="Y19" s="98">
        <f t="shared" si="0"/>
        <v>99.999999999999972</v>
      </c>
      <c r="Z19" s="14">
        <f t="shared" si="1"/>
        <v>81.363124880561713</v>
      </c>
      <c r="AA19" s="14">
        <f t="shared" si="2"/>
        <v>3.2042187166179645</v>
      </c>
      <c r="AB19" s="13">
        <f t="shared" si="3"/>
        <v>2.9973809292850911E-2</v>
      </c>
      <c r="AC19" s="13">
        <f t="shared" si="4"/>
        <v>0.12006883952283684</v>
      </c>
      <c r="AD19" s="13">
        <f t="shared" si="5"/>
        <v>0.7760293685528139</v>
      </c>
      <c r="AE19" s="13">
        <f t="shared" si="6"/>
        <v>0.96211044854523708</v>
      </c>
      <c r="AF19" s="13">
        <f t="shared" si="7"/>
        <v>0.971458122686919</v>
      </c>
      <c r="AG19" s="13">
        <f t="shared" si="9"/>
        <v>33.016042071963682</v>
      </c>
      <c r="AH19" s="13">
        <f t="shared" si="8"/>
        <v>5.264808728839049</v>
      </c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  <c r="TC19"/>
      <c r="TD19"/>
      <c r="TE19"/>
      <c r="TF19"/>
      <c r="TG19"/>
      <c r="TH19"/>
      <c r="TI19"/>
      <c r="TJ19"/>
      <c r="TK19"/>
      <c r="TL19"/>
      <c r="TM19"/>
      <c r="TN19"/>
      <c r="TO19"/>
      <c r="TP19"/>
      <c r="TQ19"/>
      <c r="TR19"/>
      <c r="TS19"/>
      <c r="TT19"/>
      <c r="TU19"/>
      <c r="TV19"/>
      <c r="TW19"/>
      <c r="TX19"/>
      <c r="TY19"/>
      <c r="TZ19"/>
      <c r="UA19"/>
      <c r="UB19"/>
      <c r="UC19"/>
      <c r="UD19"/>
      <c r="UE19"/>
      <c r="UF19"/>
      <c r="UG19"/>
      <c r="UH19"/>
      <c r="UI19"/>
      <c r="UJ19"/>
      <c r="UK19"/>
      <c r="UL19"/>
      <c r="UM19"/>
      <c r="UN19"/>
      <c r="UO19"/>
      <c r="UP19"/>
      <c r="UQ19"/>
      <c r="UR19"/>
      <c r="US19"/>
      <c r="UT19"/>
      <c r="UU19"/>
      <c r="UV19"/>
      <c r="UW19"/>
      <c r="UX19"/>
      <c r="UY19"/>
      <c r="UZ19"/>
      <c r="VA19"/>
      <c r="VB19"/>
      <c r="VC19"/>
      <c r="VD19"/>
      <c r="VE19"/>
      <c r="VF19"/>
      <c r="VG19"/>
      <c r="VH19"/>
      <c r="VI19"/>
      <c r="VJ19"/>
      <c r="VK19"/>
      <c r="VL19"/>
      <c r="VM19"/>
      <c r="VN19"/>
      <c r="VO19"/>
      <c r="VP19"/>
      <c r="VQ19"/>
      <c r="VR19"/>
      <c r="VS19"/>
      <c r="VT19"/>
      <c r="VU19"/>
      <c r="VV19"/>
      <c r="VW19"/>
      <c r="VX19"/>
      <c r="VY19"/>
      <c r="VZ19"/>
      <c r="WA19"/>
      <c r="WB19"/>
      <c r="WC19"/>
      <c r="WD19"/>
      <c r="WE19"/>
      <c r="WF19"/>
      <c r="WG19"/>
      <c r="WH19"/>
      <c r="WI19"/>
      <c r="WJ19"/>
      <c r="WK19"/>
      <c r="WL19"/>
      <c r="WM19"/>
      <c r="WN19"/>
      <c r="WO19"/>
      <c r="WP19"/>
      <c r="WQ19"/>
      <c r="WR19"/>
      <c r="WS19"/>
      <c r="WT19"/>
      <c r="WU19"/>
      <c r="WV19"/>
      <c r="WW19"/>
      <c r="WX19"/>
      <c r="WY19"/>
      <c r="WZ19"/>
      <c r="XA19"/>
      <c r="XB19"/>
      <c r="XC19"/>
      <c r="XD19"/>
      <c r="XE19"/>
      <c r="XF19"/>
      <c r="XG19"/>
      <c r="XH19"/>
      <c r="XI19"/>
      <c r="XJ19"/>
      <c r="XK19"/>
      <c r="XL19"/>
      <c r="XM19"/>
      <c r="XN19"/>
      <c r="XO19"/>
      <c r="XP19"/>
      <c r="XQ19"/>
      <c r="XR19"/>
      <c r="XS19"/>
      <c r="XT19"/>
      <c r="XU19"/>
      <c r="XV19"/>
      <c r="XW19"/>
      <c r="XX19"/>
      <c r="XY19"/>
      <c r="XZ19"/>
      <c r="YA19"/>
      <c r="YB19"/>
      <c r="YC19"/>
      <c r="YD19"/>
      <c r="YE19"/>
      <c r="YF19"/>
      <c r="YG19"/>
      <c r="YH19"/>
      <c r="YI19"/>
      <c r="YJ19"/>
      <c r="YK19"/>
      <c r="YL19"/>
      <c r="YM19"/>
      <c r="YN19"/>
      <c r="YO19"/>
      <c r="YP19"/>
      <c r="YQ19"/>
      <c r="YR19"/>
      <c r="YS19"/>
      <c r="YT19"/>
      <c r="YU19"/>
      <c r="YV19"/>
      <c r="YW19"/>
      <c r="YX19"/>
      <c r="YY19"/>
      <c r="YZ19"/>
      <c r="ZA19"/>
      <c r="ZB19"/>
      <c r="ZC19"/>
      <c r="ZD19"/>
      <c r="ZE19"/>
      <c r="ZF19"/>
      <c r="ZG19"/>
      <c r="ZH19"/>
      <c r="ZI19"/>
      <c r="ZJ19"/>
      <c r="ZK19"/>
      <c r="ZL19"/>
      <c r="ZM19"/>
      <c r="ZN19"/>
      <c r="ZO19"/>
      <c r="ZP19"/>
      <c r="ZQ19"/>
      <c r="ZR19"/>
      <c r="ZS19"/>
      <c r="ZT19"/>
      <c r="ZU19"/>
      <c r="ZV19"/>
      <c r="ZW19"/>
      <c r="ZX19"/>
      <c r="ZY19"/>
      <c r="ZZ19"/>
      <c r="AAA19"/>
      <c r="AAB19"/>
      <c r="AAC19"/>
      <c r="AAD19"/>
      <c r="AAE19"/>
      <c r="AAF19"/>
      <c r="AAG19"/>
      <c r="AAH19"/>
      <c r="AAI19"/>
      <c r="AAJ19"/>
      <c r="AAK19"/>
      <c r="AAL19"/>
      <c r="AAM19"/>
      <c r="AAN19"/>
      <c r="AAO19"/>
      <c r="AAP19"/>
      <c r="AAQ19"/>
      <c r="AAR19"/>
      <c r="AAS19"/>
      <c r="AAT19"/>
      <c r="AAU19"/>
      <c r="AAV19"/>
      <c r="AAW19"/>
      <c r="AAX19"/>
      <c r="AAY19"/>
      <c r="AAZ19"/>
      <c r="ABA19"/>
      <c r="ABB19"/>
      <c r="ABC19"/>
      <c r="ABD19"/>
      <c r="ABE19"/>
      <c r="ABF19"/>
      <c r="ABG19"/>
      <c r="ABH19"/>
      <c r="ABI19"/>
      <c r="ABJ19"/>
      <c r="ABK19"/>
      <c r="ABL19"/>
      <c r="ABM19"/>
      <c r="ABN19"/>
      <c r="ABO19"/>
      <c r="ABP19"/>
      <c r="ABQ19"/>
      <c r="ABR19"/>
      <c r="ABS19"/>
      <c r="ABT19"/>
      <c r="ABU19"/>
      <c r="ABV19"/>
      <c r="ABW19"/>
      <c r="ABX19"/>
      <c r="ABY19"/>
      <c r="ABZ19"/>
      <c r="ACA19"/>
      <c r="ACB19"/>
      <c r="ACC19"/>
      <c r="ACD19"/>
      <c r="ACE19"/>
      <c r="ACF19"/>
      <c r="ACG19"/>
      <c r="ACH19"/>
      <c r="ACI19"/>
      <c r="ACJ19"/>
      <c r="ACK19"/>
      <c r="ACL19"/>
      <c r="ACM19"/>
      <c r="ACN19"/>
      <c r="ACO19"/>
      <c r="ACP19"/>
      <c r="ACQ19"/>
      <c r="ACR19"/>
      <c r="ACS19"/>
      <c r="ACT19"/>
      <c r="ACU19"/>
      <c r="ACV19"/>
      <c r="ACW19"/>
      <c r="ACX19"/>
      <c r="ACY19"/>
      <c r="ACZ19"/>
      <c r="ADA19"/>
      <c r="ADB19"/>
      <c r="ADC19"/>
      <c r="ADD19"/>
      <c r="ADE19"/>
      <c r="ADF19"/>
      <c r="ADG19"/>
      <c r="ADH19"/>
      <c r="ADI19"/>
      <c r="ADJ19"/>
      <c r="ADK19"/>
      <c r="ADL19"/>
      <c r="ADM19"/>
      <c r="ADN19"/>
      <c r="ADO19"/>
      <c r="ADP19"/>
      <c r="ADQ19"/>
      <c r="ADR19"/>
      <c r="ADS19"/>
      <c r="ADT19"/>
      <c r="ADU19"/>
      <c r="ADV19"/>
      <c r="ADW19"/>
      <c r="ADX19"/>
      <c r="ADY19"/>
      <c r="ADZ19"/>
      <c r="AEA19"/>
      <c r="AEB19"/>
      <c r="AEC19"/>
      <c r="AED19"/>
      <c r="AEE19"/>
      <c r="AEF19"/>
      <c r="AEG19"/>
      <c r="AEH19"/>
      <c r="AEI19"/>
      <c r="AEJ19"/>
      <c r="AEK19"/>
      <c r="AEL19"/>
      <c r="AEM19"/>
      <c r="AEN19"/>
      <c r="AEO19"/>
      <c r="AEP19"/>
      <c r="AEQ19"/>
      <c r="AER19"/>
      <c r="AES19"/>
      <c r="AET19"/>
      <c r="AEU19"/>
      <c r="AEV19"/>
      <c r="AEW19"/>
      <c r="AEX19"/>
      <c r="AEY19"/>
      <c r="AEZ19"/>
      <c r="AFA19"/>
      <c r="AFB19"/>
      <c r="AFC19"/>
      <c r="AFD19"/>
      <c r="AFE19"/>
      <c r="AFF19"/>
      <c r="AFG19"/>
      <c r="AFH19"/>
      <c r="AFI19"/>
      <c r="AFJ19"/>
      <c r="AFK19"/>
      <c r="AFL19"/>
      <c r="AFM19"/>
      <c r="AFN19"/>
      <c r="AFO19"/>
      <c r="AFP19"/>
      <c r="AFQ19"/>
      <c r="AFR19"/>
      <c r="AFS19"/>
      <c r="AFT19"/>
      <c r="AFU19"/>
      <c r="AFV19"/>
      <c r="AFW19"/>
      <c r="AFX19"/>
      <c r="AFY19"/>
      <c r="AFZ19"/>
      <c r="AGA19"/>
      <c r="AGB19"/>
      <c r="AGC19"/>
      <c r="AGD19"/>
      <c r="AGE19"/>
      <c r="AGF19"/>
      <c r="AGG19"/>
      <c r="AGH19"/>
      <c r="AGI19"/>
      <c r="AGJ19"/>
      <c r="AGK19"/>
      <c r="AGL19"/>
      <c r="AGM19"/>
      <c r="AGN19"/>
      <c r="AGO19"/>
      <c r="AGP19"/>
      <c r="AGQ19"/>
      <c r="AGR19"/>
      <c r="AGS19"/>
      <c r="AGT19"/>
      <c r="AGU19"/>
      <c r="AGV19"/>
      <c r="AGW19"/>
      <c r="AGX19"/>
      <c r="AGY19"/>
      <c r="AGZ19"/>
      <c r="AHA19"/>
      <c r="AHB19"/>
      <c r="AHC19"/>
      <c r="AHD19"/>
      <c r="AHE19"/>
      <c r="AHF19"/>
      <c r="AHG19"/>
      <c r="AHH19"/>
      <c r="AHI19"/>
      <c r="AHJ19"/>
      <c r="AHK19"/>
      <c r="AHL19"/>
      <c r="AHM19"/>
      <c r="AHN19"/>
      <c r="AHO19"/>
      <c r="AHP19"/>
      <c r="AHQ19"/>
      <c r="AHR19"/>
      <c r="AHS19"/>
      <c r="AHT19"/>
      <c r="AHU19"/>
      <c r="AHV19"/>
      <c r="AHW19"/>
      <c r="AHX19"/>
      <c r="AHY19"/>
      <c r="AHZ19"/>
      <c r="AIA19"/>
      <c r="AIB19"/>
      <c r="AIC19"/>
      <c r="AID19"/>
      <c r="AIE19"/>
      <c r="AIF19"/>
      <c r="AIG19"/>
      <c r="AIH19"/>
      <c r="AII19"/>
      <c r="AIJ19"/>
      <c r="AIK19"/>
      <c r="AIL19"/>
      <c r="AIM19"/>
      <c r="AIN19"/>
      <c r="AIO19"/>
      <c r="AIP19"/>
      <c r="AIQ19"/>
      <c r="AIR19"/>
      <c r="AIS19"/>
      <c r="AIT19"/>
      <c r="AIU19"/>
      <c r="AIV19"/>
      <c r="AIW19"/>
      <c r="AIX19"/>
      <c r="AIY19"/>
      <c r="AIZ19"/>
      <c r="AJA19"/>
      <c r="AJB19"/>
      <c r="AJC19"/>
      <c r="AJD19"/>
      <c r="AJE19"/>
      <c r="AJF19"/>
      <c r="AJG19"/>
      <c r="AJH19"/>
      <c r="AJI19"/>
      <c r="AJJ19"/>
      <c r="AJK19"/>
      <c r="AJL19"/>
      <c r="AJM19"/>
      <c r="AJN19"/>
      <c r="AJO19"/>
      <c r="AJP19"/>
      <c r="AJQ19"/>
      <c r="AJR19"/>
      <c r="AJS19"/>
      <c r="AJT19"/>
      <c r="AJU19"/>
      <c r="AJV19"/>
      <c r="AJW19"/>
      <c r="AJX19"/>
      <c r="AJY19"/>
      <c r="AJZ19"/>
      <c r="AKA19"/>
      <c r="AKB19"/>
      <c r="AKC19"/>
      <c r="AKD19"/>
      <c r="AKE19"/>
      <c r="AKF19"/>
      <c r="AKG19"/>
      <c r="AKH19"/>
      <c r="AKI19"/>
      <c r="AKJ19"/>
      <c r="AKK19"/>
      <c r="AKL19"/>
      <c r="AKM19"/>
      <c r="AKN19"/>
      <c r="AKO19"/>
      <c r="AKP19"/>
      <c r="AKQ19"/>
      <c r="AKR19"/>
      <c r="AKS19"/>
      <c r="AKT19"/>
      <c r="AKU19"/>
      <c r="AKV19"/>
      <c r="AKW19"/>
      <c r="AKX19"/>
      <c r="AKY19"/>
      <c r="AKZ19"/>
      <c r="ALA19"/>
      <c r="ALB19"/>
      <c r="ALC19"/>
      <c r="ALD19"/>
      <c r="ALE19"/>
      <c r="ALF19"/>
      <c r="ALG19"/>
      <c r="ALH19"/>
      <c r="ALI19"/>
      <c r="ALJ19"/>
      <c r="ALK19"/>
      <c r="ALL19"/>
      <c r="ALM19"/>
      <c r="ALN19"/>
      <c r="ALO19"/>
      <c r="ALP19"/>
      <c r="ALQ19"/>
      <c r="ALR19"/>
      <c r="ALS19"/>
      <c r="ALT19"/>
      <c r="ALU19"/>
      <c r="ALV19"/>
      <c r="ALW19"/>
      <c r="ALX19"/>
      <c r="ALY19"/>
      <c r="ALZ19"/>
      <c r="AMA19"/>
      <c r="AMB19"/>
      <c r="AMC19"/>
      <c r="AMD19"/>
      <c r="AME19"/>
      <c r="AMF19"/>
      <c r="AMG19"/>
      <c r="AMH19"/>
      <c r="AMI19"/>
      <c r="AMJ19"/>
    </row>
    <row r="20" spans="1:1024" x14ac:dyDescent="0.25">
      <c r="A20" s="7" t="s">
        <v>65</v>
      </c>
      <c r="B20" s="97">
        <v>41085</v>
      </c>
      <c r="C20" s="9">
        <f>dw!C20</f>
        <v>40.054794520548</v>
      </c>
      <c r="D20" s="10" t="s">
        <v>46</v>
      </c>
      <c r="E20" s="11">
        <v>1.8125</v>
      </c>
      <c r="F20" s="11">
        <v>20.61</v>
      </c>
      <c r="G20" s="11">
        <v>8.7942746239689509</v>
      </c>
      <c r="H20" s="98">
        <f>(dw!K20*100)/dw!$AB20</f>
        <v>45.842855116232542</v>
      </c>
      <c r="I20" s="98">
        <f>(dw!L20*100)/dw!$AB20</f>
        <v>18.70463211281017</v>
      </c>
      <c r="J20" s="98">
        <f>(dw!M20*100)/dw!$AB20</f>
        <v>5.3238912332351322</v>
      </c>
      <c r="K20" s="98">
        <f>(dw!N20*100)/dw!$AB20</f>
        <v>3.4174204734262692</v>
      </c>
      <c r="L20" s="98">
        <f>(dw!O20*100)/dw!$AB20</f>
        <v>0</v>
      </c>
      <c r="M20" s="98">
        <f>(dw!P20*100)/dw!$AB20</f>
        <v>4.8044085910382393</v>
      </c>
      <c r="N20" s="98">
        <f>(dw!Q20*100)/dw!$AB20</f>
        <v>0</v>
      </c>
      <c r="O20" s="98">
        <f>(dw!R20*100)/dw!$AB20</f>
        <v>1.720791153928289</v>
      </c>
      <c r="P20" s="98">
        <f>(dw!S20*100)/dw!$AB20</f>
        <v>1.6064251681989501</v>
      </c>
      <c r="Q20" s="98">
        <f>(dw!T20*100)/dw!$AB20</f>
        <v>1.722021736906963</v>
      </c>
      <c r="R20" s="98">
        <f>(dw!U20*100)/dw!$AB20</f>
        <v>3.1018434091941976E-3</v>
      </c>
      <c r="S20" s="98">
        <f>(dw!V20*100)/dw!$AB20</f>
        <v>0</v>
      </c>
      <c r="T20" s="98">
        <f>(dw!W20*100)/dw!$AB20</f>
        <v>0</v>
      </c>
      <c r="U20" s="98">
        <f>(dw!X20*100)/dw!$AB20</f>
        <v>12.845597921565014</v>
      </c>
      <c r="V20" s="98">
        <f>(dw!Y20*100)/dw!$AB20</f>
        <v>1.5225885590912021</v>
      </c>
      <c r="W20" s="98">
        <f>(dw!Z20*100)/dw!$AB20</f>
        <v>2.4862660901580274</v>
      </c>
      <c r="X20" s="98">
        <f>(dw!AA20*100)/dw!$AB20</f>
        <v>0</v>
      </c>
      <c r="Y20" s="98">
        <f t="shared" si="0"/>
        <v>100.00000000000001</v>
      </c>
      <c r="Z20" s="14">
        <f t="shared" si="1"/>
        <v>73.288798935704122</v>
      </c>
      <c r="AA20" s="14">
        <f t="shared" si="2"/>
        <v>9.8567484934816356</v>
      </c>
      <c r="AB20" s="13">
        <f t="shared" si="3"/>
        <v>0.28978094912413793</v>
      </c>
      <c r="AC20" s="13">
        <f t="shared" si="4"/>
        <v>0.14913435735611047</v>
      </c>
      <c r="AD20" s="13">
        <f t="shared" si="5"/>
        <v>0.56582688356174571</v>
      </c>
      <c r="AE20" s="13">
        <f t="shared" si="6"/>
        <v>0.88145187808311054</v>
      </c>
      <c r="AF20" s="13">
        <f t="shared" si="7"/>
        <v>0.97695494456562049</v>
      </c>
      <c r="AG20" s="13">
        <f t="shared" si="9"/>
        <v>30.108498348099427</v>
      </c>
      <c r="AH20" s="13">
        <f t="shared" si="8"/>
        <v>4.4923893015964484</v>
      </c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  <c r="RI20"/>
      <c r="RJ20"/>
      <c r="RK20"/>
      <c r="RL20"/>
      <c r="RM20"/>
      <c r="RN20"/>
      <c r="RO20"/>
      <c r="RP20"/>
      <c r="RQ20"/>
      <c r="RR20"/>
      <c r="RS20"/>
      <c r="RT20"/>
      <c r="RU20"/>
      <c r="RV20"/>
      <c r="RW20"/>
      <c r="RX20"/>
      <c r="RY20"/>
      <c r="RZ20"/>
      <c r="SA20"/>
      <c r="SB20"/>
      <c r="SC20"/>
      <c r="SD20"/>
      <c r="SE20"/>
      <c r="SF20"/>
      <c r="SG20"/>
      <c r="SH20"/>
      <c r="SI20"/>
      <c r="SJ20"/>
      <c r="SK20"/>
      <c r="SL20"/>
      <c r="SM20"/>
      <c r="SN20"/>
      <c r="SO20"/>
      <c r="SP20"/>
      <c r="SQ20"/>
      <c r="SR20"/>
      <c r="SS20"/>
      <c r="ST20"/>
      <c r="SU20"/>
      <c r="SV20"/>
      <c r="SW20"/>
      <c r="SX20"/>
      <c r="SY20"/>
      <c r="SZ20"/>
      <c r="TA20"/>
      <c r="TB20"/>
      <c r="TC20"/>
      <c r="TD20"/>
      <c r="TE20"/>
      <c r="TF20"/>
      <c r="TG20"/>
      <c r="TH20"/>
      <c r="TI20"/>
      <c r="TJ20"/>
      <c r="TK20"/>
      <c r="TL20"/>
      <c r="TM20"/>
      <c r="TN20"/>
      <c r="TO20"/>
      <c r="TP20"/>
      <c r="TQ20"/>
      <c r="TR20"/>
      <c r="TS20"/>
      <c r="TT20"/>
      <c r="TU20"/>
      <c r="TV20"/>
      <c r="TW20"/>
      <c r="TX20"/>
      <c r="TY20"/>
      <c r="TZ20"/>
      <c r="UA20"/>
      <c r="UB20"/>
      <c r="UC20"/>
      <c r="UD20"/>
      <c r="UE20"/>
      <c r="UF20"/>
      <c r="UG20"/>
      <c r="UH20"/>
      <c r="UI20"/>
      <c r="UJ20"/>
      <c r="UK20"/>
      <c r="UL20"/>
      <c r="UM20"/>
      <c r="UN20"/>
      <c r="UO20"/>
      <c r="UP20"/>
      <c r="UQ20"/>
      <c r="UR20"/>
      <c r="US20"/>
      <c r="UT20"/>
      <c r="UU20"/>
      <c r="UV20"/>
      <c r="UW20"/>
      <c r="UX20"/>
      <c r="UY20"/>
      <c r="UZ20"/>
      <c r="VA20"/>
      <c r="VB20"/>
      <c r="VC20"/>
      <c r="VD20"/>
      <c r="VE20"/>
      <c r="VF20"/>
      <c r="VG20"/>
      <c r="VH20"/>
      <c r="VI20"/>
      <c r="VJ20"/>
      <c r="VK20"/>
      <c r="VL20"/>
      <c r="VM20"/>
      <c r="VN20"/>
      <c r="VO20"/>
      <c r="VP20"/>
      <c r="VQ20"/>
      <c r="VR20"/>
      <c r="VS20"/>
      <c r="VT20"/>
      <c r="VU20"/>
      <c r="VV20"/>
      <c r="VW20"/>
      <c r="VX20"/>
      <c r="VY20"/>
      <c r="VZ20"/>
      <c r="WA20"/>
      <c r="WB20"/>
      <c r="WC20"/>
      <c r="WD20"/>
      <c r="WE20"/>
      <c r="WF20"/>
      <c r="WG20"/>
      <c r="WH20"/>
      <c r="WI20"/>
      <c r="WJ20"/>
      <c r="WK20"/>
      <c r="WL20"/>
      <c r="WM20"/>
      <c r="WN20"/>
      <c r="WO20"/>
      <c r="WP20"/>
      <c r="WQ20"/>
      <c r="WR20"/>
      <c r="WS20"/>
      <c r="WT20"/>
      <c r="WU20"/>
      <c r="WV20"/>
      <c r="WW20"/>
      <c r="WX20"/>
      <c r="WY20"/>
      <c r="WZ20"/>
      <c r="XA20"/>
      <c r="XB20"/>
      <c r="XC20"/>
      <c r="XD20"/>
      <c r="XE20"/>
      <c r="XF20"/>
      <c r="XG20"/>
      <c r="XH20"/>
      <c r="XI20"/>
      <c r="XJ20"/>
      <c r="XK20"/>
      <c r="XL20"/>
      <c r="XM20"/>
      <c r="XN20"/>
      <c r="XO20"/>
      <c r="XP20"/>
      <c r="XQ20"/>
      <c r="XR20"/>
      <c r="XS20"/>
      <c r="XT20"/>
      <c r="XU20"/>
      <c r="XV20"/>
      <c r="XW20"/>
      <c r="XX20"/>
      <c r="XY20"/>
      <c r="XZ20"/>
      <c r="YA20"/>
      <c r="YB20"/>
      <c r="YC20"/>
      <c r="YD20"/>
      <c r="YE20"/>
      <c r="YF20"/>
      <c r="YG20"/>
      <c r="YH20"/>
      <c r="YI20"/>
      <c r="YJ20"/>
      <c r="YK20"/>
      <c r="YL20"/>
      <c r="YM20"/>
      <c r="YN20"/>
      <c r="YO20"/>
      <c r="YP20"/>
      <c r="YQ20"/>
      <c r="YR20"/>
      <c r="YS20"/>
      <c r="YT20"/>
      <c r="YU20"/>
      <c r="YV20"/>
      <c r="YW20"/>
      <c r="YX20"/>
      <c r="YY20"/>
      <c r="YZ20"/>
      <c r="ZA20"/>
      <c r="ZB20"/>
      <c r="ZC20"/>
      <c r="ZD20"/>
      <c r="ZE20"/>
      <c r="ZF20"/>
      <c r="ZG20"/>
      <c r="ZH20"/>
      <c r="ZI20"/>
      <c r="ZJ20"/>
      <c r="ZK20"/>
      <c r="ZL20"/>
      <c r="ZM20"/>
      <c r="ZN20"/>
      <c r="ZO20"/>
      <c r="ZP20"/>
      <c r="ZQ20"/>
      <c r="ZR20"/>
      <c r="ZS20"/>
      <c r="ZT20"/>
      <c r="ZU20"/>
      <c r="ZV20"/>
      <c r="ZW20"/>
      <c r="ZX20"/>
      <c r="ZY20"/>
      <c r="ZZ20"/>
      <c r="AAA20"/>
      <c r="AAB20"/>
      <c r="AAC20"/>
      <c r="AAD20"/>
      <c r="AAE20"/>
      <c r="AAF20"/>
      <c r="AAG20"/>
      <c r="AAH20"/>
      <c r="AAI20"/>
      <c r="AAJ20"/>
      <c r="AAK20"/>
      <c r="AAL20"/>
      <c r="AAM20"/>
      <c r="AAN20"/>
      <c r="AAO20"/>
      <c r="AAP20"/>
      <c r="AAQ20"/>
      <c r="AAR20"/>
      <c r="AAS20"/>
      <c r="AAT20"/>
      <c r="AAU20"/>
      <c r="AAV20"/>
      <c r="AAW20"/>
      <c r="AAX20"/>
      <c r="AAY20"/>
      <c r="AAZ20"/>
      <c r="ABA20"/>
      <c r="ABB20"/>
      <c r="ABC20"/>
      <c r="ABD20"/>
      <c r="ABE20"/>
      <c r="ABF20"/>
      <c r="ABG20"/>
      <c r="ABH20"/>
      <c r="ABI20"/>
      <c r="ABJ20"/>
      <c r="ABK20"/>
      <c r="ABL20"/>
      <c r="ABM20"/>
      <c r="ABN20"/>
      <c r="ABO20"/>
      <c r="ABP20"/>
      <c r="ABQ20"/>
      <c r="ABR20"/>
      <c r="ABS20"/>
      <c r="ABT20"/>
      <c r="ABU20"/>
      <c r="ABV20"/>
      <c r="ABW20"/>
      <c r="ABX20"/>
      <c r="ABY20"/>
      <c r="ABZ20"/>
      <c r="ACA20"/>
      <c r="ACB20"/>
      <c r="ACC20"/>
      <c r="ACD20"/>
      <c r="ACE20"/>
      <c r="ACF20"/>
      <c r="ACG20"/>
      <c r="ACH20"/>
      <c r="ACI20"/>
      <c r="ACJ20"/>
      <c r="ACK20"/>
      <c r="ACL20"/>
      <c r="ACM20"/>
      <c r="ACN20"/>
      <c r="ACO20"/>
      <c r="ACP20"/>
      <c r="ACQ20"/>
      <c r="ACR20"/>
      <c r="ACS20"/>
      <c r="ACT20"/>
      <c r="ACU20"/>
      <c r="ACV20"/>
      <c r="ACW20"/>
      <c r="ACX20"/>
      <c r="ACY20"/>
      <c r="ACZ20"/>
      <c r="ADA20"/>
      <c r="ADB20"/>
      <c r="ADC20"/>
      <c r="ADD20"/>
      <c r="ADE20"/>
      <c r="ADF20"/>
      <c r="ADG20"/>
      <c r="ADH20"/>
      <c r="ADI20"/>
      <c r="ADJ20"/>
      <c r="ADK20"/>
      <c r="ADL20"/>
      <c r="ADM20"/>
      <c r="ADN20"/>
      <c r="ADO20"/>
      <c r="ADP20"/>
      <c r="ADQ20"/>
      <c r="ADR20"/>
      <c r="ADS20"/>
      <c r="ADT20"/>
      <c r="ADU20"/>
      <c r="ADV20"/>
      <c r="ADW20"/>
      <c r="ADX20"/>
      <c r="ADY20"/>
      <c r="ADZ20"/>
      <c r="AEA20"/>
      <c r="AEB20"/>
      <c r="AEC20"/>
      <c r="AED20"/>
      <c r="AEE20"/>
      <c r="AEF20"/>
      <c r="AEG20"/>
      <c r="AEH20"/>
      <c r="AEI20"/>
      <c r="AEJ20"/>
      <c r="AEK20"/>
      <c r="AEL20"/>
      <c r="AEM20"/>
      <c r="AEN20"/>
      <c r="AEO20"/>
      <c r="AEP20"/>
      <c r="AEQ20"/>
      <c r="AER20"/>
      <c r="AES20"/>
      <c r="AET20"/>
      <c r="AEU20"/>
      <c r="AEV20"/>
      <c r="AEW20"/>
      <c r="AEX20"/>
      <c r="AEY20"/>
      <c r="AEZ20"/>
      <c r="AFA20"/>
      <c r="AFB20"/>
      <c r="AFC20"/>
      <c r="AFD20"/>
      <c r="AFE20"/>
      <c r="AFF20"/>
      <c r="AFG20"/>
      <c r="AFH20"/>
      <c r="AFI20"/>
      <c r="AFJ20"/>
      <c r="AFK20"/>
      <c r="AFL20"/>
      <c r="AFM20"/>
      <c r="AFN20"/>
      <c r="AFO20"/>
      <c r="AFP20"/>
      <c r="AFQ20"/>
      <c r="AFR20"/>
      <c r="AFS20"/>
      <c r="AFT20"/>
      <c r="AFU20"/>
      <c r="AFV20"/>
      <c r="AFW20"/>
      <c r="AFX20"/>
      <c r="AFY20"/>
      <c r="AFZ20"/>
      <c r="AGA20"/>
      <c r="AGB20"/>
      <c r="AGC20"/>
      <c r="AGD20"/>
      <c r="AGE20"/>
      <c r="AGF20"/>
      <c r="AGG20"/>
      <c r="AGH20"/>
      <c r="AGI20"/>
      <c r="AGJ20"/>
      <c r="AGK20"/>
      <c r="AGL20"/>
      <c r="AGM20"/>
      <c r="AGN20"/>
      <c r="AGO20"/>
      <c r="AGP20"/>
      <c r="AGQ20"/>
      <c r="AGR20"/>
      <c r="AGS20"/>
      <c r="AGT20"/>
      <c r="AGU20"/>
      <c r="AGV20"/>
      <c r="AGW20"/>
      <c r="AGX20"/>
      <c r="AGY20"/>
      <c r="AGZ20"/>
      <c r="AHA20"/>
      <c r="AHB20"/>
      <c r="AHC20"/>
      <c r="AHD20"/>
      <c r="AHE20"/>
      <c r="AHF20"/>
      <c r="AHG20"/>
      <c r="AHH20"/>
      <c r="AHI20"/>
      <c r="AHJ20"/>
      <c r="AHK20"/>
      <c r="AHL20"/>
      <c r="AHM20"/>
      <c r="AHN20"/>
      <c r="AHO20"/>
      <c r="AHP20"/>
      <c r="AHQ20"/>
      <c r="AHR20"/>
      <c r="AHS20"/>
      <c r="AHT20"/>
      <c r="AHU20"/>
      <c r="AHV20"/>
      <c r="AHW20"/>
      <c r="AHX20"/>
      <c r="AHY20"/>
      <c r="AHZ20"/>
      <c r="AIA20"/>
      <c r="AIB20"/>
      <c r="AIC20"/>
      <c r="AID20"/>
      <c r="AIE20"/>
      <c r="AIF20"/>
      <c r="AIG20"/>
      <c r="AIH20"/>
      <c r="AII20"/>
      <c r="AIJ20"/>
      <c r="AIK20"/>
      <c r="AIL20"/>
      <c r="AIM20"/>
      <c r="AIN20"/>
      <c r="AIO20"/>
      <c r="AIP20"/>
      <c r="AIQ20"/>
      <c r="AIR20"/>
      <c r="AIS20"/>
      <c r="AIT20"/>
      <c r="AIU20"/>
      <c r="AIV20"/>
      <c r="AIW20"/>
      <c r="AIX20"/>
      <c r="AIY20"/>
      <c r="AIZ20"/>
      <c r="AJA20"/>
      <c r="AJB20"/>
      <c r="AJC20"/>
      <c r="AJD20"/>
      <c r="AJE20"/>
      <c r="AJF20"/>
      <c r="AJG20"/>
      <c r="AJH20"/>
      <c r="AJI20"/>
      <c r="AJJ20"/>
      <c r="AJK20"/>
      <c r="AJL20"/>
      <c r="AJM20"/>
      <c r="AJN20"/>
      <c r="AJO20"/>
      <c r="AJP20"/>
      <c r="AJQ20"/>
      <c r="AJR20"/>
      <c r="AJS20"/>
      <c r="AJT20"/>
      <c r="AJU20"/>
      <c r="AJV20"/>
      <c r="AJW20"/>
      <c r="AJX20"/>
      <c r="AJY20"/>
      <c r="AJZ20"/>
      <c r="AKA20"/>
      <c r="AKB20"/>
      <c r="AKC20"/>
      <c r="AKD20"/>
      <c r="AKE20"/>
      <c r="AKF20"/>
      <c r="AKG20"/>
      <c r="AKH20"/>
      <c r="AKI20"/>
      <c r="AKJ20"/>
      <c r="AKK20"/>
      <c r="AKL20"/>
      <c r="AKM20"/>
      <c r="AKN20"/>
      <c r="AKO20"/>
      <c r="AKP20"/>
      <c r="AKQ20"/>
      <c r="AKR20"/>
      <c r="AKS20"/>
      <c r="AKT20"/>
      <c r="AKU20"/>
      <c r="AKV20"/>
      <c r="AKW20"/>
      <c r="AKX20"/>
      <c r="AKY20"/>
      <c r="AKZ20"/>
      <c r="ALA20"/>
      <c r="ALB20"/>
      <c r="ALC20"/>
      <c r="ALD20"/>
      <c r="ALE20"/>
      <c r="ALF20"/>
      <c r="ALG20"/>
      <c r="ALH20"/>
      <c r="ALI20"/>
      <c r="ALJ20"/>
      <c r="ALK20"/>
      <c r="ALL20"/>
      <c r="ALM20"/>
      <c r="ALN20"/>
      <c r="ALO20"/>
      <c r="ALP20"/>
      <c r="ALQ20"/>
      <c r="ALR20"/>
      <c r="ALS20"/>
      <c r="ALT20"/>
      <c r="ALU20"/>
      <c r="ALV20"/>
      <c r="ALW20"/>
      <c r="ALX20"/>
      <c r="ALY20"/>
      <c r="ALZ20"/>
      <c r="AMA20"/>
      <c r="AMB20"/>
      <c r="AMC20"/>
      <c r="AMD20"/>
      <c r="AME20"/>
      <c r="AMF20"/>
      <c r="AMG20"/>
      <c r="AMH20"/>
      <c r="AMI20"/>
      <c r="AMJ20"/>
    </row>
    <row r="21" spans="1:1024" x14ac:dyDescent="0.25">
      <c r="A21" s="7" t="s">
        <v>66</v>
      </c>
      <c r="B21" s="97">
        <v>41182</v>
      </c>
      <c r="C21" s="9">
        <f>dw!C21</f>
        <v>131.20547945205499</v>
      </c>
      <c r="D21" s="10" t="s">
        <v>46</v>
      </c>
      <c r="E21" s="11">
        <v>1.1200000000000001</v>
      </c>
      <c r="F21" s="11">
        <v>12</v>
      </c>
      <c r="G21" s="11">
        <v>9.3333333333333304</v>
      </c>
      <c r="H21" s="98">
        <f>(dw!K21*100)/dw!$AB21</f>
        <v>66.057107305358414</v>
      </c>
      <c r="I21" s="98">
        <f>(dw!L21*100)/dw!$AB21</f>
        <v>2.0213474835439675</v>
      </c>
      <c r="J21" s="98">
        <f>(dw!M21*100)/dw!$AB21</f>
        <v>11.232724412177355</v>
      </c>
      <c r="K21" s="98">
        <f>(dw!N21*100)/dw!$AB21</f>
        <v>3.0509925863923431</v>
      </c>
      <c r="L21" s="98">
        <f>(dw!O21*100)/dw!$AB21</f>
        <v>0</v>
      </c>
      <c r="M21" s="98">
        <f>(dw!P21*100)/dw!$AB21</f>
        <v>1.9734019500037878</v>
      </c>
      <c r="N21" s="98">
        <f>(dw!Q21*100)/dw!$AB21</f>
        <v>0.1698747591634267</v>
      </c>
      <c r="O21" s="98">
        <f>(dw!R21*100)/dw!$AB21</f>
        <v>0.12571304741854694</v>
      </c>
      <c r="P21" s="98">
        <f>(dw!S21*100)/dw!$AB21</f>
        <v>0.77768115750797895</v>
      </c>
      <c r="Q21" s="98">
        <f>(dw!T21*100)/dw!$AB21</f>
        <v>0</v>
      </c>
      <c r="R21" s="98">
        <f>(dw!U21*100)/dw!$AB21</f>
        <v>2.1283783790213926E-3</v>
      </c>
      <c r="S21" s="98">
        <f>(dw!V21*100)/dw!$AB21</f>
        <v>0</v>
      </c>
      <c r="T21" s="98">
        <f>(dw!W21*100)/dw!$AB21</f>
        <v>0</v>
      </c>
      <c r="U21" s="98">
        <f>(dw!X21*100)/dw!$AB21</f>
        <v>10.212414943012043</v>
      </c>
      <c r="V21" s="98">
        <f>(dw!Y21*100)/dw!$AB21</f>
        <v>1.579105125262948</v>
      </c>
      <c r="W21" s="98">
        <f>(dw!Z21*100)/dw!$AB21</f>
        <v>2.7975088517801701</v>
      </c>
      <c r="X21" s="98">
        <f>(dw!AA21*100)/dw!$AB21</f>
        <v>0</v>
      </c>
      <c r="Y21" s="98">
        <f t="shared" si="0"/>
        <v>99.999999999999986</v>
      </c>
      <c r="Z21" s="14">
        <f t="shared" si="1"/>
        <v>82.362171787472079</v>
      </c>
      <c r="AA21" s="14">
        <f t="shared" si="2"/>
        <v>3.0487992924727618</v>
      </c>
      <c r="AB21" s="13">
        <f t="shared" si="3"/>
        <v>2.9691441878517372E-2</v>
      </c>
      <c r="AC21" s="13">
        <f t="shared" si="4"/>
        <v>0.11031553370844452</v>
      </c>
      <c r="AD21" s="13">
        <f t="shared" si="5"/>
        <v>0.77009652070059453</v>
      </c>
      <c r="AE21" s="13">
        <f t="shared" si="6"/>
        <v>0.96430435980385842</v>
      </c>
      <c r="AF21" s="13">
        <f t="shared" si="7"/>
        <v>0.97733045591592971</v>
      </c>
      <c r="AG21" s="13">
        <f t="shared" si="9"/>
        <v>41.831988414551425</v>
      </c>
      <c r="AH21" s="13">
        <f t="shared" si="8"/>
        <v>5.7735096403785144</v>
      </c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  <c r="OG21"/>
      <c r="OH21"/>
      <c r="OI21"/>
      <c r="OJ21"/>
      <c r="OK21"/>
      <c r="OL21"/>
      <c r="OM21"/>
      <c r="ON21"/>
      <c r="OO21"/>
      <c r="OP21"/>
      <c r="OQ21"/>
      <c r="OR21"/>
      <c r="OS21"/>
      <c r="OT21"/>
      <c r="OU21"/>
      <c r="OV21"/>
      <c r="OW21"/>
      <c r="OX21"/>
      <c r="OY21"/>
      <c r="OZ21"/>
      <c r="PA21"/>
      <c r="PB21"/>
      <c r="PC21"/>
      <c r="PD21"/>
      <c r="PE21"/>
      <c r="PF21"/>
      <c r="PG21"/>
      <c r="PH21"/>
      <c r="PI21"/>
      <c r="PJ21"/>
      <c r="PK21"/>
      <c r="PL21"/>
      <c r="PM21"/>
      <c r="PN21"/>
      <c r="PO21"/>
      <c r="PP21"/>
      <c r="PQ21"/>
      <c r="PR21"/>
      <c r="PS21"/>
      <c r="PT21"/>
      <c r="PU21"/>
      <c r="PV21"/>
      <c r="PW21"/>
      <c r="PX21"/>
      <c r="PY21"/>
      <c r="PZ21"/>
      <c r="QA21"/>
      <c r="QB21"/>
      <c r="QC21"/>
      <c r="QD21"/>
      <c r="QE21"/>
      <c r="QF21"/>
      <c r="QG21"/>
      <c r="QH21"/>
      <c r="QI21"/>
      <c r="QJ21"/>
      <c r="QK21"/>
      <c r="QL21"/>
      <c r="QM21"/>
      <c r="QN21"/>
      <c r="QO21"/>
      <c r="QP21"/>
      <c r="QQ21"/>
      <c r="QR21"/>
      <c r="QS21"/>
      <c r="QT21"/>
      <c r="QU21"/>
      <c r="QV21"/>
      <c r="QW21"/>
      <c r="QX21"/>
      <c r="QY21"/>
      <c r="QZ21"/>
      <c r="RA21"/>
      <c r="RB21"/>
      <c r="RC21"/>
      <c r="RD21"/>
      <c r="RE21"/>
      <c r="RF21"/>
      <c r="RG21"/>
      <c r="RH21"/>
      <c r="RI21"/>
      <c r="RJ21"/>
      <c r="RK21"/>
      <c r="RL21"/>
      <c r="RM21"/>
      <c r="RN21"/>
      <c r="RO21"/>
      <c r="RP21"/>
      <c r="RQ21"/>
      <c r="RR21"/>
      <c r="RS21"/>
      <c r="RT21"/>
      <c r="RU21"/>
      <c r="RV21"/>
      <c r="RW21"/>
      <c r="RX21"/>
      <c r="RY21"/>
      <c r="RZ21"/>
      <c r="SA21"/>
      <c r="SB21"/>
      <c r="SC21"/>
      <c r="SD21"/>
      <c r="SE21"/>
      <c r="SF21"/>
      <c r="SG21"/>
      <c r="SH21"/>
      <c r="SI21"/>
      <c r="SJ21"/>
      <c r="SK21"/>
      <c r="SL21"/>
      <c r="SM21"/>
      <c r="SN21"/>
      <c r="SO21"/>
      <c r="SP21"/>
      <c r="SQ21"/>
      <c r="SR21"/>
      <c r="SS21"/>
      <c r="ST21"/>
      <c r="SU21"/>
      <c r="SV21"/>
      <c r="SW21"/>
      <c r="SX21"/>
      <c r="SY21"/>
      <c r="SZ21"/>
      <c r="TA21"/>
      <c r="TB21"/>
      <c r="TC21"/>
      <c r="TD21"/>
      <c r="TE21"/>
      <c r="TF21"/>
      <c r="TG21"/>
      <c r="TH21"/>
      <c r="TI21"/>
      <c r="TJ21"/>
      <c r="TK21"/>
      <c r="TL21"/>
      <c r="TM21"/>
      <c r="TN21"/>
      <c r="TO21"/>
      <c r="TP21"/>
      <c r="TQ21"/>
      <c r="TR21"/>
      <c r="TS21"/>
      <c r="TT21"/>
      <c r="TU21"/>
      <c r="TV21"/>
      <c r="TW21"/>
      <c r="TX21"/>
      <c r="TY21"/>
      <c r="TZ21"/>
      <c r="UA21"/>
      <c r="UB21"/>
      <c r="UC21"/>
      <c r="UD21"/>
      <c r="UE21"/>
      <c r="UF21"/>
      <c r="UG21"/>
      <c r="UH21"/>
      <c r="UI21"/>
      <c r="UJ21"/>
      <c r="UK21"/>
      <c r="UL21"/>
      <c r="UM21"/>
      <c r="UN21"/>
      <c r="UO21"/>
      <c r="UP21"/>
      <c r="UQ21"/>
      <c r="UR21"/>
      <c r="US21"/>
      <c r="UT21"/>
      <c r="UU21"/>
      <c r="UV21"/>
      <c r="UW21"/>
      <c r="UX21"/>
      <c r="UY21"/>
      <c r="UZ21"/>
      <c r="VA21"/>
      <c r="VB21"/>
      <c r="VC21"/>
      <c r="VD21"/>
      <c r="VE21"/>
      <c r="VF21"/>
      <c r="VG21"/>
      <c r="VH21"/>
      <c r="VI21"/>
      <c r="VJ21"/>
      <c r="VK21"/>
      <c r="VL21"/>
      <c r="VM21"/>
      <c r="VN21"/>
      <c r="VO21"/>
      <c r="VP21"/>
      <c r="VQ21"/>
      <c r="VR21"/>
      <c r="VS21"/>
      <c r="VT21"/>
      <c r="VU21"/>
      <c r="VV21"/>
      <c r="VW21"/>
      <c r="VX21"/>
      <c r="VY21"/>
      <c r="VZ21"/>
      <c r="WA21"/>
      <c r="WB21"/>
      <c r="WC21"/>
      <c r="WD21"/>
      <c r="WE21"/>
      <c r="WF21"/>
      <c r="WG21"/>
      <c r="WH21"/>
      <c r="WI21"/>
      <c r="WJ21"/>
      <c r="WK21"/>
      <c r="WL21"/>
      <c r="WM21"/>
      <c r="WN21"/>
      <c r="WO21"/>
      <c r="WP21"/>
      <c r="WQ21"/>
      <c r="WR21"/>
      <c r="WS21"/>
      <c r="WT21"/>
      <c r="WU21"/>
      <c r="WV21"/>
      <c r="WW21"/>
      <c r="WX21"/>
      <c r="WY21"/>
      <c r="WZ21"/>
      <c r="XA21"/>
      <c r="XB21"/>
      <c r="XC21"/>
      <c r="XD21"/>
      <c r="XE21"/>
      <c r="XF21"/>
      <c r="XG21"/>
      <c r="XH21"/>
      <c r="XI21"/>
      <c r="XJ21"/>
      <c r="XK21"/>
      <c r="XL21"/>
      <c r="XM21"/>
      <c r="XN21"/>
      <c r="XO21"/>
      <c r="XP21"/>
      <c r="XQ21"/>
      <c r="XR21"/>
      <c r="XS21"/>
      <c r="XT21"/>
      <c r="XU21"/>
      <c r="XV21"/>
      <c r="XW21"/>
      <c r="XX21"/>
      <c r="XY21"/>
      <c r="XZ21"/>
      <c r="YA21"/>
      <c r="YB21"/>
      <c r="YC21"/>
      <c r="YD21"/>
      <c r="YE21"/>
      <c r="YF21"/>
      <c r="YG21"/>
      <c r="YH21"/>
      <c r="YI21"/>
      <c r="YJ21"/>
      <c r="YK21"/>
      <c r="YL21"/>
      <c r="YM21"/>
      <c r="YN21"/>
      <c r="YO21"/>
      <c r="YP21"/>
      <c r="YQ21"/>
      <c r="YR21"/>
      <c r="YS21"/>
      <c r="YT21"/>
      <c r="YU21"/>
      <c r="YV21"/>
      <c r="YW21"/>
      <c r="YX21"/>
      <c r="YY21"/>
      <c r="YZ21"/>
      <c r="ZA21"/>
      <c r="ZB21"/>
      <c r="ZC21"/>
      <c r="ZD21"/>
      <c r="ZE21"/>
      <c r="ZF21"/>
      <c r="ZG21"/>
      <c r="ZH21"/>
      <c r="ZI21"/>
      <c r="ZJ21"/>
      <c r="ZK21"/>
      <c r="ZL21"/>
      <c r="ZM21"/>
      <c r="ZN21"/>
      <c r="ZO21"/>
      <c r="ZP21"/>
      <c r="ZQ21"/>
      <c r="ZR21"/>
      <c r="ZS21"/>
      <c r="ZT21"/>
      <c r="ZU21"/>
      <c r="ZV21"/>
      <c r="ZW21"/>
      <c r="ZX21"/>
      <c r="ZY21"/>
      <c r="ZZ21"/>
      <c r="AAA21"/>
      <c r="AAB21"/>
      <c r="AAC21"/>
      <c r="AAD21"/>
      <c r="AAE21"/>
      <c r="AAF21"/>
      <c r="AAG21"/>
      <c r="AAH21"/>
      <c r="AAI21"/>
      <c r="AAJ21"/>
      <c r="AAK21"/>
      <c r="AAL21"/>
      <c r="AAM21"/>
      <c r="AAN21"/>
      <c r="AAO21"/>
      <c r="AAP21"/>
      <c r="AAQ21"/>
      <c r="AAR21"/>
      <c r="AAS21"/>
      <c r="AAT21"/>
      <c r="AAU21"/>
      <c r="AAV21"/>
      <c r="AAW21"/>
      <c r="AAX21"/>
      <c r="AAY21"/>
      <c r="AAZ21"/>
      <c r="ABA21"/>
      <c r="ABB21"/>
      <c r="ABC21"/>
      <c r="ABD21"/>
      <c r="ABE21"/>
      <c r="ABF21"/>
      <c r="ABG21"/>
      <c r="ABH21"/>
      <c r="ABI21"/>
      <c r="ABJ21"/>
      <c r="ABK21"/>
      <c r="ABL21"/>
      <c r="ABM21"/>
      <c r="ABN21"/>
      <c r="ABO21"/>
      <c r="ABP21"/>
      <c r="ABQ21"/>
      <c r="ABR21"/>
      <c r="ABS21"/>
      <c r="ABT21"/>
      <c r="ABU21"/>
      <c r="ABV21"/>
      <c r="ABW21"/>
      <c r="ABX21"/>
      <c r="ABY21"/>
      <c r="ABZ21"/>
      <c r="ACA21"/>
      <c r="ACB21"/>
      <c r="ACC21"/>
      <c r="ACD21"/>
      <c r="ACE21"/>
      <c r="ACF21"/>
      <c r="ACG21"/>
      <c r="ACH21"/>
      <c r="ACI21"/>
      <c r="ACJ21"/>
      <c r="ACK21"/>
      <c r="ACL21"/>
      <c r="ACM21"/>
      <c r="ACN21"/>
      <c r="ACO21"/>
      <c r="ACP21"/>
      <c r="ACQ21"/>
      <c r="ACR21"/>
      <c r="ACS21"/>
      <c r="ACT21"/>
      <c r="ACU21"/>
      <c r="ACV21"/>
      <c r="ACW21"/>
      <c r="ACX21"/>
      <c r="ACY21"/>
      <c r="ACZ21"/>
      <c r="ADA21"/>
      <c r="ADB21"/>
      <c r="ADC21"/>
      <c r="ADD21"/>
      <c r="ADE21"/>
      <c r="ADF21"/>
      <c r="ADG21"/>
      <c r="ADH21"/>
      <c r="ADI21"/>
      <c r="ADJ21"/>
      <c r="ADK21"/>
      <c r="ADL21"/>
      <c r="ADM21"/>
      <c r="ADN21"/>
      <c r="ADO21"/>
      <c r="ADP21"/>
      <c r="ADQ21"/>
      <c r="ADR21"/>
      <c r="ADS21"/>
      <c r="ADT21"/>
      <c r="ADU21"/>
      <c r="ADV21"/>
      <c r="ADW21"/>
      <c r="ADX21"/>
      <c r="ADY21"/>
      <c r="ADZ21"/>
      <c r="AEA21"/>
      <c r="AEB21"/>
      <c r="AEC21"/>
      <c r="AED21"/>
      <c r="AEE21"/>
      <c r="AEF21"/>
      <c r="AEG21"/>
      <c r="AEH21"/>
      <c r="AEI21"/>
      <c r="AEJ21"/>
      <c r="AEK21"/>
      <c r="AEL21"/>
      <c r="AEM21"/>
      <c r="AEN21"/>
      <c r="AEO21"/>
      <c r="AEP21"/>
      <c r="AEQ21"/>
      <c r="AER21"/>
      <c r="AES21"/>
      <c r="AET21"/>
      <c r="AEU21"/>
      <c r="AEV21"/>
      <c r="AEW21"/>
      <c r="AEX21"/>
      <c r="AEY21"/>
      <c r="AEZ21"/>
      <c r="AFA21"/>
      <c r="AFB21"/>
      <c r="AFC21"/>
      <c r="AFD21"/>
      <c r="AFE21"/>
      <c r="AFF21"/>
      <c r="AFG21"/>
      <c r="AFH21"/>
      <c r="AFI21"/>
      <c r="AFJ21"/>
      <c r="AFK21"/>
      <c r="AFL21"/>
      <c r="AFM21"/>
      <c r="AFN21"/>
      <c r="AFO21"/>
      <c r="AFP21"/>
      <c r="AFQ21"/>
      <c r="AFR21"/>
      <c r="AFS21"/>
      <c r="AFT21"/>
      <c r="AFU21"/>
      <c r="AFV21"/>
      <c r="AFW21"/>
      <c r="AFX21"/>
      <c r="AFY21"/>
      <c r="AFZ21"/>
      <c r="AGA21"/>
      <c r="AGB21"/>
      <c r="AGC21"/>
      <c r="AGD21"/>
      <c r="AGE21"/>
      <c r="AGF21"/>
      <c r="AGG21"/>
      <c r="AGH21"/>
      <c r="AGI21"/>
      <c r="AGJ21"/>
      <c r="AGK21"/>
      <c r="AGL21"/>
      <c r="AGM21"/>
      <c r="AGN21"/>
      <c r="AGO21"/>
      <c r="AGP21"/>
      <c r="AGQ21"/>
      <c r="AGR21"/>
      <c r="AGS21"/>
      <c r="AGT21"/>
      <c r="AGU21"/>
      <c r="AGV21"/>
      <c r="AGW21"/>
      <c r="AGX21"/>
      <c r="AGY21"/>
      <c r="AGZ21"/>
      <c r="AHA21"/>
      <c r="AHB21"/>
      <c r="AHC21"/>
      <c r="AHD21"/>
      <c r="AHE21"/>
      <c r="AHF21"/>
      <c r="AHG21"/>
      <c r="AHH21"/>
      <c r="AHI21"/>
      <c r="AHJ21"/>
      <c r="AHK21"/>
      <c r="AHL21"/>
      <c r="AHM21"/>
      <c r="AHN21"/>
      <c r="AHO21"/>
      <c r="AHP21"/>
      <c r="AHQ21"/>
      <c r="AHR21"/>
      <c r="AHS21"/>
      <c r="AHT21"/>
      <c r="AHU21"/>
      <c r="AHV21"/>
      <c r="AHW21"/>
      <c r="AHX21"/>
      <c r="AHY21"/>
      <c r="AHZ21"/>
      <c r="AIA21"/>
      <c r="AIB21"/>
      <c r="AIC21"/>
      <c r="AID21"/>
      <c r="AIE21"/>
      <c r="AIF21"/>
      <c r="AIG21"/>
      <c r="AIH21"/>
      <c r="AII21"/>
      <c r="AIJ21"/>
      <c r="AIK21"/>
      <c r="AIL21"/>
      <c r="AIM21"/>
      <c r="AIN21"/>
      <c r="AIO21"/>
      <c r="AIP21"/>
      <c r="AIQ21"/>
      <c r="AIR21"/>
      <c r="AIS21"/>
      <c r="AIT21"/>
      <c r="AIU21"/>
      <c r="AIV21"/>
      <c r="AIW21"/>
      <c r="AIX21"/>
      <c r="AIY21"/>
      <c r="AIZ21"/>
      <c r="AJA21"/>
      <c r="AJB21"/>
      <c r="AJC21"/>
      <c r="AJD21"/>
      <c r="AJE21"/>
      <c r="AJF21"/>
      <c r="AJG21"/>
      <c r="AJH21"/>
      <c r="AJI21"/>
      <c r="AJJ21"/>
      <c r="AJK21"/>
      <c r="AJL21"/>
      <c r="AJM21"/>
      <c r="AJN21"/>
      <c r="AJO21"/>
      <c r="AJP21"/>
      <c r="AJQ21"/>
      <c r="AJR21"/>
      <c r="AJS21"/>
      <c r="AJT21"/>
      <c r="AJU21"/>
      <c r="AJV21"/>
      <c r="AJW21"/>
      <c r="AJX21"/>
      <c r="AJY21"/>
      <c r="AJZ21"/>
      <c r="AKA21"/>
      <c r="AKB21"/>
      <c r="AKC21"/>
      <c r="AKD21"/>
      <c r="AKE21"/>
      <c r="AKF21"/>
      <c r="AKG21"/>
      <c r="AKH21"/>
      <c r="AKI21"/>
      <c r="AKJ21"/>
      <c r="AKK21"/>
      <c r="AKL21"/>
      <c r="AKM21"/>
      <c r="AKN21"/>
      <c r="AKO21"/>
      <c r="AKP21"/>
      <c r="AKQ21"/>
      <c r="AKR21"/>
      <c r="AKS21"/>
      <c r="AKT21"/>
      <c r="AKU21"/>
      <c r="AKV21"/>
      <c r="AKW21"/>
      <c r="AKX21"/>
      <c r="AKY21"/>
      <c r="AKZ21"/>
      <c r="ALA21"/>
      <c r="ALB21"/>
      <c r="ALC21"/>
      <c r="ALD21"/>
      <c r="ALE21"/>
      <c r="ALF21"/>
      <c r="ALG21"/>
      <c r="ALH21"/>
      <c r="ALI21"/>
      <c r="ALJ21"/>
      <c r="ALK21"/>
      <c r="ALL21"/>
      <c r="ALM21"/>
      <c r="ALN21"/>
      <c r="ALO21"/>
      <c r="ALP21"/>
      <c r="ALQ21"/>
      <c r="ALR21"/>
      <c r="ALS21"/>
      <c r="ALT21"/>
      <c r="ALU21"/>
      <c r="ALV21"/>
      <c r="ALW21"/>
      <c r="ALX21"/>
      <c r="ALY21"/>
      <c r="ALZ21"/>
      <c r="AMA21"/>
      <c r="AMB21"/>
      <c r="AMC21"/>
      <c r="AMD21"/>
      <c r="AME21"/>
      <c r="AMF21"/>
      <c r="AMG21"/>
      <c r="AMH21"/>
      <c r="AMI21"/>
      <c r="AMJ21"/>
    </row>
    <row r="22" spans="1:1024" x14ac:dyDescent="0.25">
      <c r="A22" s="7" t="s">
        <v>67</v>
      </c>
      <c r="B22" s="97">
        <v>41326</v>
      </c>
      <c r="C22" s="9">
        <f>dw!C22</f>
        <v>101.452054794521</v>
      </c>
      <c r="D22" s="10" t="s">
        <v>46</v>
      </c>
      <c r="E22" s="11">
        <v>0.75149999999999995</v>
      </c>
      <c r="F22" s="11">
        <v>48</v>
      </c>
      <c r="G22" s="11">
        <v>1.565625</v>
      </c>
      <c r="H22" s="98">
        <f>(dw!K22*100)/dw!$AB22</f>
        <v>46.605344617519705</v>
      </c>
      <c r="I22" s="98">
        <f>(dw!L22*100)/dw!$AB22</f>
        <v>3.4814340990452597</v>
      </c>
      <c r="J22" s="98">
        <f>(dw!M22*100)/dw!$AB22</f>
        <v>9.5358803529857283</v>
      </c>
      <c r="K22" s="98">
        <f>(dw!N22*100)/dw!$AB22</f>
        <v>5.3434391750841979</v>
      </c>
      <c r="L22" s="98">
        <f>(dw!O22*100)/dw!$AB22</f>
        <v>0</v>
      </c>
      <c r="M22" s="98">
        <f>(dw!P22*100)/dw!$AB22</f>
        <v>7.5832590176799011</v>
      </c>
      <c r="N22" s="98">
        <f>(dw!Q22*100)/dw!$AB22</f>
        <v>0</v>
      </c>
      <c r="O22" s="98">
        <f>(dw!R22*100)/dw!$AB22</f>
        <v>0.60528025024814514</v>
      </c>
      <c r="P22" s="98">
        <f>(dw!S22*100)/dw!$AB22</f>
        <v>3.5912364611235774</v>
      </c>
      <c r="Q22" s="98">
        <f>(dw!T22*100)/dw!$AB22</f>
        <v>3.296346082249241</v>
      </c>
      <c r="R22" s="98">
        <f>(dw!U22*100)/dw!$AB22</f>
        <v>0</v>
      </c>
      <c r="S22" s="98">
        <f>(dw!V22*100)/dw!$AB22</f>
        <v>0</v>
      </c>
      <c r="T22" s="98">
        <f>(dw!W22*100)/dw!$AB22</f>
        <v>0</v>
      </c>
      <c r="U22" s="98">
        <f>(dw!X22*100)/dw!$AB22</f>
        <v>13.608837333646193</v>
      </c>
      <c r="V22" s="98">
        <f>(dw!Y22*100)/dw!$AB22</f>
        <v>1.5392748242391379</v>
      </c>
      <c r="W22" s="98">
        <f>(dw!Z22*100)/dw!$AB22</f>
        <v>4.8096677861789221</v>
      </c>
      <c r="X22" s="98">
        <f>(dw!AA22*100)/dw!$AB22</f>
        <v>0</v>
      </c>
      <c r="Y22" s="98">
        <f t="shared" si="0"/>
        <v>100.00000000000001</v>
      </c>
      <c r="Z22" s="14">
        <f t="shared" si="1"/>
        <v>64.966098244634892</v>
      </c>
      <c r="AA22" s="14">
        <f t="shared" si="2"/>
        <v>15.076121811300865</v>
      </c>
      <c r="AB22" s="13">
        <f t="shared" si="3"/>
        <v>6.9508045601141072E-2</v>
      </c>
      <c r="AC22" s="13">
        <f t="shared" si="4"/>
        <v>0.17319565372202245</v>
      </c>
      <c r="AD22" s="13">
        <f t="shared" si="5"/>
        <v>0.47442414907686664</v>
      </c>
      <c r="AE22" s="13">
        <f t="shared" si="6"/>
        <v>0.81164788032159474</v>
      </c>
      <c r="AF22" s="13">
        <f t="shared" si="7"/>
        <v>0.97018414698263689</v>
      </c>
      <c r="AG22" s="13">
        <f t="shared" si="9"/>
        <v>30.277468249087153</v>
      </c>
      <c r="AH22" s="13">
        <f t="shared" si="8"/>
        <v>3.3064700204567972</v>
      </c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  <c r="MS22"/>
      <c r="MT22"/>
      <c r="MU22"/>
      <c r="MV22"/>
      <c r="MW22"/>
      <c r="MX22"/>
      <c r="MY22"/>
      <c r="MZ22"/>
      <c r="NA22"/>
      <c r="NB22"/>
      <c r="NC22"/>
      <c r="ND22"/>
      <c r="NE22"/>
      <c r="NF22"/>
      <c r="NG22"/>
      <c r="NH22"/>
      <c r="NI22"/>
      <c r="NJ22"/>
      <c r="NK22"/>
      <c r="NL22"/>
      <c r="NM22"/>
      <c r="NN22"/>
      <c r="NO22"/>
      <c r="NP22"/>
      <c r="NQ22"/>
      <c r="NR22"/>
      <c r="NS22"/>
      <c r="NT22"/>
      <c r="NU22"/>
      <c r="NV22"/>
      <c r="NW22"/>
      <c r="NX22"/>
      <c r="NY22"/>
      <c r="NZ22"/>
      <c r="OA22"/>
      <c r="OB22"/>
      <c r="OC22"/>
      <c r="OD22"/>
      <c r="OE22"/>
      <c r="OF22"/>
      <c r="OG22"/>
      <c r="OH22"/>
      <c r="OI22"/>
      <c r="OJ22"/>
      <c r="OK22"/>
      <c r="OL22"/>
      <c r="OM22"/>
      <c r="ON22"/>
      <c r="OO22"/>
      <c r="OP22"/>
      <c r="OQ22"/>
      <c r="OR22"/>
      <c r="OS22"/>
      <c r="OT22"/>
      <c r="OU22"/>
      <c r="OV22"/>
      <c r="OW22"/>
      <c r="OX22"/>
      <c r="OY22"/>
      <c r="OZ22"/>
      <c r="PA22"/>
      <c r="PB22"/>
      <c r="PC22"/>
      <c r="PD22"/>
      <c r="PE22"/>
      <c r="PF22"/>
      <c r="PG22"/>
      <c r="PH22"/>
      <c r="PI22"/>
      <c r="PJ22"/>
      <c r="PK22"/>
      <c r="PL22"/>
      <c r="PM22"/>
      <c r="PN22"/>
      <c r="PO22"/>
      <c r="PP22"/>
      <c r="PQ22"/>
      <c r="PR22"/>
      <c r="PS22"/>
      <c r="PT22"/>
      <c r="PU22"/>
      <c r="PV22"/>
      <c r="PW22"/>
      <c r="PX22"/>
      <c r="PY22"/>
      <c r="PZ22"/>
      <c r="QA22"/>
      <c r="QB22"/>
      <c r="QC22"/>
      <c r="QD22"/>
      <c r="QE22"/>
      <c r="QF22"/>
      <c r="QG22"/>
      <c r="QH22"/>
      <c r="QI22"/>
      <c r="QJ22"/>
      <c r="QK22"/>
      <c r="QL22"/>
      <c r="QM22"/>
      <c r="QN22"/>
      <c r="QO22"/>
      <c r="QP22"/>
      <c r="QQ22"/>
      <c r="QR22"/>
      <c r="QS22"/>
      <c r="QT22"/>
      <c r="QU22"/>
      <c r="QV22"/>
      <c r="QW22"/>
      <c r="QX22"/>
      <c r="QY22"/>
      <c r="QZ22"/>
      <c r="RA22"/>
      <c r="RB22"/>
      <c r="RC22"/>
      <c r="RD22"/>
      <c r="RE22"/>
      <c r="RF22"/>
      <c r="RG22"/>
      <c r="RH22"/>
      <c r="RI22"/>
      <c r="RJ22"/>
      <c r="RK22"/>
      <c r="RL22"/>
      <c r="RM22"/>
      <c r="RN22"/>
      <c r="RO22"/>
      <c r="RP22"/>
      <c r="RQ22"/>
      <c r="RR22"/>
      <c r="RS22"/>
      <c r="RT22"/>
      <c r="RU22"/>
      <c r="RV22"/>
      <c r="RW22"/>
      <c r="RX22"/>
      <c r="RY22"/>
      <c r="RZ22"/>
      <c r="SA22"/>
      <c r="SB22"/>
      <c r="SC22"/>
      <c r="SD22"/>
      <c r="SE22"/>
      <c r="SF22"/>
      <c r="SG22"/>
      <c r="SH22"/>
      <c r="SI22"/>
      <c r="SJ22"/>
      <c r="SK22"/>
      <c r="SL22"/>
      <c r="SM22"/>
      <c r="SN22"/>
      <c r="SO22"/>
      <c r="SP22"/>
      <c r="SQ22"/>
      <c r="SR22"/>
      <c r="SS22"/>
      <c r="ST22"/>
      <c r="SU22"/>
      <c r="SV22"/>
      <c r="SW22"/>
      <c r="SX22"/>
      <c r="SY22"/>
      <c r="SZ22"/>
      <c r="TA22"/>
      <c r="TB22"/>
      <c r="TC22"/>
      <c r="TD22"/>
      <c r="TE22"/>
      <c r="TF22"/>
      <c r="TG22"/>
      <c r="TH22"/>
      <c r="TI22"/>
      <c r="TJ22"/>
      <c r="TK22"/>
      <c r="TL22"/>
      <c r="TM22"/>
      <c r="TN22"/>
      <c r="TO22"/>
      <c r="TP22"/>
      <c r="TQ22"/>
      <c r="TR22"/>
      <c r="TS22"/>
      <c r="TT22"/>
      <c r="TU22"/>
      <c r="TV22"/>
      <c r="TW22"/>
      <c r="TX22"/>
      <c r="TY22"/>
      <c r="TZ22"/>
      <c r="UA22"/>
      <c r="UB22"/>
      <c r="UC22"/>
      <c r="UD22"/>
      <c r="UE22"/>
      <c r="UF22"/>
      <c r="UG22"/>
      <c r="UH22"/>
      <c r="UI22"/>
      <c r="UJ22"/>
      <c r="UK22"/>
      <c r="UL22"/>
      <c r="UM22"/>
      <c r="UN22"/>
      <c r="UO22"/>
      <c r="UP22"/>
      <c r="UQ22"/>
      <c r="UR22"/>
      <c r="US22"/>
      <c r="UT22"/>
      <c r="UU22"/>
      <c r="UV22"/>
      <c r="UW22"/>
      <c r="UX22"/>
      <c r="UY22"/>
      <c r="UZ22"/>
      <c r="VA22"/>
      <c r="VB22"/>
      <c r="VC22"/>
      <c r="VD22"/>
      <c r="VE22"/>
      <c r="VF22"/>
      <c r="VG22"/>
      <c r="VH22"/>
      <c r="VI22"/>
      <c r="VJ22"/>
      <c r="VK22"/>
      <c r="VL22"/>
      <c r="VM22"/>
      <c r="VN22"/>
      <c r="VO22"/>
      <c r="VP22"/>
      <c r="VQ22"/>
      <c r="VR22"/>
      <c r="VS22"/>
      <c r="VT22"/>
      <c r="VU22"/>
      <c r="VV22"/>
      <c r="VW22"/>
      <c r="VX22"/>
      <c r="VY22"/>
      <c r="VZ22"/>
      <c r="WA22"/>
      <c r="WB22"/>
      <c r="WC22"/>
      <c r="WD22"/>
      <c r="WE22"/>
      <c r="WF22"/>
      <c r="WG22"/>
      <c r="WH22"/>
      <c r="WI22"/>
      <c r="WJ22"/>
      <c r="WK22"/>
      <c r="WL22"/>
      <c r="WM22"/>
      <c r="WN22"/>
      <c r="WO22"/>
      <c r="WP22"/>
      <c r="WQ22"/>
      <c r="WR22"/>
      <c r="WS22"/>
      <c r="WT22"/>
      <c r="WU22"/>
      <c r="WV22"/>
      <c r="WW22"/>
      <c r="WX22"/>
      <c r="WY22"/>
      <c r="WZ22"/>
      <c r="XA22"/>
      <c r="XB22"/>
      <c r="XC22"/>
      <c r="XD22"/>
      <c r="XE22"/>
      <c r="XF22"/>
      <c r="XG22"/>
      <c r="XH22"/>
      <c r="XI22"/>
      <c r="XJ22"/>
      <c r="XK22"/>
      <c r="XL22"/>
      <c r="XM22"/>
      <c r="XN22"/>
      <c r="XO22"/>
      <c r="XP22"/>
      <c r="XQ22"/>
      <c r="XR22"/>
      <c r="XS22"/>
      <c r="XT22"/>
      <c r="XU22"/>
      <c r="XV22"/>
      <c r="XW22"/>
      <c r="XX22"/>
      <c r="XY22"/>
      <c r="XZ22"/>
      <c r="YA22"/>
      <c r="YB22"/>
      <c r="YC22"/>
      <c r="YD22"/>
      <c r="YE22"/>
      <c r="YF22"/>
      <c r="YG22"/>
      <c r="YH22"/>
      <c r="YI22"/>
      <c r="YJ22"/>
      <c r="YK22"/>
      <c r="YL22"/>
      <c r="YM22"/>
      <c r="YN22"/>
      <c r="YO22"/>
      <c r="YP22"/>
      <c r="YQ22"/>
      <c r="YR22"/>
      <c r="YS22"/>
      <c r="YT22"/>
      <c r="YU22"/>
      <c r="YV22"/>
      <c r="YW22"/>
      <c r="YX22"/>
      <c r="YY22"/>
      <c r="YZ22"/>
      <c r="ZA22"/>
      <c r="ZB22"/>
      <c r="ZC22"/>
      <c r="ZD22"/>
      <c r="ZE22"/>
      <c r="ZF22"/>
      <c r="ZG22"/>
      <c r="ZH22"/>
      <c r="ZI22"/>
      <c r="ZJ22"/>
      <c r="ZK22"/>
      <c r="ZL22"/>
      <c r="ZM22"/>
      <c r="ZN22"/>
      <c r="ZO22"/>
      <c r="ZP22"/>
      <c r="ZQ22"/>
      <c r="ZR22"/>
      <c r="ZS22"/>
      <c r="ZT22"/>
      <c r="ZU22"/>
      <c r="ZV22"/>
      <c r="ZW22"/>
      <c r="ZX22"/>
      <c r="ZY22"/>
      <c r="ZZ22"/>
      <c r="AAA22"/>
      <c r="AAB22"/>
      <c r="AAC22"/>
      <c r="AAD22"/>
      <c r="AAE22"/>
      <c r="AAF22"/>
      <c r="AAG22"/>
      <c r="AAH22"/>
      <c r="AAI22"/>
      <c r="AAJ22"/>
      <c r="AAK22"/>
      <c r="AAL22"/>
      <c r="AAM22"/>
      <c r="AAN22"/>
      <c r="AAO22"/>
      <c r="AAP22"/>
      <c r="AAQ22"/>
      <c r="AAR22"/>
      <c r="AAS22"/>
      <c r="AAT22"/>
      <c r="AAU22"/>
      <c r="AAV22"/>
      <c r="AAW22"/>
      <c r="AAX22"/>
      <c r="AAY22"/>
      <c r="AAZ22"/>
      <c r="ABA22"/>
      <c r="ABB22"/>
      <c r="ABC22"/>
      <c r="ABD22"/>
      <c r="ABE22"/>
      <c r="ABF22"/>
      <c r="ABG22"/>
      <c r="ABH22"/>
      <c r="ABI22"/>
      <c r="ABJ22"/>
      <c r="ABK22"/>
      <c r="ABL22"/>
      <c r="ABM22"/>
      <c r="ABN22"/>
      <c r="ABO22"/>
      <c r="ABP22"/>
      <c r="ABQ22"/>
      <c r="ABR22"/>
      <c r="ABS22"/>
      <c r="ABT22"/>
      <c r="ABU22"/>
      <c r="ABV22"/>
      <c r="ABW22"/>
      <c r="ABX22"/>
      <c r="ABY22"/>
      <c r="ABZ22"/>
      <c r="ACA22"/>
      <c r="ACB22"/>
      <c r="ACC22"/>
      <c r="ACD22"/>
      <c r="ACE22"/>
      <c r="ACF22"/>
      <c r="ACG22"/>
      <c r="ACH22"/>
      <c r="ACI22"/>
      <c r="ACJ22"/>
      <c r="ACK22"/>
      <c r="ACL22"/>
      <c r="ACM22"/>
      <c r="ACN22"/>
      <c r="ACO22"/>
      <c r="ACP22"/>
      <c r="ACQ22"/>
      <c r="ACR22"/>
      <c r="ACS22"/>
      <c r="ACT22"/>
      <c r="ACU22"/>
      <c r="ACV22"/>
      <c r="ACW22"/>
      <c r="ACX22"/>
      <c r="ACY22"/>
      <c r="ACZ22"/>
      <c r="ADA22"/>
      <c r="ADB22"/>
      <c r="ADC22"/>
      <c r="ADD22"/>
      <c r="ADE22"/>
      <c r="ADF22"/>
      <c r="ADG22"/>
      <c r="ADH22"/>
      <c r="ADI22"/>
      <c r="ADJ22"/>
      <c r="ADK22"/>
      <c r="ADL22"/>
      <c r="ADM22"/>
      <c r="ADN22"/>
      <c r="ADO22"/>
      <c r="ADP22"/>
      <c r="ADQ22"/>
      <c r="ADR22"/>
      <c r="ADS22"/>
      <c r="ADT22"/>
      <c r="ADU22"/>
      <c r="ADV22"/>
      <c r="ADW22"/>
      <c r="ADX22"/>
      <c r="ADY22"/>
      <c r="ADZ22"/>
      <c r="AEA22"/>
      <c r="AEB22"/>
      <c r="AEC22"/>
      <c r="AED22"/>
      <c r="AEE22"/>
      <c r="AEF22"/>
      <c r="AEG22"/>
      <c r="AEH22"/>
      <c r="AEI22"/>
      <c r="AEJ22"/>
      <c r="AEK22"/>
      <c r="AEL22"/>
      <c r="AEM22"/>
      <c r="AEN22"/>
      <c r="AEO22"/>
      <c r="AEP22"/>
      <c r="AEQ22"/>
      <c r="AER22"/>
      <c r="AES22"/>
      <c r="AET22"/>
      <c r="AEU22"/>
      <c r="AEV22"/>
      <c r="AEW22"/>
      <c r="AEX22"/>
      <c r="AEY22"/>
      <c r="AEZ22"/>
      <c r="AFA22"/>
      <c r="AFB22"/>
      <c r="AFC22"/>
      <c r="AFD22"/>
      <c r="AFE22"/>
      <c r="AFF22"/>
      <c r="AFG22"/>
      <c r="AFH22"/>
      <c r="AFI22"/>
      <c r="AFJ22"/>
      <c r="AFK22"/>
      <c r="AFL22"/>
      <c r="AFM22"/>
      <c r="AFN22"/>
      <c r="AFO22"/>
      <c r="AFP22"/>
      <c r="AFQ22"/>
      <c r="AFR22"/>
      <c r="AFS22"/>
      <c r="AFT22"/>
      <c r="AFU22"/>
      <c r="AFV22"/>
      <c r="AFW22"/>
      <c r="AFX22"/>
      <c r="AFY22"/>
      <c r="AFZ22"/>
      <c r="AGA22"/>
      <c r="AGB22"/>
      <c r="AGC22"/>
      <c r="AGD22"/>
      <c r="AGE22"/>
      <c r="AGF22"/>
      <c r="AGG22"/>
      <c r="AGH22"/>
      <c r="AGI22"/>
      <c r="AGJ22"/>
      <c r="AGK22"/>
      <c r="AGL22"/>
      <c r="AGM22"/>
      <c r="AGN22"/>
      <c r="AGO22"/>
      <c r="AGP22"/>
      <c r="AGQ22"/>
      <c r="AGR22"/>
      <c r="AGS22"/>
      <c r="AGT22"/>
      <c r="AGU22"/>
      <c r="AGV22"/>
      <c r="AGW22"/>
      <c r="AGX22"/>
      <c r="AGY22"/>
      <c r="AGZ22"/>
      <c r="AHA22"/>
      <c r="AHB22"/>
      <c r="AHC22"/>
      <c r="AHD22"/>
      <c r="AHE22"/>
      <c r="AHF22"/>
      <c r="AHG22"/>
      <c r="AHH22"/>
      <c r="AHI22"/>
      <c r="AHJ22"/>
      <c r="AHK22"/>
      <c r="AHL22"/>
      <c r="AHM22"/>
      <c r="AHN22"/>
      <c r="AHO22"/>
      <c r="AHP22"/>
      <c r="AHQ22"/>
      <c r="AHR22"/>
      <c r="AHS22"/>
      <c r="AHT22"/>
      <c r="AHU22"/>
      <c r="AHV22"/>
      <c r="AHW22"/>
      <c r="AHX22"/>
      <c r="AHY22"/>
      <c r="AHZ22"/>
      <c r="AIA22"/>
      <c r="AIB22"/>
      <c r="AIC22"/>
      <c r="AID22"/>
      <c r="AIE22"/>
      <c r="AIF22"/>
      <c r="AIG22"/>
      <c r="AIH22"/>
      <c r="AII22"/>
      <c r="AIJ22"/>
      <c r="AIK22"/>
      <c r="AIL22"/>
      <c r="AIM22"/>
      <c r="AIN22"/>
      <c r="AIO22"/>
      <c r="AIP22"/>
      <c r="AIQ22"/>
      <c r="AIR22"/>
      <c r="AIS22"/>
      <c r="AIT22"/>
      <c r="AIU22"/>
      <c r="AIV22"/>
      <c r="AIW22"/>
      <c r="AIX22"/>
      <c r="AIY22"/>
      <c r="AIZ22"/>
      <c r="AJA22"/>
      <c r="AJB22"/>
      <c r="AJC22"/>
      <c r="AJD22"/>
      <c r="AJE22"/>
      <c r="AJF22"/>
      <c r="AJG22"/>
      <c r="AJH22"/>
      <c r="AJI22"/>
      <c r="AJJ22"/>
      <c r="AJK22"/>
      <c r="AJL22"/>
      <c r="AJM22"/>
      <c r="AJN22"/>
      <c r="AJO22"/>
      <c r="AJP22"/>
      <c r="AJQ22"/>
      <c r="AJR22"/>
      <c r="AJS22"/>
      <c r="AJT22"/>
      <c r="AJU22"/>
      <c r="AJV22"/>
      <c r="AJW22"/>
      <c r="AJX22"/>
      <c r="AJY22"/>
      <c r="AJZ22"/>
      <c r="AKA22"/>
      <c r="AKB22"/>
      <c r="AKC22"/>
      <c r="AKD22"/>
      <c r="AKE22"/>
      <c r="AKF22"/>
      <c r="AKG22"/>
      <c r="AKH22"/>
      <c r="AKI22"/>
      <c r="AKJ22"/>
      <c r="AKK22"/>
      <c r="AKL22"/>
      <c r="AKM22"/>
      <c r="AKN22"/>
      <c r="AKO22"/>
      <c r="AKP22"/>
      <c r="AKQ22"/>
      <c r="AKR22"/>
      <c r="AKS22"/>
      <c r="AKT22"/>
      <c r="AKU22"/>
      <c r="AKV22"/>
      <c r="AKW22"/>
      <c r="AKX22"/>
      <c r="AKY22"/>
      <c r="AKZ22"/>
      <c r="ALA22"/>
      <c r="ALB22"/>
      <c r="ALC22"/>
      <c r="ALD22"/>
      <c r="ALE22"/>
      <c r="ALF22"/>
      <c r="ALG22"/>
      <c r="ALH22"/>
      <c r="ALI22"/>
      <c r="ALJ22"/>
      <c r="ALK22"/>
      <c r="ALL22"/>
      <c r="ALM22"/>
      <c r="ALN22"/>
      <c r="ALO22"/>
      <c r="ALP22"/>
      <c r="ALQ22"/>
      <c r="ALR22"/>
      <c r="ALS22"/>
      <c r="ALT22"/>
      <c r="ALU22"/>
      <c r="ALV22"/>
      <c r="ALW22"/>
      <c r="ALX22"/>
      <c r="ALY22"/>
      <c r="ALZ22"/>
      <c r="AMA22"/>
      <c r="AMB22"/>
      <c r="AMC22"/>
      <c r="AMD22"/>
      <c r="AME22"/>
      <c r="AMF22"/>
      <c r="AMG22"/>
      <c r="AMH22"/>
      <c r="AMI22"/>
      <c r="AMJ22"/>
    </row>
    <row r="23" spans="1:1024" x14ac:dyDescent="0.25">
      <c r="A23" s="7" t="s">
        <v>68</v>
      </c>
      <c r="B23" s="97">
        <v>41404</v>
      </c>
      <c r="C23" s="9">
        <f>dw!C23</f>
        <v>51.041095890411</v>
      </c>
      <c r="D23" s="10" t="s">
        <v>46</v>
      </c>
      <c r="E23" s="11">
        <v>1.78</v>
      </c>
      <c r="F23" s="11">
        <v>28</v>
      </c>
      <c r="G23" s="11">
        <v>6.3571428571428603</v>
      </c>
      <c r="H23" s="98">
        <f>(dw!K23*100)/dw!$AB23</f>
        <v>45.820199120316673</v>
      </c>
      <c r="I23" s="98">
        <f>(dw!L23*100)/dw!$AB23</f>
        <v>12.715143016488913</v>
      </c>
      <c r="J23" s="98">
        <f>(dw!M23*100)/dw!$AB23</f>
        <v>8.4031017804083579</v>
      </c>
      <c r="K23" s="98">
        <f>(dw!N23*100)/dw!$AB23</f>
        <v>4.4343648220791652</v>
      </c>
      <c r="L23" s="98">
        <f>(dw!O23*100)/dw!$AB23</f>
        <v>0</v>
      </c>
      <c r="M23" s="98">
        <f>(dw!P23*100)/dw!$AB23</f>
        <v>6.2519255994015248</v>
      </c>
      <c r="N23" s="98">
        <f>(dw!Q23*100)/dw!$AB23</f>
        <v>0</v>
      </c>
      <c r="O23" s="98">
        <f>(dw!R23*100)/dw!$AB23</f>
        <v>2.356674017491672</v>
      </c>
      <c r="P23" s="98">
        <f>(dw!S23*100)/dw!$AB23</f>
        <v>1.1614225844274049</v>
      </c>
      <c r="Q23" s="98">
        <f>(dw!T23*100)/dw!$AB23</f>
        <v>1.9859684291710751</v>
      </c>
      <c r="R23" s="98">
        <f>(dw!U23*100)/dw!$AB23</f>
        <v>0</v>
      </c>
      <c r="S23" s="98">
        <f>(dw!V23*100)/dw!$AB23</f>
        <v>0</v>
      </c>
      <c r="T23" s="98">
        <f>(dw!W23*100)/dw!$AB23</f>
        <v>0</v>
      </c>
      <c r="U23" s="98">
        <f>(dw!X23*100)/dw!$AB23</f>
        <v>12.805505868825072</v>
      </c>
      <c r="V23" s="98">
        <f>(dw!Y23*100)/dw!$AB23</f>
        <v>1.694346912144219</v>
      </c>
      <c r="W23" s="98">
        <f>(dw!Z23*100)/dw!$AB23</f>
        <v>2.3713478492459408</v>
      </c>
      <c r="X23" s="98">
        <f>(dw!AA23*100)/dw!$AB23</f>
        <v>0</v>
      </c>
      <c r="Y23" s="98">
        <f t="shared" si="0"/>
        <v>100</v>
      </c>
      <c r="Z23" s="14">
        <f t="shared" si="1"/>
        <v>71.372808739293106</v>
      </c>
      <c r="AA23" s="14">
        <f t="shared" si="2"/>
        <v>11.755990630491677</v>
      </c>
      <c r="AB23" s="13">
        <f t="shared" si="3"/>
        <v>0.21722163999266939</v>
      </c>
      <c r="AC23" s="13">
        <f t="shared" si="4"/>
        <v>0.15212357159251211</v>
      </c>
      <c r="AD23" s="13">
        <f t="shared" si="5"/>
        <v>0.52136505074848738</v>
      </c>
      <c r="AE23" s="13">
        <f t="shared" si="6"/>
        <v>0.85858101260193731</v>
      </c>
      <c r="AF23" s="13">
        <f t="shared" si="7"/>
        <v>0.97186857613083155</v>
      </c>
      <c r="AG23" s="13">
        <f t="shared" si="9"/>
        <v>27.04298558453451</v>
      </c>
      <c r="AH23" s="13">
        <f t="shared" si="8"/>
        <v>4.0369611347800589</v>
      </c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  <c r="KD23"/>
      <c r="KE23"/>
      <c r="KF23"/>
      <c r="KG23"/>
      <c r="KH23"/>
      <c r="KI23"/>
      <c r="KJ23"/>
      <c r="KK23"/>
      <c r="KL23"/>
      <c r="KM23"/>
      <c r="KN23"/>
      <c r="KO23"/>
      <c r="KP23"/>
      <c r="KQ23"/>
      <c r="KR23"/>
      <c r="KS23"/>
      <c r="KT23"/>
      <c r="KU23"/>
      <c r="KV23"/>
      <c r="KW23"/>
      <c r="KX23"/>
      <c r="KY23"/>
      <c r="KZ23"/>
      <c r="LA23"/>
      <c r="LB23"/>
      <c r="LC23"/>
      <c r="LD23"/>
      <c r="LE23"/>
      <c r="LF23"/>
      <c r="LG23"/>
      <c r="LH23"/>
      <c r="LI23"/>
      <c r="LJ23"/>
      <c r="LK23"/>
      <c r="LL23"/>
      <c r="LM23"/>
      <c r="LN23"/>
      <c r="LO23"/>
      <c r="LP23"/>
      <c r="LQ23"/>
      <c r="LR23"/>
      <c r="LS23"/>
      <c r="LT23"/>
      <c r="LU23"/>
      <c r="LV23"/>
      <c r="LW23"/>
      <c r="LX23"/>
      <c r="LY23"/>
      <c r="LZ23"/>
      <c r="MA23"/>
      <c r="MB23"/>
      <c r="MC23"/>
      <c r="MD23"/>
      <c r="ME23"/>
      <c r="MF23"/>
      <c r="MG23"/>
      <c r="MH23"/>
      <c r="MI23"/>
      <c r="MJ23"/>
      <c r="MK23"/>
      <c r="ML23"/>
      <c r="MM23"/>
      <c r="MN23"/>
      <c r="MO23"/>
      <c r="MP23"/>
      <c r="MQ23"/>
      <c r="MR23"/>
      <c r="MS23"/>
      <c r="MT23"/>
      <c r="MU23"/>
      <c r="MV23"/>
      <c r="MW23"/>
      <c r="MX23"/>
      <c r="MY23"/>
      <c r="MZ23"/>
      <c r="NA23"/>
      <c r="NB23"/>
      <c r="NC23"/>
      <c r="ND23"/>
      <c r="NE23"/>
      <c r="NF23"/>
      <c r="NG23"/>
      <c r="NH23"/>
      <c r="NI23"/>
      <c r="NJ23"/>
      <c r="NK23"/>
      <c r="NL23"/>
      <c r="NM23"/>
      <c r="NN23"/>
      <c r="NO23"/>
      <c r="NP23"/>
      <c r="NQ23"/>
      <c r="NR23"/>
      <c r="NS23"/>
      <c r="NT23"/>
      <c r="NU23"/>
      <c r="NV23"/>
      <c r="NW23"/>
      <c r="NX23"/>
      <c r="NY23"/>
      <c r="NZ23"/>
      <c r="OA23"/>
      <c r="OB23"/>
      <c r="OC23"/>
      <c r="OD23"/>
      <c r="OE23"/>
      <c r="OF23"/>
      <c r="OG23"/>
      <c r="OH23"/>
      <c r="OI23"/>
      <c r="OJ23"/>
      <c r="OK23"/>
      <c r="OL23"/>
      <c r="OM23"/>
      <c r="ON23"/>
      <c r="OO23"/>
      <c r="OP23"/>
      <c r="OQ23"/>
      <c r="OR23"/>
      <c r="OS23"/>
      <c r="OT23"/>
      <c r="OU23"/>
      <c r="OV23"/>
      <c r="OW23"/>
      <c r="OX23"/>
      <c r="OY23"/>
      <c r="OZ23"/>
      <c r="PA23"/>
      <c r="PB23"/>
      <c r="PC23"/>
      <c r="PD23"/>
      <c r="PE23"/>
      <c r="PF23"/>
      <c r="PG23"/>
      <c r="PH23"/>
      <c r="PI23"/>
      <c r="PJ23"/>
      <c r="PK23"/>
      <c r="PL23"/>
      <c r="PM23"/>
      <c r="PN23"/>
      <c r="PO23"/>
      <c r="PP23"/>
      <c r="PQ23"/>
      <c r="PR23"/>
      <c r="PS23"/>
      <c r="PT23"/>
      <c r="PU23"/>
      <c r="PV23"/>
      <c r="PW23"/>
      <c r="PX23"/>
      <c r="PY23"/>
      <c r="PZ23"/>
      <c r="QA23"/>
      <c r="QB23"/>
      <c r="QC23"/>
      <c r="QD23"/>
      <c r="QE23"/>
      <c r="QF23"/>
      <c r="QG23"/>
      <c r="QH23"/>
      <c r="QI23"/>
      <c r="QJ23"/>
      <c r="QK23"/>
      <c r="QL23"/>
      <c r="QM23"/>
      <c r="QN23"/>
      <c r="QO23"/>
      <c r="QP23"/>
      <c r="QQ23"/>
      <c r="QR23"/>
      <c r="QS23"/>
      <c r="QT23"/>
      <c r="QU23"/>
      <c r="QV23"/>
      <c r="QW23"/>
      <c r="QX23"/>
      <c r="QY23"/>
      <c r="QZ23"/>
      <c r="RA23"/>
      <c r="RB23"/>
      <c r="RC23"/>
      <c r="RD23"/>
      <c r="RE23"/>
      <c r="RF23"/>
      <c r="RG23"/>
      <c r="RH23"/>
      <c r="RI23"/>
      <c r="RJ23"/>
      <c r="RK23"/>
      <c r="RL23"/>
      <c r="RM23"/>
      <c r="RN23"/>
      <c r="RO23"/>
      <c r="RP23"/>
      <c r="RQ23"/>
      <c r="RR23"/>
      <c r="RS23"/>
      <c r="RT23"/>
      <c r="RU23"/>
      <c r="RV23"/>
      <c r="RW23"/>
      <c r="RX23"/>
      <c r="RY23"/>
      <c r="RZ23"/>
      <c r="SA23"/>
      <c r="SB23"/>
      <c r="SC23"/>
      <c r="SD23"/>
      <c r="SE23"/>
      <c r="SF23"/>
      <c r="SG23"/>
      <c r="SH23"/>
      <c r="SI23"/>
      <c r="SJ23"/>
      <c r="SK23"/>
      <c r="SL23"/>
      <c r="SM23"/>
      <c r="SN23"/>
      <c r="SO23"/>
      <c r="SP23"/>
      <c r="SQ23"/>
      <c r="SR23"/>
      <c r="SS23"/>
      <c r="ST23"/>
      <c r="SU23"/>
      <c r="SV23"/>
      <c r="SW23"/>
      <c r="SX23"/>
      <c r="SY23"/>
      <c r="SZ23"/>
      <c r="TA23"/>
      <c r="TB23"/>
      <c r="TC23"/>
      <c r="TD23"/>
      <c r="TE23"/>
      <c r="TF23"/>
      <c r="TG23"/>
      <c r="TH23"/>
      <c r="TI23"/>
      <c r="TJ23"/>
      <c r="TK23"/>
      <c r="TL23"/>
      <c r="TM23"/>
      <c r="TN23"/>
      <c r="TO23"/>
      <c r="TP23"/>
      <c r="TQ23"/>
      <c r="TR23"/>
      <c r="TS23"/>
      <c r="TT23"/>
      <c r="TU23"/>
      <c r="TV23"/>
      <c r="TW23"/>
      <c r="TX23"/>
      <c r="TY23"/>
      <c r="TZ23"/>
      <c r="UA23"/>
      <c r="UB23"/>
      <c r="UC23"/>
      <c r="UD23"/>
      <c r="UE23"/>
      <c r="UF23"/>
      <c r="UG23"/>
      <c r="UH23"/>
      <c r="UI23"/>
      <c r="UJ23"/>
      <c r="UK23"/>
      <c r="UL23"/>
      <c r="UM23"/>
      <c r="UN23"/>
      <c r="UO23"/>
      <c r="UP23"/>
      <c r="UQ23"/>
      <c r="UR23"/>
      <c r="US23"/>
      <c r="UT23"/>
      <c r="UU23"/>
      <c r="UV23"/>
      <c r="UW23"/>
      <c r="UX23"/>
      <c r="UY23"/>
      <c r="UZ23"/>
      <c r="VA23"/>
      <c r="VB23"/>
      <c r="VC23"/>
      <c r="VD23"/>
      <c r="VE23"/>
      <c r="VF23"/>
      <c r="VG23"/>
      <c r="VH23"/>
      <c r="VI23"/>
      <c r="VJ23"/>
      <c r="VK23"/>
      <c r="VL23"/>
      <c r="VM23"/>
      <c r="VN23"/>
      <c r="VO23"/>
      <c r="VP23"/>
      <c r="VQ23"/>
      <c r="VR23"/>
      <c r="VS23"/>
      <c r="VT23"/>
      <c r="VU23"/>
      <c r="VV23"/>
      <c r="VW23"/>
      <c r="VX23"/>
      <c r="VY23"/>
      <c r="VZ23"/>
      <c r="WA23"/>
      <c r="WB23"/>
      <c r="WC23"/>
      <c r="WD23"/>
      <c r="WE23"/>
      <c r="WF23"/>
      <c r="WG23"/>
      <c r="WH23"/>
      <c r="WI23"/>
      <c r="WJ23"/>
      <c r="WK23"/>
      <c r="WL23"/>
      <c r="WM23"/>
      <c r="WN23"/>
      <c r="WO23"/>
      <c r="WP23"/>
      <c r="WQ23"/>
      <c r="WR23"/>
      <c r="WS23"/>
      <c r="WT23"/>
      <c r="WU23"/>
      <c r="WV23"/>
      <c r="WW23"/>
      <c r="WX23"/>
      <c r="WY23"/>
      <c r="WZ23"/>
      <c r="XA23"/>
      <c r="XB23"/>
      <c r="XC23"/>
      <c r="XD23"/>
      <c r="XE23"/>
      <c r="XF23"/>
      <c r="XG23"/>
      <c r="XH23"/>
      <c r="XI23"/>
      <c r="XJ23"/>
      <c r="XK23"/>
      <c r="XL23"/>
      <c r="XM23"/>
      <c r="XN23"/>
      <c r="XO23"/>
      <c r="XP23"/>
      <c r="XQ23"/>
      <c r="XR23"/>
      <c r="XS23"/>
      <c r="XT23"/>
      <c r="XU23"/>
      <c r="XV23"/>
      <c r="XW23"/>
      <c r="XX23"/>
      <c r="XY23"/>
      <c r="XZ23"/>
      <c r="YA23"/>
      <c r="YB23"/>
      <c r="YC23"/>
      <c r="YD23"/>
      <c r="YE23"/>
      <c r="YF23"/>
      <c r="YG23"/>
      <c r="YH23"/>
      <c r="YI23"/>
      <c r="YJ23"/>
      <c r="YK23"/>
      <c r="YL23"/>
      <c r="YM23"/>
      <c r="YN23"/>
      <c r="YO23"/>
      <c r="YP23"/>
      <c r="YQ23"/>
      <c r="YR23"/>
      <c r="YS23"/>
      <c r="YT23"/>
      <c r="YU23"/>
      <c r="YV23"/>
      <c r="YW23"/>
      <c r="YX23"/>
      <c r="YY23"/>
      <c r="YZ23"/>
      <c r="ZA23"/>
      <c r="ZB23"/>
      <c r="ZC23"/>
      <c r="ZD23"/>
      <c r="ZE23"/>
      <c r="ZF23"/>
      <c r="ZG23"/>
      <c r="ZH23"/>
      <c r="ZI23"/>
      <c r="ZJ23"/>
      <c r="ZK23"/>
      <c r="ZL23"/>
      <c r="ZM23"/>
      <c r="ZN23"/>
      <c r="ZO23"/>
      <c r="ZP23"/>
      <c r="ZQ23"/>
      <c r="ZR23"/>
      <c r="ZS23"/>
      <c r="ZT23"/>
      <c r="ZU23"/>
      <c r="ZV23"/>
      <c r="ZW23"/>
      <c r="ZX23"/>
      <c r="ZY23"/>
      <c r="ZZ23"/>
      <c r="AAA23"/>
      <c r="AAB23"/>
      <c r="AAC23"/>
      <c r="AAD23"/>
      <c r="AAE23"/>
      <c r="AAF23"/>
      <c r="AAG23"/>
      <c r="AAH23"/>
      <c r="AAI23"/>
      <c r="AAJ23"/>
      <c r="AAK23"/>
      <c r="AAL23"/>
      <c r="AAM23"/>
      <c r="AAN23"/>
      <c r="AAO23"/>
      <c r="AAP23"/>
      <c r="AAQ23"/>
      <c r="AAR23"/>
      <c r="AAS23"/>
      <c r="AAT23"/>
      <c r="AAU23"/>
      <c r="AAV23"/>
      <c r="AAW23"/>
      <c r="AAX23"/>
      <c r="AAY23"/>
      <c r="AAZ23"/>
      <c r="ABA23"/>
      <c r="ABB23"/>
      <c r="ABC23"/>
      <c r="ABD23"/>
      <c r="ABE23"/>
      <c r="ABF23"/>
      <c r="ABG23"/>
      <c r="ABH23"/>
      <c r="ABI23"/>
      <c r="ABJ23"/>
      <c r="ABK23"/>
      <c r="ABL23"/>
      <c r="ABM23"/>
      <c r="ABN23"/>
      <c r="ABO23"/>
      <c r="ABP23"/>
      <c r="ABQ23"/>
      <c r="ABR23"/>
      <c r="ABS23"/>
      <c r="ABT23"/>
      <c r="ABU23"/>
      <c r="ABV23"/>
      <c r="ABW23"/>
      <c r="ABX23"/>
      <c r="ABY23"/>
      <c r="ABZ23"/>
      <c r="ACA23"/>
      <c r="ACB23"/>
      <c r="ACC23"/>
      <c r="ACD23"/>
      <c r="ACE23"/>
      <c r="ACF23"/>
      <c r="ACG23"/>
      <c r="ACH23"/>
      <c r="ACI23"/>
      <c r="ACJ23"/>
      <c r="ACK23"/>
      <c r="ACL23"/>
      <c r="ACM23"/>
      <c r="ACN23"/>
      <c r="ACO23"/>
      <c r="ACP23"/>
      <c r="ACQ23"/>
      <c r="ACR23"/>
      <c r="ACS23"/>
      <c r="ACT23"/>
      <c r="ACU23"/>
      <c r="ACV23"/>
      <c r="ACW23"/>
      <c r="ACX23"/>
      <c r="ACY23"/>
      <c r="ACZ23"/>
      <c r="ADA23"/>
      <c r="ADB23"/>
      <c r="ADC23"/>
      <c r="ADD23"/>
      <c r="ADE23"/>
      <c r="ADF23"/>
      <c r="ADG23"/>
      <c r="ADH23"/>
      <c r="ADI23"/>
      <c r="ADJ23"/>
      <c r="ADK23"/>
      <c r="ADL23"/>
      <c r="ADM23"/>
      <c r="ADN23"/>
      <c r="ADO23"/>
      <c r="ADP23"/>
      <c r="ADQ23"/>
      <c r="ADR23"/>
      <c r="ADS23"/>
      <c r="ADT23"/>
      <c r="ADU23"/>
      <c r="ADV23"/>
      <c r="ADW23"/>
      <c r="ADX23"/>
      <c r="ADY23"/>
      <c r="ADZ23"/>
      <c r="AEA23"/>
      <c r="AEB23"/>
      <c r="AEC23"/>
      <c r="AED23"/>
      <c r="AEE23"/>
      <c r="AEF23"/>
      <c r="AEG23"/>
      <c r="AEH23"/>
      <c r="AEI23"/>
      <c r="AEJ23"/>
      <c r="AEK23"/>
      <c r="AEL23"/>
      <c r="AEM23"/>
      <c r="AEN23"/>
      <c r="AEO23"/>
      <c r="AEP23"/>
      <c r="AEQ23"/>
      <c r="AER23"/>
      <c r="AES23"/>
      <c r="AET23"/>
      <c r="AEU23"/>
      <c r="AEV23"/>
      <c r="AEW23"/>
      <c r="AEX23"/>
      <c r="AEY23"/>
      <c r="AEZ23"/>
      <c r="AFA23"/>
      <c r="AFB23"/>
      <c r="AFC23"/>
      <c r="AFD23"/>
      <c r="AFE23"/>
      <c r="AFF23"/>
      <c r="AFG23"/>
      <c r="AFH23"/>
      <c r="AFI23"/>
      <c r="AFJ23"/>
      <c r="AFK23"/>
      <c r="AFL23"/>
      <c r="AFM23"/>
      <c r="AFN23"/>
      <c r="AFO23"/>
      <c r="AFP23"/>
      <c r="AFQ23"/>
      <c r="AFR23"/>
      <c r="AFS23"/>
      <c r="AFT23"/>
      <c r="AFU23"/>
      <c r="AFV23"/>
      <c r="AFW23"/>
      <c r="AFX23"/>
      <c r="AFY23"/>
      <c r="AFZ23"/>
      <c r="AGA23"/>
      <c r="AGB23"/>
      <c r="AGC23"/>
      <c r="AGD23"/>
      <c r="AGE23"/>
      <c r="AGF23"/>
      <c r="AGG23"/>
      <c r="AGH23"/>
      <c r="AGI23"/>
      <c r="AGJ23"/>
      <c r="AGK23"/>
      <c r="AGL23"/>
      <c r="AGM23"/>
      <c r="AGN23"/>
      <c r="AGO23"/>
      <c r="AGP23"/>
      <c r="AGQ23"/>
      <c r="AGR23"/>
      <c r="AGS23"/>
      <c r="AGT23"/>
      <c r="AGU23"/>
      <c r="AGV23"/>
      <c r="AGW23"/>
      <c r="AGX23"/>
      <c r="AGY23"/>
      <c r="AGZ23"/>
      <c r="AHA23"/>
      <c r="AHB23"/>
      <c r="AHC23"/>
      <c r="AHD23"/>
      <c r="AHE23"/>
      <c r="AHF23"/>
      <c r="AHG23"/>
      <c r="AHH23"/>
      <c r="AHI23"/>
      <c r="AHJ23"/>
      <c r="AHK23"/>
      <c r="AHL23"/>
      <c r="AHM23"/>
      <c r="AHN23"/>
      <c r="AHO23"/>
      <c r="AHP23"/>
      <c r="AHQ23"/>
      <c r="AHR23"/>
      <c r="AHS23"/>
      <c r="AHT23"/>
      <c r="AHU23"/>
      <c r="AHV23"/>
      <c r="AHW23"/>
      <c r="AHX23"/>
      <c r="AHY23"/>
      <c r="AHZ23"/>
      <c r="AIA23"/>
      <c r="AIB23"/>
      <c r="AIC23"/>
      <c r="AID23"/>
      <c r="AIE23"/>
      <c r="AIF23"/>
      <c r="AIG23"/>
      <c r="AIH23"/>
      <c r="AII23"/>
      <c r="AIJ23"/>
      <c r="AIK23"/>
      <c r="AIL23"/>
      <c r="AIM23"/>
      <c r="AIN23"/>
      <c r="AIO23"/>
      <c r="AIP23"/>
      <c r="AIQ23"/>
      <c r="AIR23"/>
      <c r="AIS23"/>
      <c r="AIT23"/>
      <c r="AIU23"/>
      <c r="AIV23"/>
      <c r="AIW23"/>
      <c r="AIX23"/>
      <c r="AIY23"/>
      <c r="AIZ23"/>
      <c r="AJA23"/>
      <c r="AJB23"/>
      <c r="AJC23"/>
      <c r="AJD23"/>
      <c r="AJE23"/>
      <c r="AJF23"/>
      <c r="AJG23"/>
      <c r="AJH23"/>
      <c r="AJI23"/>
      <c r="AJJ23"/>
      <c r="AJK23"/>
      <c r="AJL23"/>
      <c r="AJM23"/>
      <c r="AJN23"/>
      <c r="AJO23"/>
      <c r="AJP23"/>
      <c r="AJQ23"/>
      <c r="AJR23"/>
      <c r="AJS23"/>
      <c r="AJT23"/>
      <c r="AJU23"/>
      <c r="AJV23"/>
      <c r="AJW23"/>
      <c r="AJX23"/>
      <c r="AJY23"/>
      <c r="AJZ23"/>
      <c r="AKA23"/>
      <c r="AKB23"/>
      <c r="AKC23"/>
      <c r="AKD23"/>
      <c r="AKE23"/>
      <c r="AKF23"/>
      <c r="AKG23"/>
      <c r="AKH23"/>
      <c r="AKI23"/>
      <c r="AKJ23"/>
      <c r="AKK23"/>
      <c r="AKL23"/>
      <c r="AKM23"/>
      <c r="AKN23"/>
      <c r="AKO23"/>
      <c r="AKP23"/>
      <c r="AKQ23"/>
      <c r="AKR23"/>
      <c r="AKS23"/>
      <c r="AKT23"/>
      <c r="AKU23"/>
      <c r="AKV23"/>
      <c r="AKW23"/>
      <c r="AKX23"/>
      <c r="AKY23"/>
      <c r="AKZ23"/>
      <c r="ALA23"/>
      <c r="ALB23"/>
      <c r="ALC23"/>
      <c r="ALD23"/>
      <c r="ALE23"/>
      <c r="ALF23"/>
      <c r="ALG23"/>
      <c r="ALH23"/>
      <c r="ALI23"/>
      <c r="ALJ23"/>
      <c r="ALK23"/>
      <c r="ALL23"/>
      <c r="ALM23"/>
      <c r="ALN23"/>
      <c r="ALO23"/>
      <c r="ALP23"/>
      <c r="ALQ23"/>
      <c r="ALR23"/>
      <c r="ALS23"/>
      <c r="ALT23"/>
      <c r="ALU23"/>
      <c r="ALV23"/>
      <c r="ALW23"/>
      <c r="ALX23"/>
      <c r="ALY23"/>
      <c r="ALZ23"/>
      <c r="AMA23"/>
      <c r="AMB23"/>
      <c r="AMC23"/>
      <c r="AMD23"/>
      <c r="AME23"/>
      <c r="AMF23"/>
      <c r="AMG23"/>
      <c r="AMH23"/>
      <c r="AMI23"/>
      <c r="AMJ23"/>
    </row>
    <row r="24" spans="1:1024" x14ac:dyDescent="0.25">
      <c r="A24" s="22" t="s">
        <v>69</v>
      </c>
      <c r="B24" s="99">
        <v>41494</v>
      </c>
      <c r="C24" s="9">
        <f>dw!C24</f>
        <v>121.369863013699</v>
      </c>
      <c r="D24" s="23" t="s">
        <v>46</v>
      </c>
      <c r="E24" s="21"/>
      <c r="F24" s="21"/>
      <c r="G24" s="24"/>
      <c r="H24" s="98">
        <f>(dw!K24*100)/dw!$AB24</f>
        <v>42.63661173515554</v>
      </c>
      <c r="I24" s="98">
        <f>(dw!L24*100)/dw!$AB24</f>
        <v>1.6160970421241303</v>
      </c>
      <c r="J24" s="98">
        <f>(dw!M24*100)/dw!$AB24</f>
        <v>24.158276666800671</v>
      </c>
      <c r="K24" s="98">
        <f>(dw!N24*100)/dw!$AB24</f>
        <v>16.977229721202985</v>
      </c>
      <c r="L24" s="98">
        <f>(dw!O24*100)/dw!$AB24</f>
        <v>0</v>
      </c>
      <c r="M24" s="98">
        <f>(dw!P24*100)/dw!$AB24</f>
        <v>1.9197880527949951</v>
      </c>
      <c r="N24" s="98">
        <f>(dw!Q24*100)/dw!$AB24</f>
        <v>0</v>
      </c>
      <c r="O24" s="98">
        <f>(dw!R24*100)/dw!$AB24</f>
        <v>0.42164726434534827</v>
      </c>
      <c r="P24" s="98">
        <f>(dw!S24*100)/dw!$AB24</f>
        <v>1.6904556139116484</v>
      </c>
      <c r="Q24" s="98">
        <f>(dw!T24*100)/dw!$AB24</f>
        <v>0.63536233848387769</v>
      </c>
      <c r="R24" s="98">
        <f>(dw!U24*100)/dw!$AB24</f>
        <v>6.9326073102687527E-2</v>
      </c>
      <c r="S24" s="98">
        <f>(dw!V24*100)/dw!$AB24</f>
        <v>6.0565778410620635E-2</v>
      </c>
      <c r="T24" s="98">
        <f>(dw!W24*100)/dw!$AB24</f>
        <v>0</v>
      </c>
      <c r="U24" s="98">
        <f>(dw!X24*100)/dw!$AB24</f>
        <v>5.3088834930393647</v>
      </c>
      <c r="V24" s="98">
        <f>(dw!Y24*100)/dw!$AB24</f>
        <v>0</v>
      </c>
      <c r="W24" s="98">
        <f>(dw!Z24*100)/dw!$AB24</f>
        <v>4.5057562206281503</v>
      </c>
      <c r="X24" s="98">
        <f>(dw!AA24*100)/dw!$AB24</f>
        <v>0</v>
      </c>
      <c r="Y24" s="98">
        <f t="shared" si="0"/>
        <v>100.00000000000003</v>
      </c>
      <c r="Z24" s="14">
        <f t="shared" si="1"/>
        <v>85.388215165283327</v>
      </c>
      <c r="AA24" s="14">
        <f t="shared" si="2"/>
        <v>4.7365793426385574</v>
      </c>
      <c r="AB24" s="13">
        <f t="shared" si="3"/>
        <v>3.6519731487123577E-2</v>
      </c>
      <c r="AC24" s="13">
        <f t="shared" si="4"/>
        <v>5.8534215223787676E-2</v>
      </c>
      <c r="AD24" s="13">
        <f t="shared" si="5"/>
        <v>0.52848570343459866</v>
      </c>
      <c r="AE24" s="13">
        <f t="shared" si="6"/>
        <v>0.94744421478573004</v>
      </c>
      <c r="AF24" s="13">
        <f t="shared" si="7"/>
        <v>1</v>
      </c>
      <c r="AG24" s="13"/>
      <c r="AH24" s="13">
        <f t="shared" si="8"/>
        <v>8.3355961447073987</v>
      </c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  <c r="MS24"/>
      <c r="MT24"/>
      <c r="MU24"/>
      <c r="MV24"/>
      <c r="MW24"/>
      <c r="MX24"/>
      <c r="MY24"/>
      <c r="MZ24"/>
      <c r="NA24"/>
      <c r="NB24"/>
      <c r="NC24"/>
      <c r="ND24"/>
      <c r="NE24"/>
      <c r="NF24"/>
      <c r="NG24"/>
      <c r="NH24"/>
      <c r="NI24"/>
      <c r="NJ24"/>
      <c r="NK24"/>
      <c r="NL24"/>
      <c r="NM24"/>
      <c r="NN24"/>
      <c r="NO24"/>
      <c r="NP24"/>
      <c r="NQ24"/>
      <c r="NR24"/>
      <c r="NS24"/>
      <c r="NT24"/>
      <c r="NU24"/>
      <c r="NV24"/>
      <c r="NW24"/>
      <c r="NX24"/>
      <c r="NY24"/>
      <c r="NZ24"/>
      <c r="OA24"/>
      <c r="OB24"/>
      <c r="OC24"/>
      <c r="OD24"/>
      <c r="OE24"/>
      <c r="OF24"/>
      <c r="OG24"/>
      <c r="OH24"/>
      <c r="OI24"/>
      <c r="OJ24"/>
      <c r="OK24"/>
      <c r="OL24"/>
      <c r="OM24"/>
      <c r="ON24"/>
      <c r="OO24"/>
      <c r="OP24"/>
      <c r="OQ24"/>
      <c r="OR24"/>
      <c r="OS24"/>
      <c r="OT24"/>
      <c r="OU24"/>
      <c r="OV24"/>
      <c r="OW24"/>
      <c r="OX24"/>
      <c r="OY24"/>
      <c r="OZ24"/>
      <c r="PA24"/>
      <c r="PB24"/>
      <c r="PC24"/>
      <c r="PD24"/>
      <c r="PE24"/>
      <c r="PF24"/>
      <c r="PG24"/>
      <c r="PH24"/>
      <c r="PI24"/>
      <c r="PJ24"/>
      <c r="PK24"/>
      <c r="PL24"/>
      <c r="PM24"/>
      <c r="PN24"/>
      <c r="PO24"/>
      <c r="PP24"/>
      <c r="PQ24"/>
      <c r="PR24"/>
      <c r="PS24"/>
      <c r="PT24"/>
      <c r="PU24"/>
      <c r="PV24"/>
      <c r="PW24"/>
      <c r="PX24"/>
      <c r="PY24"/>
      <c r="PZ24"/>
      <c r="QA24"/>
      <c r="QB24"/>
      <c r="QC24"/>
      <c r="QD24"/>
      <c r="QE24"/>
      <c r="QF24"/>
      <c r="QG24"/>
      <c r="QH24"/>
      <c r="QI24"/>
      <c r="QJ24"/>
      <c r="QK24"/>
      <c r="QL24"/>
      <c r="QM24"/>
      <c r="QN24"/>
      <c r="QO24"/>
      <c r="QP24"/>
      <c r="QQ24"/>
      <c r="QR24"/>
      <c r="QS24"/>
      <c r="QT24"/>
      <c r="QU24"/>
      <c r="QV24"/>
      <c r="QW24"/>
      <c r="QX24"/>
      <c r="QY24"/>
      <c r="QZ24"/>
      <c r="RA24"/>
      <c r="RB24"/>
      <c r="RC24"/>
      <c r="RD24"/>
      <c r="RE24"/>
      <c r="RF24"/>
      <c r="RG24"/>
      <c r="RH24"/>
      <c r="RI24"/>
      <c r="RJ24"/>
      <c r="RK24"/>
      <c r="RL24"/>
      <c r="RM24"/>
      <c r="RN24"/>
      <c r="RO24"/>
      <c r="RP24"/>
      <c r="RQ24"/>
      <c r="RR24"/>
      <c r="RS24"/>
      <c r="RT24"/>
      <c r="RU24"/>
      <c r="RV24"/>
      <c r="RW24"/>
      <c r="RX24"/>
      <c r="RY24"/>
      <c r="RZ24"/>
      <c r="SA24"/>
      <c r="SB24"/>
      <c r="SC24"/>
      <c r="SD24"/>
      <c r="SE24"/>
      <c r="SF24"/>
      <c r="SG24"/>
      <c r="SH24"/>
      <c r="SI24"/>
      <c r="SJ24"/>
      <c r="SK24"/>
      <c r="SL24"/>
      <c r="SM24"/>
      <c r="SN24"/>
      <c r="SO24"/>
      <c r="SP24"/>
      <c r="SQ24"/>
      <c r="SR24"/>
      <c r="SS24"/>
      <c r="ST24"/>
      <c r="SU24"/>
      <c r="SV24"/>
      <c r="SW24"/>
      <c r="SX24"/>
      <c r="SY24"/>
      <c r="SZ24"/>
      <c r="TA24"/>
      <c r="TB24"/>
      <c r="TC24"/>
      <c r="TD24"/>
      <c r="TE24"/>
      <c r="TF24"/>
      <c r="TG24"/>
      <c r="TH24"/>
      <c r="TI24"/>
      <c r="TJ24"/>
      <c r="TK24"/>
      <c r="TL24"/>
      <c r="TM24"/>
      <c r="TN24"/>
      <c r="TO24"/>
      <c r="TP24"/>
      <c r="TQ24"/>
      <c r="TR24"/>
      <c r="TS24"/>
      <c r="TT24"/>
      <c r="TU24"/>
      <c r="TV24"/>
      <c r="TW24"/>
      <c r="TX24"/>
      <c r="TY24"/>
      <c r="TZ24"/>
      <c r="UA24"/>
      <c r="UB24"/>
      <c r="UC24"/>
      <c r="UD24"/>
      <c r="UE24"/>
      <c r="UF24"/>
      <c r="UG24"/>
      <c r="UH24"/>
      <c r="UI24"/>
      <c r="UJ24"/>
      <c r="UK24"/>
      <c r="UL24"/>
      <c r="UM24"/>
      <c r="UN24"/>
      <c r="UO24"/>
      <c r="UP24"/>
      <c r="UQ24"/>
      <c r="UR24"/>
      <c r="US24"/>
      <c r="UT24"/>
      <c r="UU24"/>
      <c r="UV24"/>
      <c r="UW24"/>
      <c r="UX24"/>
      <c r="UY24"/>
      <c r="UZ24"/>
      <c r="VA24"/>
      <c r="VB24"/>
      <c r="VC24"/>
      <c r="VD24"/>
      <c r="VE24"/>
      <c r="VF24"/>
      <c r="VG24"/>
      <c r="VH24"/>
      <c r="VI24"/>
      <c r="VJ24"/>
      <c r="VK24"/>
      <c r="VL24"/>
      <c r="VM24"/>
      <c r="VN24"/>
      <c r="VO24"/>
      <c r="VP24"/>
      <c r="VQ24"/>
      <c r="VR24"/>
      <c r="VS24"/>
      <c r="VT24"/>
      <c r="VU24"/>
      <c r="VV24"/>
      <c r="VW24"/>
      <c r="VX24"/>
      <c r="VY24"/>
      <c r="VZ24"/>
      <c r="WA24"/>
      <c r="WB24"/>
      <c r="WC24"/>
      <c r="WD24"/>
      <c r="WE24"/>
      <c r="WF24"/>
      <c r="WG24"/>
      <c r="WH24"/>
      <c r="WI24"/>
      <c r="WJ24"/>
      <c r="WK24"/>
      <c r="WL24"/>
      <c r="WM24"/>
      <c r="WN24"/>
      <c r="WO24"/>
      <c r="WP24"/>
      <c r="WQ24"/>
      <c r="WR24"/>
      <c r="WS24"/>
      <c r="WT24"/>
      <c r="WU24"/>
      <c r="WV24"/>
      <c r="WW24"/>
      <c r="WX24"/>
      <c r="WY24"/>
      <c r="WZ24"/>
      <c r="XA24"/>
      <c r="XB24"/>
      <c r="XC24"/>
      <c r="XD24"/>
      <c r="XE24"/>
      <c r="XF24"/>
      <c r="XG24"/>
      <c r="XH24"/>
      <c r="XI24"/>
      <c r="XJ24"/>
      <c r="XK24"/>
      <c r="XL24"/>
      <c r="XM24"/>
      <c r="XN24"/>
      <c r="XO24"/>
      <c r="XP24"/>
      <c r="XQ24"/>
      <c r="XR24"/>
      <c r="XS24"/>
      <c r="XT24"/>
      <c r="XU24"/>
      <c r="XV24"/>
      <c r="XW24"/>
      <c r="XX24"/>
      <c r="XY24"/>
      <c r="XZ24"/>
      <c r="YA24"/>
      <c r="YB24"/>
      <c r="YC24"/>
      <c r="YD24"/>
      <c r="YE24"/>
      <c r="YF24"/>
      <c r="YG24"/>
      <c r="YH24"/>
      <c r="YI24"/>
      <c r="YJ24"/>
      <c r="YK24"/>
      <c r="YL24"/>
      <c r="YM24"/>
      <c r="YN24"/>
      <c r="YO24"/>
      <c r="YP24"/>
      <c r="YQ24"/>
      <c r="YR24"/>
      <c r="YS24"/>
      <c r="YT24"/>
      <c r="YU24"/>
      <c r="YV24"/>
      <c r="YW24"/>
      <c r="YX24"/>
      <c r="YY24"/>
      <c r="YZ24"/>
      <c r="ZA24"/>
      <c r="ZB24"/>
      <c r="ZC24"/>
      <c r="ZD24"/>
      <c r="ZE24"/>
      <c r="ZF24"/>
      <c r="ZG24"/>
      <c r="ZH24"/>
      <c r="ZI24"/>
      <c r="ZJ24"/>
      <c r="ZK24"/>
      <c r="ZL24"/>
      <c r="ZM24"/>
      <c r="ZN24"/>
      <c r="ZO24"/>
      <c r="ZP24"/>
      <c r="ZQ24"/>
      <c r="ZR24"/>
      <c r="ZS24"/>
      <c r="ZT24"/>
      <c r="ZU24"/>
      <c r="ZV24"/>
      <c r="ZW24"/>
      <c r="ZX24"/>
      <c r="ZY24"/>
      <c r="ZZ24"/>
      <c r="AAA24"/>
      <c r="AAB24"/>
      <c r="AAC24"/>
      <c r="AAD24"/>
      <c r="AAE24"/>
      <c r="AAF24"/>
      <c r="AAG24"/>
      <c r="AAH24"/>
      <c r="AAI24"/>
      <c r="AAJ24"/>
      <c r="AAK24"/>
      <c r="AAL24"/>
      <c r="AAM24"/>
      <c r="AAN24"/>
      <c r="AAO24"/>
      <c r="AAP24"/>
      <c r="AAQ24"/>
      <c r="AAR24"/>
      <c r="AAS24"/>
      <c r="AAT24"/>
      <c r="AAU24"/>
      <c r="AAV24"/>
      <c r="AAW24"/>
      <c r="AAX24"/>
      <c r="AAY24"/>
      <c r="AAZ24"/>
      <c r="ABA24"/>
      <c r="ABB24"/>
      <c r="ABC24"/>
      <c r="ABD24"/>
      <c r="ABE24"/>
      <c r="ABF24"/>
      <c r="ABG24"/>
      <c r="ABH24"/>
      <c r="ABI24"/>
      <c r="ABJ24"/>
      <c r="ABK24"/>
      <c r="ABL24"/>
      <c r="ABM24"/>
      <c r="ABN24"/>
      <c r="ABO24"/>
      <c r="ABP24"/>
      <c r="ABQ24"/>
      <c r="ABR24"/>
      <c r="ABS24"/>
      <c r="ABT24"/>
      <c r="ABU24"/>
      <c r="ABV24"/>
      <c r="ABW24"/>
      <c r="ABX24"/>
      <c r="ABY24"/>
      <c r="ABZ24"/>
      <c r="ACA24"/>
      <c r="ACB24"/>
      <c r="ACC24"/>
      <c r="ACD24"/>
      <c r="ACE24"/>
      <c r="ACF24"/>
      <c r="ACG24"/>
      <c r="ACH24"/>
      <c r="ACI24"/>
      <c r="ACJ24"/>
      <c r="ACK24"/>
      <c r="ACL24"/>
      <c r="ACM24"/>
      <c r="ACN24"/>
      <c r="ACO24"/>
      <c r="ACP24"/>
      <c r="ACQ24"/>
      <c r="ACR24"/>
      <c r="ACS24"/>
      <c r="ACT24"/>
      <c r="ACU24"/>
      <c r="ACV24"/>
      <c r="ACW24"/>
      <c r="ACX24"/>
      <c r="ACY24"/>
      <c r="ACZ24"/>
      <c r="ADA24"/>
      <c r="ADB24"/>
      <c r="ADC24"/>
      <c r="ADD24"/>
      <c r="ADE24"/>
      <c r="ADF24"/>
      <c r="ADG24"/>
      <c r="ADH24"/>
      <c r="ADI24"/>
      <c r="ADJ24"/>
      <c r="ADK24"/>
      <c r="ADL24"/>
      <c r="ADM24"/>
      <c r="ADN24"/>
      <c r="ADO24"/>
      <c r="ADP24"/>
      <c r="ADQ24"/>
      <c r="ADR24"/>
      <c r="ADS24"/>
      <c r="ADT24"/>
      <c r="ADU24"/>
      <c r="ADV24"/>
      <c r="ADW24"/>
      <c r="ADX24"/>
      <c r="ADY24"/>
      <c r="ADZ24"/>
      <c r="AEA24"/>
      <c r="AEB24"/>
      <c r="AEC24"/>
      <c r="AED24"/>
      <c r="AEE24"/>
      <c r="AEF24"/>
      <c r="AEG24"/>
      <c r="AEH24"/>
      <c r="AEI24"/>
      <c r="AEJ24"/>
      <c r="AEK24"/>
      <c r="AEL24"/>
      <c r="AEM24"/>
      <c r="AEN24"/>
      <c r="AEO24"/>
      <c r="AEP24"/>
      <c r="AEQ24"/>
      <c r="AER24"/>
      <c r="AES24"/>
      <c r="AET24"/>
      <c r="AEU24"/>
      <c r="AEV24"/>
      <c r="AEW24"/>
      <c r="AEX24"/>
      <c r="AEY24"/>
      <c r="AEZ24"/>
      <c r="AFA24"/>
      <c r="AFB24"/>
      <c r="AFC24"/>
      <c r="AFD24"/>
      <c r="AFE24"/>
      <c r="AFF24"/>
      <c r="AFG24"/>
      <c r="AFH24"/>
      <c r="AFI24"/>
      <c r="AFJ24"/>
      <c r="AFK24"/>
      <c r="AFL24"/>
      <c r="AFM24"/>
      <c r="AFN24"/>
      <c r="AFO24"/>
      <c r="AFP24"/>
      <c r="AFQ24"/>
      <c r="AFR24"/>
      <c r="AFS24"/>
      <c r="AFT24"/>
      <c r="AFU24"/>
      <c r="AFV24"/>
      <c r="AFW24"/>
      <c r="AFX24"/>
      <c r="AFY24"/>
      <c r="AFZ24"/>
      <c r="AGA24"/>
      <c r="AGB24"/>
      <c r="AGC24"/>
      <c r="AGD24"/>
      <c r="AGE24"/>
      <c r="AGF24"/>
      <c r="AGG24"/>
      <c r="AGH24"/>
      <c r="AGI24"/>
      <c r="AGJ24"/>
      <c r="AGK24"/>
      <c r="AGL24"/>
      <c r="AGM24"/>
      <c r="AGN24"/>
      <c r="AGO24"/>
      <c r="AGP24"/>
      <c r="AGQ24"/>
      <c r="AGR24"/>
      <c r="AGS24"/>
      <c r="AGT24"/>
      <c r="AGU24"/>
      <c r="AGV24"/>
      <c r="AGW24"/>
      <c r="AGX24"/>
      <c r="AGY24"/>
      <c r="AGZ24"/>
      <c r="AHA24"/>
      <c r="AHB24"/>
      <c r="AHC24"/>
      <c r="AHD24"/>
      <c r="AHE24"/>
      <c r="AHF24"/>
      <c r="AHG24"/>
      <c r="AHH24"/>
      <c r="AHI24"/>
      <c r="AHJ24"/>
      <c r="AHK24"/>
      <c r="AHL24"/>
      <c r="AHM24"/>
      <c r="AHN24"/>
      <c r="AHO24"/>
      <c r="AHP24"/>
      <c r="AHQ24"/>
      <c r="AHR24"/>
      <c r="AHS24"/>
      <c r="AHT24"/>
      <c r="AHU24"/>
      <c r="AHV24"/>
      <c r="AHW24"/>
      <c r="AHX24"/>
      <c r="AHY24"/>
      <c r="AHZ24"/>
      <c r="AIA24"/>
      <c r="AIB24"/>
      <c r="AIC24"/>
      <c r="AID24"/>
      <c r="AIE24"/>
      <c r="AIF24"/>
      <c r="AIG24"/>
      <c r="AIH24"/>
      <c r="AII24"/>
      <c r="AIJ24"/>
      <c r="AIK24"/>
      <c r="AIL24"/>
      <c r="AIM24"/>
      <c r="AIN24"/>
      <c r="AIO24"/>
      <c r="AIP24"/>
      <c r="AIQ24"/>
      <c r="AIR24"/>
      <c r="AIS24"/>
      <c r="AIT24"/>
      <c r="AIU24"/>
      <c r="AIV24"/>
      <c r="AIW24"/>
      <c r="AIX24"/>
      <c r="AIY24"/>
      <c r="AIZ24"/>
      <c r="AJA24"/>
      <c r="AJB24"/>
      <c r="AJC24"/>
      <c r="AJD24"/>
      <c r="AJE24"/>
      <c r="AJF24"/>
      <c r="AJG24"/>
      <c r="AJH24"/>
      <c r="AJI24"/>
      <c r="AJJ24"/>
      <c r="AJK24"/>
      <c r="AJL24"/>
      <c r="AJM24"/>
      <c r="AJN24"/>
      <c r="AJO24"/>
      <c r="AJP24"/>
      <c r="AJQ24"/>
      <c r="AJR24"/>
      <c r="AJS24"/>
      <c r="AJT24"/>
      <c r="AJU24"/>
      <c r="AJV24"/>
      <c r="AJW24"/>
      <c r="AJX24"/>
      <c r="AJY24"/>
      <c r="AJZ24"/>
      <c r="AKA24"/>
      <c r="AKB24"/>
      <c r="AKC24"/>
      <c r="AKD24"/>
      <c r="AKE24"/>
      <c r="AKF24"/>
      <c r="AKG24"/>
      <c r="AKH24"/>
      <c r="AKI24"/>
      <c r="AKJ24"/>
      <c r="AKK24"/>
      <c r="AKL24"/>
      <c r="AKM24"/>
      <c r="AKN24"/>
      <c r="AKO24"/>
      <c r="AKP24"/>
      <c r="AKQ24"/>
      <c r="AKR24"/>
      <c r="AKS24"/>
      <c r="AKT24"/>
      <c r="AKU24"/>
      <c r="AKV24"/>
      <c r="AKW24"/>
      <c r="AKX24"/>
      <c r="AKY24"/>
      <c r="AKZ24"/>
      <c r="ALA24"/>
      <c r="ALB24"/>
      <c r="ALC24"/>
      <c r="ALD24"/>
      <c r="ALE24"/>
      <c r="ALF24"/>
      <c r="ALG24"/>
      <c r="ALH24"/>
      <c r="ALI24"/>
      <c r="ALJ24"/>
      <c r="ALK24"/>
      <c r="ALL24"/>
      <c r="ALM24"/>
      <c r="ALN24"/>
      <c r="ALO24"/>
      <c r="ALP24"/>
      <c r="ALQ24"/>
      <c r="ALR24"/>
      <c r="ALS24"/>
      <c r="ALT24"/>
      <c r="ALU24"/>
      <c r="ALV24"/>
      <c r="ALW24"/>
      <c r="ALX24"/>
      <c r="ALY24"/>
      <c r="ALZ24"/>
      <c r="AMA24"/>
      <c r="AMB24"/>
      <c r="AMC24"/>
      <c r="AMD24"/>
      <c r="AME24"/>
      <c r="AMF24"/>
      <c r="AMG24"/>
      <c r="AMH24"/>
      <c r="AMI24"/>
      <c r="AMJ24"/>
    </row>
    <row r="25" spans="1:1024" x14ac:dyDescent="0.25">
      <c r="A25" s="25" t="s">
        <v>70</v>
      </c>
      <c r="B25" s="100">
        <v>41597</v>
      </c>
      <c r="C25" s="9">
        <f>dw!C25</f>
        <v>311.09589041095899</v>
      </c>
      <c r="D25" s="23" t="s">
        <v>46</v>
      </c>
      <c r="E25" s="21"/>
      <c r="F25" s="21"/>
      <c r="G25" s="24"/>
      <c r="H25" s="98">
        <f>(dw!K25*100)/dw!$AB25</f>
        <v>46.423556020508883</v>
      </c>
      <c r="I25" s="98">
        <f>(dw!L25*100)/dw!$AB25</f>
        <v>0.89956806755041552</v>
      </c>
      <c r="J25" s="98">
        <f>(dw!M25*100)/dw!$AB25</f>
        <v>11.874850480765103</v>
      </c>
      <c r="K25" s="98">
        <f>(dw!N25*100)/dw!$AB25</f>
        <v>8.6000960513408842</v>
      </c>
      <c r="L25" s="98">
        <f>(dw!O25*100)/dw!$AB25</f>
        <v>0</v>
      </c>
      <c r="M25" s="98">
        <f>(dw!P25*100)/dw!$AB25</f>
        <v>7.43103776886967</v>
      </c>
      <c r="N25" s="98">
        <f>(dw!Q25*100)/dw!$AB25</f>
        <v>0</v>
      </c>
      <c r="O25" s="98">
        <f>(dw!R25*100)/dw!$AB25</f>
        <v>0.20528468169033978</v>
      </c>
      <c r="P25" s="98">
        <f>(dw!S25*100)/dw!$AB25</f>
        <v>1.4498700051094007</v>
      </c>
      <c r="Q25" s="98">
        <f>(dw!T25*100)/dw!$AB25</f>
        <v>0.5668785618020955</v>
      </c>
      <c r="R25" s="98">
        <f>(dw!U25*100)/dw!$AB25</f>
        <v>1.3210614969222994E-2</v>
      </c>
      <c r="S25" s="98">
        <f>(dw!V25*100)/dw!$AB25</f>
        <v>7.0864888245500835E-4</v>
      </c>
      <c r="T25" s="98">
        <f>(dw!W25*100)/dw!$AB25</f>
        <v>2.8870880396315154E-3</v>
      </c>
      <c r="U25" s="98">
        <f>(dw!X25*100)/dw!$AB25</f>
        <v>19.681844387021979</v>
      </c>
      <c r="V25" s="98">
        <f>(dw!Y25*100)/dw!$AB25</f>
        <v>0</v>
      </c>
      <c r="W25" s="98">
        <f>(dw!Z25*100)/dw!$AB25</f>
        <v>2.8502076234499163</v>
      </c>
      <c r="X25" s="98">
        <f>(dw!AA25*100)/dw!$AB25</f>
        <v>0</v>
      </c>
      <c r="Y25" s="98">
        <f t="shared" si="0"/>
        <v>100.00000000000001</v>
      </c>
      <c r="Z25" s="14">
        <f t="shared" si="1"/>
        <v>67.798070620165291</v>
      </c>
      <c r="AA25" s="14">
        <f t="shared" si="2"/>
        <v>9.6662816324407288</v>
      </c>
      <c r="AB25" s="13">
        <f t="shared" si="3"/>
        <v>1.9009059204892962E-2</v>
      </c>
      <c r="AC25" s="13">
        <f t="shared" si="4"/>
        <v>0.22498700856539397</v>
      </c>
      <c r="AD25" s="13">
        <f t="shared" si="5"/>
        <v>0.6706337697326783</v>
      </c>
      <c r="AE25" s="13">
        <f t="shared" si="6"/>
        <v>0.87521638855354222</v>
      </c>
      <c r="AF25" s="13">
        <f t="shared" si="7"/>
        <v>1</v>
      </c>
      <c r="AG25" s="13"/>
      <c r="AH25" s="13">
        <f t="shared" si="8"/>
        <v>2.4044049509538712</v>
      </c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  <c r="MK25"/>
      <c r="ML25"/>
      <c r="MM25"/>
      <c r="MN25"/>
      <c r="MO25"/>
      <c r="MP25"/>
      <c r="MQ25"/>
      <c r="MR25"/>
      <c r="MS25"/>
      <c r="MT25"/>
      <c r="MU25"/>
      <c r="MV25"/>
      <c r="MW25"/>
      <c r="MX25"/>
      <c r="MY25"/>
      <c r="MZ25"/>
      <c r="NA25"/>
      <c r="NB25"/>
      <c r="NC25"/>
      <c r="ND25"/>
      <c r="NE25"/>
      <c r="NF25"/>
      <c r="NG25"/>
      <c r="NH25"/>
      <c r="NI25"/>
      <c r="NJ25"/>
      <c r="NK25"/>
      <c r="NL25"/>
      <c r="NM25"/>
      <c r="NN25"/>
      <c r="NO25"/>
      <c r="NP25"/>
      <c r="NQ25"/>
      <c r="NR25"/>
      <c r="NS25"/>
      <c r="NT25"/>
      <c r="NU25"/>
      <c r="NV25"/>
      <c r="NW25"/>
      <c r="NX25"/>
      <c r="NY25"/>
      <c r="NZ25"/>
      <c r="OA25"/>
      <c r="OB25"/>
      <c r="OC25"/>
      <c r="OD25"/>
      <c r="OE25"/>
      <c r="OF25"/>
      <c r="OG25"/>
      <c r="OH25"/>
      <c r="OI25"/>
      <c r="OJ25"/>
      <c r="OK25"/>
      <c r="OL25"/>
      <c r="OM25"/>
      <c r="ON25"/>
      <c r="OO25"/>
      <c r="OP25"/>
      <c r="OQ25"/>
      <c r="OR25"/>
      <c r="OS25"/>
      <c r="OT25"/>
      <c r="OU25"/>
      <c r="OV25"/>
      <c r="OW25"/>
      <c r="OX25"/>
      <c r="OY25"/>
      <c r="OZ25"/>
      <c r="PA25"/>
      <c r="PB25"/>
      <c r="PC25"/>
      <c r="PD25"/>
      <c r="PE25"/>
      <c r="PF25"/>
      <c r="PG25"/>
      <c r="PH25"/>
      <c r="PI25"/>
      <c r="PJ25"/>
      <c r="PK25"/>
      <c r="PL25"/>
      <c r="PM25"/>
      <c r="PN25"/>
      <c r="PO25"/>
      <c r="PP25"/>
      <c r="PQ25"/>
      <c r="PR25"/>
      <c r="PS25"/>
      <c r="PT25"/>
      <c r="PU25"/>
      <c r="PV25"/>
      <c r="PW25"/>
      <c r="PX25"/>
      <c r="PY25"/>
      <c r="PZ25"/>
      <c r="QA25"/>
      <c r="QB25"/>
      <c r="QC25"/>
      <c r="QD25"/>
      <c r="QE25"/>
      <c r="QF25"/>
      <c r="QG25"/>
      <c r="QH25"/>
      <c r="QI25"/>
      <c r="QJ25"/>
      <c r="QK25"/>
      <c r="QL25"/>
      <c r="QM25"/>
      <c r="QN25"/>
      <c r="QO25"/>
      <c r="QP25"/>
      <c r="QQ25"/>
      <c r="QR25"/>
      <c r="QS25"/>
      <c r="QT25"/>
      <c r="QU25"/>
      <c r="QV25"/>
      <c r="QW25"/>
      <c r="QX25"/>
      <c r="QY25"/>
      <c r="QZ25"/>
      <c r="RA25"/>
      <c r="RB25"/>
      <c r="RC25"/>
      <c r="RD25"/>
      <c r="RE25"/>
      <c r="RF25"/>
      <c r="RG25"/>
      <c r="RH25"/>
      <c r="RI25"/>
      <c r="RJ25"/>
      <c r="RK25"/>
      <c r="RL25"/>
      <c r="RM25"/>
      <c r="RN25"/>
      <c r="RO25"/>
      <c r="RP25"/>
      <c r="RQ25"/>
      <c r="RR25"/>
      <c r="RS25"/>
      <c r="RT25"/>
      <c r="RU25"/>
      <c r="RV25"/>
      <c r="RW25"/>
      <c r="RX25"/>
      <c r="RY25"/>
      <c r="RZ25"/>
      <c r="SA25"/>
      <c r="SB25"/>
      <c r="SC25"/>
      <c r="SD25"/>
      <c r="SE25"/>
      <c r="SF25"/>
      <c r="SG25"/>
      <c r="SH25"/>
      <c r="SI25"/>
      <c r="SJ25"/>
      <c r="SK25"/>
      <c r="SL25"/>
      <c r="SM25"/>
      <c r="SN25"/>
      <c r="SO25"/>
      <c r="SP25"/>
      <c r="SQ25"/>
      <c r="SR25"/>
      <c r="SS25"/>
      <c r="ST25"/>
      <c r="SU25"/>
      <c r="SV25"/>
      <c r="SW25"/>
      <c r="SX25"/>
      <c r="SY25"/>
      <c r="SZ25"/>
      <c r="TA25"/>
      <c r="TB25"/>
      <c r="TC25"/>
      <c r="TD25"/>
      <c r="TE25"/>
      <c r="TF25"/>
      <c r="TG25"/>
      <c r="TH25"/>
      <c r="TI25"/>
      <c r="TJ25"/>
      <c r="TK25"/>
      <c r="TL25"/>
      <c r="TM25"/>
      <c r="TN25"/>
      <c r="TO25"/>
      <c r="TP25"/>
      <c r="TQ25"/>
      <c r="TR25"/>
      <c r="TS25"/>
      <c r="TT25"/>
      <c r="TU25"/>
      <c r="TV25"/>
      <c r="TW25"/>
      <c r="TX25"/>
      <c r="TY25"/>
      <c r="TZ25"/>
      <c r="UA25"/>
      <c r="UB25"/>
      <c r="UC25"/>
      <c r="UD25"/>
      <c r="UE25"/>
      <c r="UF25"/>
      <c r="UG25"/>
      <c r="UH25"/>
      <c r="UI25"/>
      <c r="UJ25"/>
      <c r="UK25"/>
      <c r="UL25"/>
      <c r="UM25"/>
      <c r="UN25"/>
      <c r="UO25"/>
      <c r="UP25"/>
      <c r="UQ25"/>
      <c r="UR25"/>
      <c r="US25"/>
      <c r="UT25"/>
      <c r="UU25"/>
      <c r="UV25"/>
      <c r="UW25"/>
      <c r="UX25"/>
      <c r="UY25"/>
      <c r="UZ25"/>
      <c r="VA25"/>
      <c r="VB25"/>
      <c r="VC25"/>
      <c r="VD25"/>
      <c r="VE25"/>
      <c r="VF25"/>
      <c r="VG25"/>
      <c r="VH25"/>
      <c r="VI25"/>
      <c r="VJ25"/>
      <c r="VK25"/>
      <c r="VL25"/>
      <c r="VM25"/>
      <c r="VN25"/>
      <c r="VO25"/>
      <c r="VP25"/>
      <c r="VQ25"/>
      <c r="VR25"/>
      <c r="VS25"/>
      <c r="VT25"/>
      <c r="VU25"/>
      <c r="VV25"/>
      <c r="VW25"/>
      <c r="VX25"/>
      <c r="VY25"/>
      <c r="VZ25"/>
      <c r="WA25"/>
      <c r="WB25"/>
      <c r="WC25"/>
      <c r="WD25"/>
      <c r="WE25"/>
      <c r="WF25"/>
      <c r="WG25"/>
      <c r="WH25"/>
      <c r="WI25"/>
      <c r="WJ25"/>
      <c r="WK25"/>
      <c r="WL25"/>
      <c r="WM25"/>
      <c r="WN25"/>
      <c r="WO25"/>
      <c r="WP25"/>
      <c r="WQ25"/>
      <c r="WR25"/>
      <c r="WS25"/>
      <c r="WT25"/>
      <c r="WU25"/>
      <c r="WV25"/>
      <c r="WW25"/>
      <c r="WX25"/>
      <c r="WY25"/>
      <c r="WZ25"/>
      <c r="XA25"/>
      <c r="XB25"/>
      <c r="XC25"/>
      <c r="XD25"/>
      <c r="XE25"/>
      <c r="XF25"/>
      <c r="XG25"/>
      <c r="XH25"/>
      <c r="XI25"/>
      <c r="XJ25"/>
      <c r="XK25"/>
      <c r="XL25"/>
      <c r="XM25"/>
      <c r="XN25"/>
      <c r="XO25"/>
      <c r="XP25"/>
      <c r="XQ25"/>
      <c r="XR25"/>
      <c r="XS25"/>
      <c r="XT25"/>
      <c r="XU25"/>
      <c r="XV25"/>
      <c r="XW25"/>
      <c r="XX25"/>
      <c r="XY25"/>
      <c r="XZ25"/>
      <c r="YA25"/>
      <c r="YB25"/>
      <c r="YC25"/>
      <c r="YD25"/>
      <c r="YE25"/>
      <c r="YF25"/>
      <c r="YG25"/>
      <c r="YH25"/>
      <c r="YI25"/>
      <c r="YJ25"/>
      <c r="YK25"/>
      <c r="YL25"/>
      <c r="YM25"/>
      <c r="YN25"/>
      <c r="YO25"/>
      <c r="YP25"/>
      <c r="YQ25"/>
      <c r="YR25"/>
      <c r="YS25"/>
      <c r="YT25"/>
      <c r="YU25"/>
      <c r="YV25"/>
      <c r="YW25"/>
      <c r="YX25"/>
      <c r="YY25"/>
      <c r="YZ25"/>
      <c r="ZA25"/>
      <c r="ZB25"/>
      <c r="ZC25"/>
      <c r="ZD25"/>
      <c r="ZE25"/>
      <c r="ZF25"/>
      <c r="ZG25"/>
      <c r="ZH25"/>
      <c r="ZI25"/>
      <c r="ZJ25"/>
      <c r="ZK25"/>
      <c r="ZL25"/>
      <c r="ZM25"/>
      <c r="ZN25"/>
      <c r="ZO25"/>
      <c r="ZP25"/>
      <c r="ZQ25"/>
      <c r="ZR25"/>
      <c r="ZS25"/>
      <c r="ZT25"/>
      <c r="ZU25"/>
      <c r="ZV25"/>
      <c r="ZW25"/>
      <c r="ZX25"/>
      <c r="ZY25"/>
      <c r="ZZ25"/>
      <c r="AAA25"/>
      <c r="AAB25"/>
      <c r="AAC25"/>
      <c r="AAD25"/>
      <c r="AAE25"/>
      <c r="AAF25"/>
      <c r="AAG25"/>
      <c r="AAH25"/>
      <c r="AAI25"/>
      <c r="AAJ25"/>
      <c r="AAK25"/>
      <c r="AAL25"/>
      <c r="AAM25"/>
      <c r="AAN25"/>
      <c r="AAO25"/>
      <c r="AAP25"/>
      <c r="AAQ25"/>
      <c r="AAR25"/>
      <c r="AAS25"/>
      <c r="AAT25"/>
      <c r="AAU25"/>
      <c r="AAV25"/>
      <c r="AAW25"/>
      <c r="AAX25"/>
      <c r="AAY25"/>
      <c r="AAZ25"/>
      <c r="ABA25"/>
      <c r="ABB25"/>
      <c r="ABC25"/>
      <c r="ABD25"/>
      <c r="ABE25"/>
      <c r="ABF25"/>
      <c r="ABG25"/>
      <c r="ABH25"/>
      <c r="ABI25"/>
      <c r="ABJ25"/>
      <c r="ABK25"/>
      <c r="ABL25"/>
      <c r="ABM25"/>
      <c r="ABN25"/>
      <c r="ABO25"/>
      <c r="ABP25"/>
      <c r="ABQ25"/>
      <c r="ABR25"/>
      <c r="ABS25"/>
      <c r="ABT25"/>
      <c r="ABU25"/>
      <c r="ABV25"/>
      <c r="ABW25"/>
      <c r="ABX25"/>
      <c r="ABY25"/>
      <c r="ABZ25"/>
      <c r="ACA25"/>
      <c r="ACB25"/>
      <c r="ACC25"/>
      <c r="ACD25"/>
      <c r="ACE25"/>
      <c r="ACF25"/>
      <c r="ACG25"/>
      <c r="ACH25"/>
      <c r="ACI25"/>
      <c r="ACJ25"/>
      <c r="ACK25"/>
      <c r="ACL25"/>
      <c r="ACM25"/>
      <c r="ACN25"/>
      <c r="ACO25"/>
      <c r="ACP25"/>
      <c r="ACQ25"/>
      <c r="ACR25"/>
      <c r="ACS25"/>
      <c r="ACT25"/>
      <c r="ACU25"/>
      <c r="ACV25"/>
      <c r="ACW25"/>
      <c r="ACX25"/>
      <c r="ACY25"/>
      <c r="ACZ25"/>
      <c r="ADA25"/>
      <c r="ADB25"/>
      <c r="ADC25"/>
      <c r="ADD25"/>
      <c r="ADE25"/>
      <c r="ADF25"/>
      <c r="ADG25"/>
      <c r="ADH25"/>
      <c r="ADI25"/>
      <c r="ADJ25"/>
      <c r="ADK25"/>
      <c r="ADL25"/>
      <c r="ADM25"/>
      <c r="ADN25"/>
      <c r="ADO25"/>
      <c r="ADP25"/>
      <c r="ADQ25"/>
      <c r="ADR25"/>
      <c r="ADS25"/>
      <c r="ADT25"/>
      <c r="ADU25"/>
      <c r="ADV25"/>
      <c r="ADW25"/>
      <c r="ADX25"/>
      <c r="ADY25"/>
      <c r="ADZ25"/>
      <c r="AEA25"/>
      <c r="AEB25"/>
      <c r="AEC25"/>
      <c r="AED25"/>
      <c r="AEE25"/>
      <c r="AEF25"/>
      <c r="AEG25"/>
      <c r="AEH25"/>
      <c r="AEI25"/>
      <c r="AEJ25"/>
      <c r="AEK25"/>
      <c r="AEL25"/>
      <c r="AEM25"/>
      <c r="AEN25"/>
      <c r="AEO25"/>
      <c r="AEP25"/>
      <c r="AEQ25"/>
      <c r="AER25"/>
      <c r="AES25"/>
      <c r="AET25"/>
      <c r="AEU25"/>
      <c r="AEV25"/>
      <c r="AEW25"/>
      <c r="AEX25"/>
      <c r="AEY25"/>
      <c r="AEZ25"/>
      <c r="AFA25"/>
      <c r="AFB25"/>
      <c r="AFC25"/>
      <c r="AFD25"/>
      <c r="AFE25"/>
      <c r="AFF25"/>
      <c r="AFG25"/>
      <c r="AFH25"/>
      <c r="AFI25"/>
      <c r="AFJ25"/>
      <c r="AFK25"/>
      <c r="AFL25"/>
      <c r="AFM25"/>
      <c r="AFN25"/>
      <c r="AFO25"/>
      <c r="AFP25"/>
      <c r="AFQ25"/>
      <c r="AFR25"/>
      <c r="AFS25"/>
      <c r="AFT25"/>
      <c r="AFU25"/>
      <c r="AFV25"/>
      <c r="AFW25"/>
      <c r="AFX25"/>
      <c r="AFY25"/>
      <c r="AFZ25"/>
      <c r="AGA25"/>
      <c r="AGB25"/>
      <c r="AGC25"/>
      <c r="AGD25"/>
      <c r="AGE25"/>
      <c r="AGF25"/>
      <c r="AGG25"/>
      <c r="AGH25"/>
      <c r="AGI25"/>
      <c r="AGJ25"/>
      <c r="AGK25"/>
      <c r="AGL25"/>
      <c r="AGM25"/>
      <c r="AGN25"/>
      <c r="AGO25"/>
      <c r="AGP25"/>
      <c r="AGQ25"/>
      <c r="AGR25"/>
      <c r="AGS25"/>
      <c r="AGT25"/>
      <c r="AGU25"/>
      <c r="AGV25"/>
      <c r="AGW25"/>
      <c r="AGX25"/>
      <c r="AGY25"/>
      <c r="AGZ25"/>
      <c r="AHA25"/>
      <c r="AHB25"/>
      <c r="AHC25"/>
      <c r="AHD25"/>
      <c r="AHE25"/>
      <c r="AHF25"/>
      <c r="AHG25"/>
      <c r="AHH25"/>
      <c r="AHI25"/>
      <c r="AHJ25"/>
      <c r="AHK25"/>
      <c r="AHL25"/>
      <c r="AHM25"/>
      <c r="AHN25"/>
      <c r="AHO25"/>
      <c r="AHP25"/>
      <c r="AHQ25"/>
      <c r="AHR25"/>
      <c r="AHS25"/>
      <c r="AHT25"/>
      <c r="AHU25"/>
      <c r="AHV25"/>
      <c r="AHW25"/>
      <c r="AHX25"/>
      <c r="AHY25"/>
      <c r="AHZ25"/>
      <c r="AIA25"/>
      <c r="AIB25"/>
      <c r="AIC25"/>
      <c r="AID25"/>
      <c r="AIE25"/>
      <c r="AIF25"/>
      <c r="AIG25"/>
      <c r="AIH25"/>
      <c r="AII25"/>
      <c r="AIJ25"/>
      <c r="AIK25"/>
      <c r="AIL25"/>
      <c r="AIM25"/>
      <c r="AIN25"/>
      <c r="AIO25"/>
      <c r="AIP25"/>
      <c r="AIQ25"/>
      <c r="AIR25"/>
      <c r="AIS25"/>
      <c r="AIT25"/>
      <c r="AIU25"/>
      <c r="AIV25"/>
      <c r="AIW25"/>
      <c r="AIX25"/>
      <c r="AIY25"/>
      <c r="AIZ25"/>
      <c r="AJA25"/>
      <c r="AJB25"/>
      <c r="AJC25"/>
      <c r="AJD25"/>
      <c r="AJE25"/>
      <c r="AJF25"/>
      <c r="AJG25"/>
      <c r="AJH25"/>
      <c r="AJI25"/>
      <c r="AJJ25"/>
      <c r="AJK25"/>
      <c r="AJL25"/>
      <c r="AJM25"/>
      <c r="AJN25"/>
      <c r="AJO25"/>
      <c r="AJP25"/>
      <c r="AJQ25"/>
      <c r="AJR25"/>
      <c r="AJS25"/>
      <c r="AJT25"/>
      <c r="AJU25"/>
      <c r="AJV25"/>
      <c r="AJW25"/>
      <c r="AJX25"/>
      <c r="AJY25"/>
      <c r="AJZ25"/>
      <c r="AKA25"/>
      <c r="AKB25"/>
      <c r="AKC25"/>
      <c r="AKD25"/>
      <c r="AKE25"/>
      <c r="AKF25"/>
      <c r="AKG25"/>
      <c r="AKH25"/>
      <c r="AKI25"/>
      <c r="AKJ25"/>
      <c r="AKK25"/>
      <c r="AKL25"/>
      <c r="AKM25"/>
      <c r="AKN25"/>
      <c r="AKO25"/>
      <c r="AKP25"/>
      <c r="AKQ25"/>
      <c r="AKR25"/>
      <c r="AKS25"/>
      <c r="AKT25"/>
      <c r="AKU25"/>
      <c r="AKV25"/>
      <c r="AKW25"/>
      <c r="AKX25"/>
      <c r="AKY25"/>
      <c r="AKZ25"/>
      <c r="ALA25"/>
      <c r="ALB25"/>
      <c r="ALC25"/>
      <c r="ALD25"/>
      <c r="ALE25"/>
      <c r="ALF25"/>
      <c r="ALG25"/>
      <c r="ALH25"/>
      <c r="ALI25"/>
      <c r="ALJ25"/>
      <c r="ALK25"/>
      <c r="ALL25"/>
      <c r="ALM25"/>
      <c r="ALN25"/>
      <c r="ALO25"/>
      <c r="ALP25"/>
      <c r="ALQ25"/>
      <c r="ALR25"/>
      <c r="ALS25"/>
      <c r="ALT25"/>
      <c r="ALU25"/>
      <c r="ALV25"/>
      <c r="ALW25"/>
      <c r="ALX25"/>
      <c r="ALY25"/>
      <c r="ALZ25"/>
      <c r="AMA25"/>
      <c r="AMB25"/>
      <c r="AMC25"/>
      <c r="AMD25"/>
      <c r="AME25"/>
      <c r="AMF25"/>
      <c r="AMG25"/>
      <c r="AMH25"/>
      <c r="AMI25"/>
      <c r="AMJ25"/>
    </row>
    <row r="26" spans="1:1024" x14ac:dyDescent="0.25">
      <c r="A26" s="22" t="s">
        <v>71</v>
      </c>
      <c r="B26" s="99">
        <v>41705</v>
      </c>
      <c r="C26" s="9">
        <f>dw!C26</f>
        <v>225.12328767123299</v>
      </c>
      <c r="D26" s="23" t="s">
        <v>46</v>
      </c>
      <c r="E26" s="21"/>
      <c r="F26" s="21"/>
      <c r="G26" s="24"/>
      <c r="H26" s="98">
        <f>(dw!K26*100)/dw!$AB26</f>
        <v>60.288484873228292</v>
      </c>
      <c r="I26" s="98">
        <f>(dw!L26*100)/dw!$AB26</f>
        <v>1.1819622087790969</v>
      </c>
      <c r="J26" s="98">
        <f>(dw!M26*100)/dw!$AB26</f>
        <v>14.527277893036882</v>
      </c>
      <c r="K26" s="98">
        <f>(dw!N26*100)/dw!$AB26</f>
        <v>7.8665412719369874</v>
      </c>
      <c r="L26" s="98">
        <f>(dw!O26*100)/dw!$AB26</f>
        <v>0</v>
      </c>
      <c r="M26" s="98">
        <f>(dw!P26*100)/dw!$AB26</f>
        <v>1.3516220000104593</v>
      </c>
      <c r="N26" s="98">
        <f>(dw!Q26*100)/dw!$AB26</f>
        <v>0</v>
      </c>
      <c r="O26" s="98">
        <f>(dw!R26*100)/dw!$AB26</f>
        <v>0.24284886502585656</v>
      </c>
      <c r="P26" s="98">
        <f>(dw!S26*100)/dw!$AB26</f>
        <v>1.3346359997546735</v>
      </c>
      <c r="Q26" s="98">
        <f>(dw!T26*100)/dw!$AB26</f>
        <v>0.41438061039054497</v>
      </c>
      <c r="R26" s="98">
        <f>(dw!U26*100)/dw!$AB26</f>
        <v>3.2722534827688408E-2</v>
      </c>
      <c r="S26" s="98">
        <f>(dw!V26*100)/dw!$AB26</f>
        <v>2.3912621604849221E-2</v>
      </c>
      <c r="T26" s="98">
        <f>(dw!W26*100)/dw!$AB26</f>
        <v>0</v>
      </c>
      <c r="U26" s="98">
        <f>(dw!X26*100)/dw!$AB26</f>
        <v>7.9622676069488332</v>
      </c>
      <c r="V26" s="98">
        <f>(dw!Y26*100)/dw!$AB26</f>
        <v>0</v>
      </c>
      <c r="W26" s="98">
        <f>(dw!Z26*100)/dw!$AB26</f>
        <v>4.7733435144558545</v>
      </c>
      <c r="X26" s="98">
        <f>(dw!AA26*100)/dw!$AB26</f>
        <v>0</v>
      </c>
      <c r="Y26" s="98">
        <f t="shared" si="0"/>
        <v>100.00000000000001</v>
      </c>
      <c r="Z26" s="14">
        <f t="shared" si="1"/>
        <v>83.864266246981245</v>
      </c>
      <c r="AA26" s="14">
        <f t="shared" si="2"/>
        <v>3.3762100100092223</v>
      </c>
      <c r="AB26" s="13">
        <f t="shared" si="3"/>
        <v>1.9228137501623301E-2</v>
      </c>
      <c r="AC26" s="13">
        <f t="shared" si="4"/>
        <v>8.6709878645910107E-2</v>
      </c>
      <c r="AD26" s="13">
        <f t="shared" si="5"/>
        <v>0.7022342748236593</v>
      </c>
      <c r="AE26" s="13">
        <f t="shared" si="6"/>
        <v>0.96129995897702714</v>
      </c>
      <c r="AF26" s="13">
        <f t="shared" si="7"/>
        <v>1</v>
      </c>
      <c r="AG26" s="13"/>
      <c r="AH26" s="13">
        <f t="shared" si="8"/>
        <v>7.72021867594112</v>
      </c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/>
      <c r="KK26"/>
      <c r="KL26"/>
      <c r="KM26"/>
      <c r="KN26"/>
      <c r="KO26"/>
      <c r="KP26"/>
      <c r="KQ26"/>
      <c r="KR26"/>
      <c r="KS26"/>
      <c r="KT26"/>
      <c r="KU26"/>
      <c r="KV26"/>
      <c r="KW26"/>
      <c r="KX26"/>
      <c r="KY26"/>
      <c r="KZ26"/>
      <c r="LA26"/>
      <c r="LB26"/>
      <c r="LC26"/>
      <c r="LD26"/>
      <c r="LE26"/>
      <c r="LF26"/>
      <c r="LG26"/>
      <c r="LH26"/>
      <c r="LI26"/>
      <c r="LJ26"/>
      <c r="LK26"/>
      <c r="LL26"/>
      <c r="LM26"/>
      <c r="LN26"/>
      <c r="LO26"/>
      <c r="LP26"/>
      <c r="LQ26"/>
      <c r="LR26"/>
      <c r="LS26"/>
      <c r="LT26"/>
      <c r="LU26"/>
      <c r="LV26"/>
      <c r="LW26"/>
      <c r="LX26"/>
      <c r="LY26"/>
      <c r="LZ26"/>
      <c r="MA26"/>
      <c r="MB26"/>
      <c r="MC26"/>
      <c r="MD26"/>
      <c r="ME26"/>
      <c r="MF26"/>
      <c r="MG26"/>
      <c r="MH26"/>
      <c r="MI26"/>
      <c r="MJ26"/>
      <c r="MK26"/>
      <c r="ML26"/>
      <c r="MM26"/>
      <c r="MN26"/>
      <c r="MO26"/>
      <c r="MP26"/>
      <c r="MQ26"/>
      <c r="MR26"/>
      <c r="MS26"/>
      <c r="MT26"/>
      <c r="MU26"/>
      <c r="MV26"/>
      <c r="MW26"/>
      <c r="MX26"/>
      <c r="MY26"/>
      <c r="MZ26"/>
      <c r="NA26"/>
      <c r="NB26"/>
      <c r="NC26"/>
      <c r="ND26"/>
      <c r="NE26"/>
      <c r="NF26"/>
      <c r="NG26"/>
      <c r="NH26"/>
      <c r="NI26"/>
      <c r="NJ26"/>
      <c r="NK26"/>
      <c r="NL26"/>
      <c r="NM26"/>
      <c r="NN26"/>
      <c r="NO26"/>
      <c r="NP26"/>
      <c r="NQ26"/>
      <c r="NR26"/>
      <c r="NS26"/>
      <c r="NT26"/>
      <c r="NU26"/>
      <c r="NV26"/>
      <c r="NW26"/>
      <c r="NX26"/>
      <c r="NY26"/>
      <c r="NZ26"/>
      <c r="OA26"/>
      <c r="OB26"/>
      <c r="OC26"/>
      <c r="OD26"/>
      <c r="OE26"/>
      <c r="OF26"/>
      <c r="OG26"/>
      <c r="OH26"/>
      <c r="OI26"/>
      <c r="OJ26"/>
      <c r="OK26"/>
      <c r="OL26"/>
      <c r="OM26"/>
      <c r="ON26"/>
      <c r="OO26"/>
      <c r="OP26"/>
      <c r="OQ26"/>
      <c r="OR26"/>
      <c r="OS26"/>
      <c r="OT26"/>
      <c r="OU26"/>
      <c r="OV26"/>
      <c r="OW26"/>
      <c r="OX26"/>
      <c r="OY26"/>
      <c r="OZ26"/>
      <c r="PA26"/>
      <c r="PB26"/>
      <c r="PC26"/>
      <c r="PD26"/>
      <c r="PE26"/>
      <c r="PF26"/>
      <c r="PG26"/>
      <c r="PH26"/>
      <c r="PI26"/>
      <c r="PJ26"/>
      <c r="PK26"/>
      <c r="PL26"/>
      <c r="PM26"/>
      <c r="PN26"/>
      <c r="PO26"/>
      <c r="PP26"/>
      <c r="PQ26"/>
      <c r="PR26"/>
      <c r="PS26"/>
      <c r="PT26"/>
      <c r="PU26"/>
      <c r="PV26"/>
      <c r="PW26"/>
      <c r="PX26"/>
      <c r="PY26"/>
      <c r="PZ26"/>
      <c r="QA26"/>
      <c r="QB26"/>
      <c r="QC26"/>
      <c r="QD26"/>
      <c r="QE26"/>
      <c r="QF26"/>
      <c r="QG26"/>
      <c r="QH26"/>
      <c r="QI26"/>
      <c r="QJ26"/>
      <c r="QK26"/>
      <c r="QL26"/>
      <c r="QM26"/>
      <c r="QN26"/>
      <c r="QO26"/>
      <c r="QP26"/>
      <c r="QQ26"/>
      <c r="QR26"/>
      <c r="QS26"/>
      <c r="QT26"/>
      <c r="QU26"/>
      <c r="QV26"/>
      <c r="QW26"/>
      <c r="QX26"/>
      <c r="QY26"/>
      <c r="QZ26"/>
      <c r="RA26"/>
      <c r="RB26"/>
      <c r="RC26"/>
      <c r="RD26"/>
      <c r="RE26"/>
      <c r="RF26"/>
      <c r="RG26"/>
      <c r="RH26"/>
      <c r="RI26"/>
      <c r="RJ26"/>
      <c r="RK26"/>
      <c r="RL26"/>
      <c r="RM26"/>
      <c r="RN26"/>
      <c r="RO26"/>
      <c r="RP26"/>
      <c r="RQ26"/>
      <c r="RR26"/>
      <c r="RS26"/>
      <c r="RT26"/>
      <c r="RU26"/>
      <c r="RV26"/>
      <c r="RW26"/>
      <c r="RX26"/>
      <c r="RY26"/>
      <c r="RZ26"/>
      <c r="SA26"/>
      <c r="SB26"/>
      <c r="SC26"/>
      <c r="SD26"/>
      <c r="SE26"/>
      <c r="SF26"/>
      <c r="SG26"/>
      <c r="SH26"/>
      <c r="SI26"/>
      <c r="SJ26"/>
      <c r="SK26"/>
      <c r="SL26"/>
      <c r="SM26"/>
      <c r="SN26"/>
      <c r="SO26"/>
      <c r="SP26"/>
      <c r="SQ26"/>
      <c r="SR26"/>
      <c r="SS26"/>
      <c r="ST26"/>
      <c r="SU26"/>
      <c r="SV26"/>
      <c r="SW26"/>
      <c r="SX26"/>
      <c r="SY26"/>
      <c r="SZ26"/>
      <c r="TA26"/>
      <c r="TB26"/>
      <c r="TC26"/>
      <c r="TD26"/>
      <c r="TE26"/>
      <c r="TF26"/>
      <c r="TG26"/>
      <c r="TH26"/>
      <c r="TI26"/>
      <c r="TJ26"/>
      <c r="TK26"/>
      <c r="TL26"/>
      <c r="TM26"/>
      <c r="TN26"/>
      <c r="TO26"/>
      <c r="TP26"/>
      <c r="TQ26"/>
      <c r="TR26"/>
      <c r="TS26"/>
      <c r="TT26"/>
      <c r="TU26"/>
      <c r="TV26"/>
      <c r="TW26"/>
      <c r="TX26"/>
      <c r="TY26"/>
      <c r="TZ26"/>
      <c r="UA26"/>
      <c r="UB26"/>
      <c r="UC26"/>
      <c r="UD26"/>
      <c r="UE26"/>
      <c r="UF26"/>
      <c r="UG26"/>
      <c r="UH26"/>
      <c r="UI26"/>
      <c r="UJ26"/>
      <c r="UK26"/>
      <c r="UL26"/>
      <c r="UM26"/>
      <c r="UN26"/>
      <c r="UO26"/>
      <c r="UP26"/>
      <c r="UQ26"/>
      <c r="UR26"/>
      <c r="US26"/>
      <c r="UT26"/>
      <c r="UU26"/>
      <c r="UV26"/>
      <c r="UW26"/>
      <c r="UX26"/>
      <c r="UY26"/>
      <c r="UZ26"/>
      <c r="VA26"/>
      <c r="VB26"/>
      <c r="VC26"/>
      <c r="VD26"/>
      <c r="VE26"/>
      <c r="VF26"/>
      <c r="VG26"/>
      <c r="VH26"/>
      <c r="VI26"/>
      <c r="VJ26"/>
      <c r="VK26"/>
      <c r="VL26"/>
      <c r="VM26"/>
      <c r="VN26"/>
      <c r="VO26"/>
      <c r="VP26"/>
      <c r="VQ26"/>
      <c r="VR26"/>
      <c r="VS26"/>
      <c r="VT26"/>
      <c r="VU26"/>
      <c r="VV26"/>
      <c r="VW26"/>
      <c r="VX26"/>
      <c r="VY26"/>
      <c r="VZ26"/>
      <c r="WA26"/>
      <c r="WB26"/>
      <c r="WC26"/>
      <c r="WD26"/>
      <c r="WE26"/>
      <c r="WF26"/>
      <c r="WG26"/>
      <c r="WH26"/>
      <c r="WI26"/>
      <c r="WJ26"/>
      <c r="WK26"/>
      <c r="WL26"/>
      <c r="WM26"/>
      <c r="WN26"/>
      <c r="WO26"/>
      <c r="WP26"/>
      <c r="WQ26"/>
      <c r="WR26"/>
      <c r="WS26"/>
      <c r="WT26"/>
      <c r="WU26"/>
      <c r="WV26"/>
      <c r="WW26"/>
      <c r="WX26"/>
      <c r="WY26"/>
      <c r="WZ26"/>
      <c r="XA26"/>
      <c r="XB26"/>
      <c r="XC26"/>
      <c r="XD26"/>
      <c r="XE26"/>
      <c r="XF26"/>
      <c r="XG26"/>
      <c r="XH26"/>
      <c r="XI26"/>
      <c r="XJ26"/>
      <c r="XK26"/>
      <c r="XL26"/>
      <c r="XM26"/>
      <c r="XN26"/>
      <c r="XO26"/>
      <c r="XP26"/>
      <c r="XQ26"/>
      <c r="XR26"/>
      <c r="XS26"/>
      <c r="XT26"/>
      <c r="XU26"/>
      <c r="XV26"/>
      <c r="XW26"/>
      <c r="XX26"/>
      <c r="XY26"/>
      <c r="XZ26"/>
      <c r="YA26"/>
      <c r="YB26"/>
      <c r="YC26"/>
      <c r="YD26"/>
      <c r="YE26"/>
      <c r="YF26"/>
      <c r="YG26"/>
      <c r="YH26"/>
      <c r="YI26"/>
      <c r="YJ26"/>
      <c r="YK26"/>
      <c r="YL26"/>
      <c r="YM26"/>
      <c r="YN26"/>
      <c r="YO26"/>
      <c r="YP26"/>
      <c r="YQ26"/>
      <c r="YR26"/>
      <c r="YS26"/>
      <c r="YT26"/>
      <c r="YU26"/>
      <c r="YV26"/>
      <c r="YW26"/>
      <c r="YX26"/>
      <c r="YY26"/>
      <c r="YZ26"/>
      <c r="ZA26"/>
      <c r="ZB26"/>
      <c r="ZC26"/>
      <c r="ZD26"/>
      <c r="ZE26"/>
      <c r="ZF26"/>
      <c r="ZG26"/>
      <c r="ZH26"/>
      <c r="ZI26"/>
      <c r="ZJ26"/>
      <c r="ZK26"/>
      <c r="ZL26"/>
      <c r="ZM26"/>
      <c r="ZN26"/>
      <c r="ZO26"/>
      <c r="ZP26"/>
      <c r="ZQ26"/>
      <c r="ZR26"/>
      <c r="ZS26"/>
      <c r="ZT26"/>
      <c r="ZU26"/>
      <c r="ZV26"/>
      <c r="ZW26"/>
      <c r="ZX26"/>
      <c r="ZY26"/>
      <c r="ZZ26"/>
      <c r="AAA26"/>
      <c r="AAB26"/>
      <c r="AAC26"/>
      <c r="AAD26"/>
      <c r="AAE26"/>
      <c r="AAF26"/>
      <c r="AAG26"/>
      <c r="AAH26"/>
      <c r="AAI26"/>
      <c r="AAJ26"/>
      <c r="AAK26"/>
      <c r="AAL26"/>
      <c r="AAM26"/>
      <c r="AAN26"/>
      <c r="AAO26"/>
      <c r="AAP26"/>
      <c r="AAQ26"/>
      <c r="AAR26"/>
      <c r="AAS26"/>
      <c r="AAT26"/>
      <c r="AAU26"/>
      <c r="AAV26"/>
      <c r="AAW26"/>
      <c r="AAX26"/>
      <c r="AAY26"/>
      <c r="AAZ26"/>
      <c r="ABA26"/>
      <c r="ABB26"/>
      <c r="ABC26"/>
      <c r="ABD26"/>
      <c r="ABE26"/>
      <c r="ABF26"/>
      <c r="ABG26"/>
      <c r="ABH26"/>
      <c r="ABI26"/>
      <c r="ABJ26"/>
      <c r="ABK26"/>
      <c r="ABL26"/>
      <c r="ABM26"/>
      <c r="ABN26"/>
      <c r="ABO26"/>
      <c r="ABP26"/>
      <c r="ABQ26"/>
      <c r="ABR26"/>
      <c r="ABS26"/>
      <c r="ABT26"/>
      <c r="ABU26"/>
      <c r="ABV26"/>
      <c r="ABW26"/>
      <c r="ABX26"/>
      <c r="ABY26"/>
      <c r="ABZ26"/>
      <c r="ACA26"/>
      <c r="ACB26"/>
      <c r="ACC26"/>
      <c r="ACD26"/>
      <c r="ACE26"/>
      <c r="ACF26"/>
      <c r="ACG26"/>
      <c r="ACH26"/>
      <c r="ACI26"/>
      <c r="ACJ26"/>
      <c r="ACK26"/>
      <c r="ACL26"/>
      <c r="ACM26"/>
      <c r="ACN26"/>
      <c r="ACO26"/>
      <c r="ACP26"/>
      <c r="ACQ26"/>
      <c r="ACR26"/>
      <c r="ACS26"/>
      <c r="ACT26"/>
      <c r="ACU26"/>
      <c r="ACV26"/>
      <c r="ACW26"/>
      <c r="ACX26"/>
      <c r="ACY26"/>
      <c r="ACZ26"/>
      <c r="ADA26"/>
      <c r="ADB26"/>
      <c r="ADC26"/>
      <c r="ADD26"/>
      <c r="ADE26"/>
      <c r="ADF26"/>
      <c r="ADG26"/>
      <c r="ADH26"/>
      <c r="ADI26"/>
      <c r="ADJ26"/>
      <c r="ADK26"/>
      <c r="ADL26"/>
      <c r="ADM26"/>
      <c r="ADN26"/>
      <c r="ADO26"/>
      <c r="ADP26"/>
      <c r="ADQ26"/>
      <c r="ADR26"/>
      <c r="ADS26"/>
      <c r="ADT26"/>
      <c r="ADU26"/>
      <c r="ADV26"/>
      <c r="ADW26"/>
      <c r="ADX26"/>
      <c r="ADY26"/>
      <c r="ADZ26"/>
      <c r="AEA26"/>
      <c r="AEB26"/>
      <c r="AEC26"/>
      <c r="AED26"/>
      <c r="AEE26"/>
      <c r="AEF26"/>
      <c r="AEG26"/>
      <c r="AEH26"/>
      <c r="AEI26"/>
      <c r="AEJ26"/>
      <c r="AEK26"/>
      <c r="AEL26"/>
      <c r="AEM26"/>
      <c r="AEN26"/>
      <c r="AEO26"/>
      <c r="AEP26"/>
      <c r="AEQ26"/>
      <c r="AER26"/>
      <c r="AES26"/>
      <c r="AET26"/>
      <c r="AEU26"/>
      <c r="AEV26"/>
      <c r="AEW26"/>
      <c r="AEX26"/>
      <c r="AEY26"/>
      <c r="AEZ26"/>
      <c r="AFA26"/>
      <c r="AFB26"/>
      <c r="AFC26"/>
      <c r="AFD26"/>
      <c r="AFE26"/>
      <c r="AFF26"/>
      <c r="AFG26"/>
      <c r="AFH26"/>
      <c r="AFI26"/>
      <c r="AFJ26"/>
      <c r="AFK26"/>
      <c r="AFL26"/>
      <c r="AFM26"/>
      <c r="AFN26"/>
      <c r="AFO26"/>
      <c r="AFP26"/>
      <c r="AFQ26"/>
      <c r="AFR26"/>
      <c r="AFS26"/>
      <c r="AFT26"/>
      <c r="AFU26"/>
      <c r="AFV26"/>
      <c r="AFW26"/>
      <c r="AFX26"/>
      <c r="AFY26"/>
      <c r="AFZ26"/>
      <c r="AGA26"/>
      <c r="AGB26"/>
      <c r="AGC26"/>
      <c r="AGD26"/>
      <c r="AGE26"/>
      <c r="AGF26"/>
      <c r="AGG26"/>
      <c r="AGH26"/>
      <c r="AGI26"/>
      <c r="AGJ26"/>
      <c r="AGK26"/>
      <c r="AGL26"/>
      <c r="AGM26"/>
      <c r="AGN26"/>
      <c r="AGO26"/>
      <c r="AGP26"/>
      <c r="AGQ26"/>
      <c r="AGR26"/>
      <c r="AGS26"/>
      <c r="AGT26"/>
      <c r="AGU26"/>
      <c r="AGV26"/>
      <c r="AGW26"/>
      <c r="AGX26"/>
      <c r="AGY26"/>
      <c r="AGZ26"/>
      <c r="AHA26"/>
      <c r="AHB26"/>
      <c r="AHC26"/>
      <c r="AHD26"/>
      <c r="AHE26"/>
      <c r="AHF26"/>
      <c r="AHG26"/>
      <c r="AHH26"/>
      <c r="AHI26"/>
      <c r="AHJ26"/>
      <c r="AHK26"/>
      <c r="AHL26"/>
      <c r="AHM26"/>
      <c r="AHN26"/>
      <c r="AHO26"/>
      <c r="AHP26"/>
      <c r="AHQ26"/>
      <c r="AHR26"/>
      <c r="AHS26"/>
      <c r="AHT26"/>
      <c r="AHU26"/>
      <c r="AHV26"/>
      <c r="AHW26"/>
      <c r="AHX26"/>
      <c r="AHY26"/>
      <c r="AHZ26"/>
      <c r="AIA26"/>
      <c r="AIB26"/>
      <c r="AIC26"/>
      <c r="AID26"/>
      <c r="AIE26"/>
      <c r="AIF26"/>
      <c r="AIG26"/>
      <c r="AIH26"/>
      <c r="AII26"/>
      <c r="AIJ26"/>
      <c r="AIK26"/>
      <c r="AIL26"/>
      <c r="AIM26"/>
      <c r="AIN26"/>
      <c r="AIO26"/>
      <c r="AIP26"/>
      <c r="AIQ26"/>
      <c r="AIR26"/>
      <c r="AIS26"/>
      <c r="AIT26"/>
      <c r="AIU26"/>
      <c r="AIV26"/>
      <c r="AIW26"/>
      <c r="AIX26"/>
      <c r="AIY26"/>
      <c r="AIZ26"/>
      <c r="AJA26"/>
      <c r="AJB26"/>
      <c r="AJC26"/>
      <c r="AJD26"/>
      <c r="AJE26"/>
      <c r="AJF26"/>
      <c r="AJG26"/>
      <c r="AJH26"/>
      <c r="AJI26"/>
      <c r="AJJ26"/>
      <c r="AJK26"/>
      <c r="AJL26"/>
      <c r="AJM26"/>
      <c r="AJN26"/>
      <c r="AJO26"/>
      <c r="AJP26"/>
      <c r="AJQ26"/>
      <c r="AJR26"/>
      <c r="AJS26"/>
      <c r="AJT26"/>
      <c r="AJU26"/>
      <c r="AJV26"/>
      <c r="AJW26"/>
      <c r="AJX26"/>
      <c r="AJY26"/>
      <c r="AJZ26"/>
      <c r="AKA26"/>
      <c r="AKB26"/>
      <c r="AKC26"/>
      <c r="AKD26"/>
      <c r="AKE26"/>
      <c r="AKF26"/>
      <c r="AKG26"/>
      <c r="AKH26"/>
      <c r="AKI26"/>
      <c r="AKJ26"/>
      <c r="AKK26"/>
      <c r="AKL26"/>
      <c r="AKM26"/>
      <c r="AKN26"/>
      <c r="AKO26"/>
      <c r="AKP26"/>
      <c r="AKQ26"/>
      <c r="AKR26"/>
      <c r="AKS26"/>
      <c r="AKT26"/>
      <c r="AKU26"/>
      <c r="AKV26"/>
      <c r="AKW26"/>
      <c r="AKX26"/>
      <c r="AKY26"/>
      <c r="AKZ26"/>
      <c r="ALA26"/>
      <c r="ALB26"/>
      <c r="ALC26"/>
      <c r="ALD26"/>
      <c r="ALE26"/>
      <c r="ALF26"/>
      <c r="ALG26"/>
      <c r="ALH26"/>
      <c r="ALI26"/>
      <c r="ALJ26"/>
      <c r="ALK26"/>
      <c r="ALL26"/>
      <c r="ALM26"/>
      <c r="ALN26"/>
      <c r="ALO26"/>
      <c r="ALP26"/>
      <c r="ALQ26"/>
      <c r="ALR26"/>
      <c r="ALS26"/>
      <c r="ALT26"/>
      <c r="ALU26"/>
      <c r="ALV26"/>
      <c r="ALW26"/>
      <c r="ALX26"/>
      <c r="ALY26"/>
      <c r="ALZ26"/>
      <c r="AMA26"/>
      <c r="AMB26"/>
      <c r="AMC26"/>
      <c r="AMD26"/>
      <c r="AME26"/>
      <c r="AMF26"/>
      <c r="AMG26"/>
      <c r="AMH26"/>
      <c r="AMI26"/>
      <c r="AMJ26"/>
    </row>
    <row r="27" spans="1:1024" x14ac:dyDescent="0.25">
      <c r="A27" s="26">
        <v>129</v>
      </c>
      <c r="B27" s="101">
        <v>39417</v>
      </c>
      <c r="C27" s="102">
        <f>dw!C27</f>
        <v>3.5385873427279599</v>
      </c>
      <c r="D27" s="29" t="s">
        <v>72</v>
      </c>
      <c r="E27" s="31"/>
      <c r="F27" s="31">
        <v>45.98</v>
      </c>
      <c r="G27" s="31"/>
      <c r="H27" s="103">
        <f>(dw!K27*100)/dw!$AB27</f>
        <v>0.231040285706612</v>
      </c>
      <c r="I27" s="103">
        <f>(dw!L27*100)/dw!$AB27</f>
        <v>0.28162018182577253</v>
      </c>
      <c r="J27" s="103">
        <f>(dw!M27*100)/dw!$AB27</f>
        <v>3.29444548831085</v>
      </c>
      <c r="K27" s="103">
        <f>(dw!N27*100)/dw!$AB27</f>
        <v>0</v>
      </c>
      <c r="L27" s="103">
        <f>(dw!O27*100)/dw!$AB27</f>
        <v>0</v>
      </c>
      <c r="M27" s="103">
        <f>(dw!P27*100)/dw!$AB27</f>
        <v>24.543618887915834</v>
      </c>
      <c r="N27" s="103">
        <f>(dw!Q27*100)/dw!$AB27</f>
        <v>0</v>
      </c>
      <c r="O27" s="103">
        <f>(dw!R27*100)/dw!$AB27</f>
        <v>14.064536863847069</v>
      </c>
      <c r="P27" s="103">
        <f>(dw!S27*100)/dw!$AB27</f>
        <v>7.4536829173032988</v>
      </c>
      <c r="Q27" s="103">
        <f>(dw!T27*100)/dw!$AB27</f>
        <v>22.253979273539791</v>
      </c>
      <c r="R27" s="103">
        <f>(dw!U27*100)/dw!$AB27</f>
        <v>0</v>
      </c>
      <c r="S27" s="103">
        <f>(dw!V27*100)/dw!$AB27</f>
        <v>0</v>
      </c>
      <c r="T27" s="103">
        <f>(dw!W27*100)/dw!$AB27</f>
        <v>0</v>
      </c>
      <c r="U27" s="103">
        <f>(dw!X27*100)/dw!$AB27</f>
        <v>25.586859959214269</v>
      </c>
      <c r="V27" s="103">
        <f>(dw!Y27*100)/dw!$AB27</f>
        <v>1.2398096521009832</v>
      </c>
      <c r="W27" s="103">
        <f>(dw!Z27*100)/dw!$AB27</f>
        <v>0.63860080419665566</v>
      </c>
      <c r="X27" s="103">
        <f>(dw!AA27*100)/dw!$AB27</f>
        <v>0.41180568603885626</v>
      </c>
      <c r="Y27" s="103">
        <f t="shared" si="0"/>
        <v>99.999999999999986</v>
      </c>
      <c r="Z27" s="104">
        <f t="shared" si="1"/>
        <v>3.8071059558432347</v>
      </c>
      <c r="AA27" s="104">
        <f t="shared" si="2"/>
        <v>68.315817942605989</v>
      </c>
      <c r="AB27" s="104">
        <f t="shared" si="3"/>
        <v>0.54933079428049081</v>
      </c>
      <c r="AC27" s="104">
        <f t="shared" si="4"/>
        <v>0.87048001733263947</v>
      </c>
      <c r="AD27" s="104">
        <f t="shared" si="5"/>
        <v>0.27248275055549059</v>
      </c>
      <c r="AE27" s="104">
        <f t="shared" si="6"/>
        <v>5.2786350719831177E-2</v>
      </c>
      <c r="AF27" s="104">
        <f t="shared" si="7"/>
        <v>0.29253592502886017</v>
      </c>
      <c r="AG27" s="104">
        <f t="shared" ref="AG27:AG45" si="10">(H27)/V27</f>
        <v>0.18635141718334811</v>
      </c>
      <c r="AH27" s="104">
        <f t="shared" si="8"/>
        <v>1.9110104793483153E-2</v>
      </c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  <c r="JB27"/>
      <c r="JC27"/>
      <c r="JD27"/>
      <c r="JE27"/>
      <c r="JF27"/>
      <c r="JG27"/>
      <c r="JH27"/>
      <c r="JI27"/>
      <c r="JJ27"/>
      <c r="JK27"/>
      <c r="JL27"/>
      <c r="JM27"/>
      <c r="JN27"/>
      <c r="JO27"/>
      <c r="JP27"/>
      <c r="JQ27"/>
      <c r="JR27"/>
      <c r="JS27"/>
      <c r="JT27"/>
      <c r="JU27"/>
      <c r="JV27"/>
      <c r="JW27"/>
      <c r="JX27"/>
      <c r="JY27"/>
      <c r="JZ27"/>
      <c r="KA27"/>
      <c r="KB27"/>
      <c r="KC27"/>
      <c r="KD27"/>
      <c r="KE27"/>
      <c r="KF27"/>
      <c r="KG27"/>
      <c r="KH27"/>
      <c r="KI27"/>
      <c r="KJ27"/>
      <c r="KK27"/>
      <c r="KL27"/>
      <c r="KM27"/>
      <c r="KN27"/>
      <c r="KO27"/>
      <c r="KP27"/>
      <c r="KQ27"/>
      <c r="KR27"/>
      <c r="KS27"/>
      <c r="KT27"/>
      <c r="KU27"/>
      <c r="KV27"/>
      <c r="KW27"/>
      <c r="KX27"/>
      <c r="KY27"/>
      <c r="KZ27"/>
      <c r="LA27"/>
      <c r="LB27"/>
      <c r="LC27"/>
      <c r="LD27"/>
      <c r="LE27"/>
      <c r="LF27"/>
      <c r="LG27"/>
      <c r="LH27"/>
      <c r="LI27"/>
      <c r="LJ27"/>
      <c r="LK27"/>
      <c r="LL27"/>
      <c r="LM27"/>
      <c r="LN27"/>
      <c r="LO27"/>
      <c r="LP27"/>
      <c r="LQ27"/>
      <c r="LR27"/>
      <c r="LS27"/>
      <c r="LT27"/>
      <c r="LU27"/>
      <c r="LV27"/>
      <c r="LW27"/>
      <c r="LX27"/>
      <c r="LY27"/>
      <c r="LZ27"/>
      <c r="MA27"/>
      <c r="MB27"/>
      <c r="MC27"/>
      <c r="MD27"/>
      <c r="ME27"/>
      <c r="MF27"/>
      <c r="MG27"/>
      <c r="MH27"/>
      <c r="MI27"/>
      <c r="MJ27"/>
      <c r="MK27"/>
      <c r="ML27"/>
      <c r="MM27"/>
      <c r="MN27"/>
      <c r="MO27"/>
      <c r="MP27"/>
      <c r="MQ27"/>
      <c r="MR27"/>
      <c r="MS27"/>
      <c r="MT27"/>
      <c r="MU27"/>
      <c r="MV27"/>
      <c r="MW27"/>
      <c r="MX27"/>
      <c r="MY27"/>
      <c r="MZ27"/>
      <c r="NA27"/>
      <c r="NB27"/>
      <c r="NC27"/>
      <c r="ND27"/>
      <c r="NE27"/>
      <c r="NF27"/>
      <c r="NG27"/>
      <c r="NH27"/>
      <c r="NI27"/>
      <c r="NJ27"/>
      <c r="NK27"/>
      <c r="NL27"/>
      <c r="NM27"/>
      <c r="NN27"/>
      <c r="NO27"/>
      <c r="NP27"/>
      <c r="NQ27"/>
      <c r="NR27"/>
      <c r="NS27"/>
      <c r="NT27"/>
      <c r="NU27"/>
      <c r="NV27"/>
      <c r="NW27"/>
      <c r="NX27"/>
      <c r="NY27"/>
      <c r="NZ27"/>
      <c r="OA27"/>
      <c r="OB27"/>
      <c r="OC27"/>
      <c r="OD27"/>
      <c r="OE27"/>
      <c r="OF27"/>
      <c r="OG27"/>
      <c r="OH27"/>
      <c r="OI27"/>
      <c r="OJ27"/>
      <c r="OK27"/>
      <c r="OL27"/>
      <c r="OM27"/>
      <c r="ON27"/>
      <c r="OO27"/>
      <c r="OP27"/>
      <c r="OQ27"/>
      <c r="OR27"/>
      <c r="OS27"/>
      <c r="OT27"/>
      <c r="OU27"/>
      <c r="OV27"/>
      <c r="OW27"/>
      <c r="OX27"/>
      <c r="OY27"/>
      <c r="OZ27"/>
      <c r="PA27"/>
      <c r="PB27"/>
      <c r="PC27"/>
      <c r="PD27"/>
      <c r="PE27"/>
      <c r="PF27"/>
      <c r="PG27"/>
      <c r="PH27"/>
      <c r="PI27"/>
      <c r="PJ27"/>
      <c r="PK27"/>
      <c r="PL27"/>
      <c r="PM27"/>
      <c r="PN27"/>
      <c r="PO27"/>
      <c r="PP27"/>
      <c r="PQ27"/>
      <c r="PR27"/>
      <c r="PS27"/>
      <c r="PT27"/>
      <c r="PU27"/>
      <c r="PV27"/>
      <c r="PW27"/>
      <c r="PX27"/>
      <c r="PY27"/>
      <c r="PZ27"/>
      <c r="QA27"/>
      <c r="QB27"/>
      <c r="QC27"/>
      <c r="QD27"/>
      <c r="QE27"/>
      <c r="QF27"/>
      <c r="QG27"/>
      <c r="QH27"/>
      <c r="QI27"/>
      <c r="QJ27"/>
      <c r="QK27"/>
      <c r="QL27"/>
      <c r="QM27"/>
      <c r="QN27"/>
      <c r="QO27"/>
      <c r="QP27"/>
      <c r="QQ27"/>
      <c r="QR27"/>
      <c r="QS27"/>
      <c r="QT27"/>
      <c r="QU27"/>
      <c r="QV27"/>
      <c r="QW27"/>
      <c r="QX27"/>
      <c r="QY27"/>
      <c r="QZ27"/>
      <c r="RA27"/>
      <c r="RB27"/>
      <c r="RC27"/>
      <c r="RD27"/>
      <c r="RE27"/>
      <c r="RF27"/>
      <c r="RG27"/>
      <c r="RH27"/>
      <c r="RI27"/>
      <c r="RJ27"/>
      <c r="RK27"/>
      <c r="RL27"/>
      <c r="RM27"/>
      <c r="RN27"/>
      <c r="RO27"/>
      <c r="RP27"/>
      <c r="RQ27"/>
      <c r="RR27"/>
      <c r="RS27"/>
      <c r="RT27"/>
      <c r="RU27"/>
      <c r="RV27"/>
      <c r="RW27"/>
      <c r="RX27"/>
      <c r="RY27"/>
      <c r="RZ27"/>
      <c r="SA27"/>
      <c r="SB27"/>
      <c r="SC27"/>
      <c r="SD27"/>
      <c r="SE27"/>
      <c r="SF27"/>
      <c r="SG27"/>
      <c r="SH27"/>
      <c r="SI27"/>
      <c r="SJ27"/>
      <c r="SK27"/>
      <c r="SL27"/>
      <c r="SM27"/>
      <c r="SN27"/>
      <c r="SO27"/>
      <c r="SP27"/>
      <c r="SQ27"/>
      <c r="SR27"/>
      <c r="SS27"/>
      <c r="ST27"/>
      <c r="SU27"/>
      <c r="SV27"/>
      <c r="SW27"/>
      <c r="SX27"/>
      <c r="SY27"/>
      <c r="SZ27"/>
      <c r="TA27"/>
      <c r="TB27"/>
      <c r="TC27"/>
      <c r="TD27"/>
      <c r="TE27"/>
      <c r="TF27"/>
      <c r="TG27"/>
      <c r="TH27"/>
      <c r="TI27"/>
      <c r="TJ27"/>
      <c r="TK27"/>
      <c r="TL27"/>
      <c r="TM27"/>
      <c r="TN27"/>
      <c r="TO27"/>
      <c r="TP27"/>
      <c r="TQ27"/>
      <c r="TR27"/>
      <c r="TS27"/>
      <c r="TT27"/>
      <c r="TU27"/>
      <c r="TV27"/>
      <c r="TW27"/>
      <c r="TX27"/>
      <c r="TY27"/>
      <c r="TZ27"/>
      <c r="UA27"/>
      <c r="UB27"/>
      <c r="UC27"/>
      <c r="UD27"/>
      <c r="UE27"/>
      <c r="UF27"/>
      <c r="UG27"/>
      <c r="UH27"/>
      <c r="UI27"/>
      <c r="UJ27"/>
      <c r="UK27"/>
      <c r="UL27"/>
      <c r="UM27"/>
      <c r="UN27"/>
      <c r="UO27"/>
      <c r="UP27"/>
      <c r="UQ27"/>
      <c r="UR27"/>
      <c r="US27"/>
      <c r="UT27"/>
      <c r="UU27"/>
      <c r="UV27"/>
      <c r="UW27"/>
      <c r="UX27"/>
      <c r="UY27"/>
      <c r="UZ27"/>
      <c r="VA27"/>
      <c r="VB27"/>
      <c r="VC27"/>
      <c r="VD27"/>
      <c r="VE27"/>
      <c r="VF27"/>
      <c r="VG27"/>
      <c r="VH27"/>
      <c r="VI27"/>
      <c r="VJ27"/>
      <c r="VK27"/>
      <c r="VL27"/>
      <c r="VM27"/>
      <c r="VN27"/>
      <c r="VO27"/>
      <c r="VP27"/>
      <c r="VQ27"/>
      <c r="VR27"/>
      <c r="VS27"/>
      <c r="VT27"/>
      <c r="VU27"/>
      <c r="VV27"/>
      <c r="VW27"/>
      <c r="VX27"/>
      <c r="VY27"/>
      <c r="VZ27"/>
      <c r="WA27"/>
      <c r="WB27"/>
      <c r="WC27"/>
      <c r="WD27"/>
      <c r="WE27"/>
      <c r="WF27"/>
      <c r="WG27"/>
      <c r="WH27"/>
      <c r="WI27"/>
      <c r="WJ27"/>
      <c r="WK27"/>
      <c r="WL27"/>
      <c r="WM27"/>
      <c r="WN27"/>
      <c r="WO27"/>
      <c r="WP27"/>
      <c r="WQ27"/>
      <c r="WR27"/>
      <c r="WS27"/>
      <c r="WT27"/>
      <c r="WU27"/>
      <c r="WV27"/>
      <c r="WW27"/>
      <c r="WX27"/>
      <c r="WY27"/>
      <c r="WZ27"/>
      <c r="XA27"/>
      <c r="XB27"/>
      <c r="XC27"/>
      <c r="XD27"/>
      <c r="XE27"/>
      <c r="XF27"/>
      <c r="XG27"/>
      <c r="XH27"/>
      <c r="XI27"/>
      <c r="XJ27"/>
      <c r="XK27"/>
      <c r="XL27"/>
      <c r="XM27"/>
      <c r="XN27"/>
      <c r="XO27"/>
      <c r="XP27"/>
      <c r="XQ27"/>
      <c r="XR27"/>
      <c r="XS27"/>
      <c r="XT27"/>
      <c r="XU27"/>
      <c r="XV27"/>
      <c r="XW27"/>
      <c r="XX27"/>
      <c r="XY27"/>
      <c r="XZ27"/>
      <c r="YA27"/>
      <c r="YB27"/>
      <c r="YC27"/>
      <c r="YD27"/>
      <c r="YE27"/>
      <c r="YF27"/>
      <c r="YG27"/>
      <c r="YH27"/>
      <c r="YI27"/>
      <c r="YJ27"/>
      <c r="YK27"/>
      <c r="YL27"/>
      <c r="YM27"/>
      <c r="YN27"/>
      <c r="YO27"/>
      <c r="YP27"/>
      <c r="YQ27"/>
      <c r="YR27"/>
      <c r="YS27"/>
      <c r="YT27"/>
      <c r="YU27"/>
      <c r="YV27"/>
      <c r="YW27"/>
      <c r="YX27"/>
      <c r="YY27"/>
      <c r="YZ27"/>
      <c r="ZA27"/>
      <c r="ZB27"/>
      <c r="ZC27"/>
      <c r="ZD27"/>
      <c r="ZE27"/>
      <c r="ZF27"/>
      <c r="ZG27"/>
      <c r="ZH27"/>
      <c r="ZI27"/>
      <c r="ZJ27"/>
      <c r="ZK27"/>
      <c r="ZL27"/>
      <c r="ZM27"/>
      <c r="ZN27"/>
      <c r="ZO27"/>
      <c r="ZP27"/>
      <c r="ZQ27"/>
      <c r="ZR27"/>
      <c r="ZS27"/>
      <c r="ZT27"/>
      <c r="ZU27"/>
      <c r="ZV27"/>
      <c r="ZW27"/>
      <c r="ZX27"/>
      <c r="ZY27"/>
      <c r="ZZ27"/>
      <c r="AAA27"/>
      <c r="AAB27"/>
      <c r="AAC27"/>
      <c r="AAD27"/>
      <c r="AAE27"/>
      <c r="AAF27"/>
      <c r="AAG27"/>
      <c r="AAH27"/>
      <c r="AAI27"/>
      <c r="AAJ27"/>
      <c r="AAK27"/>
      <c r="AAL27"/>
      <c r="AAM27"/>
      <c r="AAN27"/>
      <c r="AAO27"/>
      <c r="AAP27"/>
      <c r="AAQ27"/>
      <c r="AAR27"/>
      <c r="AAS27"/>
      <c r="AAT27"/>
      <c r="AAU27"/>
      <c r="AAV27"/>
      <c r="AAW27"/>
      <c r="AAX27"/>
      <c r="AAY27"/>
      <c r="AAZ27"/>
      <c r="ABA27"/>
      <c r="ABB27"/>
      <c r="ABC27"/>
      <c r="ABD27"/>
      <c r="ABE27"/>
      <c r="ABF27"/>
      <c r="ABG27"/>
      <c r="ABH27"/>
      <c r="ABI27"/>
      <c r="ABJ27"/>
      <c r="ABK27"/>
      <c r="ABL27"/>
      <c r="ABM27"/>
      <c r="ABN27"/>
      <c r="ABO27"/>
      <c r="ABP27"/>
      <c r="ABQ27"/>
      <c r="ABR27"/>
      <c r="ABS27"/>
      <c r="ABT27"/>
      <c r="ABU27"/>
      <c r="ABV27"/>
      <c r="ABW27"/>
      <c r="ABX27"/>
      <c r="ABY27"/>
      <c r="ABZ27"/>
      <c r="ACA27"/>
      <c r="ACB27"/>
      <c r="ACC27"/>
      <c r="ACD27"/>
      <c r="ACE27"/>
      <c r="ACF27"/>
      <c r="ACG27"/>
      <c r="ACH27"/>
      <c r="ACI27"/>
      <c r="ACJ27"/>
      <c r="ACK27"/>
      <c r="ACL27"/>
      <c r="ACM27"/>
      <c r="ACN27"/>
      <c r="ACO27"/>
      <c r="ACP27"/>
      <c r="ACQ27"/>
      <c r="ACR27"/>
      <c r="ACS27"/>
      <c r="ACT27"/>
      <c r="ACU27"/>
      <c r="ACV27"/>
      <c r="ACW27"/>
      <c r="ACX27"/>
      <c r="ACY27"/>
      <c r="ACZ27"/>
      <c r="ADA27"/>
      <c r="ADB27"/>
      <c r="ADC27"/>
      <c r="ADD27"/>
      <c r="ADE27"/>
      <c r="ADF27"/>
      <c r="ADG27"/>
      <c r="ADH27"/>
      <c r="ADI27"/>
      <c r="ADJ27"/>
      <c r="ADK27"/>
      <c r="ADL27"/>
      <c r="ADM27"/>
      <c r="ADN27"/>
      <c r="ADO27"/>
      <c r="ADP27"/>
      <c r="ADQ27"/>
      <c r="ADR27"/>
      <c r="ADS27"/>
      <c r="ADT27"/>
      <c r="ADU27"/>
      <c r="ADV27"/>
      <c r="ADW27"/>
      <c r="ADX27"/>
      <c r="ADY27"/>
      <c r="ADZ27"/>
      <c r="AEA27"/>
      <c r="AEB27"/>
      <c r="AEC27"/>
      <c r="AED27"/>
      <c r="AEE27"/>
      <c r="AEF27"/>
      <c r="AEG27"/>
      <c r="AEH27"/>
      <c r="AEI27"/>
      <c r="AEJ27"/>
      <c r="AEK27"/>
      <c r="AEL27"/>
      <c r="AEM27"/>
      <c r="AEN27"/>
      <c r="AEO27"/>
      <c r="AEP27"/>
      <c r="AEQ27"/>
      <c r="AER27"/>
      <c r="AES27"/>
      <c r="AET27"/>
      <c r="AEU27"/>
      <c r="AEV27"/>
      <c r="AEW27"/>
      <c r="AEX27"/>
      <c r="AEY27"/>
      <c r="AEZ27"/>
      <c r="AFA27"/>
      <c r="AFB27"/>
      <c r="AFC27"/>
      <c r="AFD27"/>
      <c r="AFE27"/>
      <c r="AFF27"/>
      <c r="AFG27"/>
      <c r="AFH27"/>
      <c r="AFI27"/>
      <c r="AFJ27"/>
      <c r="AFK27"/>
      <c r="AFL27"/>
      <c r="AFM27"/>
      <c r="AFN27"/>
      <c r="AFO27"/>
      <c r="AFP27"/>
      <c r="AFQ27"/>
      <c r="AFR27"/>
      <c r="AFS27"/>
      <c r="AFT27"/>
      <c r="AFU27"/>
      <c r="AFV27"/>
      <c r="AFW27"/>
      <c r="AFX27"/>
      <c r="AFY27"/>
      <c r="AFZ27"/>
      <c r="AGA27"/>
      <c r="AGB27"/>
      <c r="AGC27"/>
      <c r="AGD27"/>
      <c r="AGE27"/>
      <c r="AGF27"/>
      <c r="AGG27"/>
      <c r="AGH27"/>
      <c r="AGI27"/>
      <c r="AGJ27"/>
      <c r="AGK27"/>
      <c r="AGL27"/>
      <c r="AGM27"/>
      <c r="AGN27"/>
      <c r="AGO27"/>
      <c r="AGP27"/>
      <c r="AGQ27"/>
      <c r="AGR27"/>
      <c r="AGS27"/>
      <c r="AGT27"/>
      <c r="AGU27"/>
      <c r="AGV27"/>
      <c r="AGW27"/>
      <c r="AGX27"/>
      <c r="AGY27"/>
      <c r="AGZ27"/>
      <c r="AHA27"/>
      <c r="AHB27"/>
      <c r="AHC27"/>
      <c r="AHD27"/>
      <c r="AHE27"/>
      <c r="AHF27"/>
      <c r="AHG27"/>
      <c r="AHH27"/>
      <c r="AHI27"/>
      <c r="AHJ27"/>
      <c r="AHK27"/>
      <c r="AHL27"/>
      <c r="AHM27"/>
      <c r="AHN27"/>
      <c r="AHO27"/>
      <c r="AHP27"/>
      <c r="AHQ27"/>
      <c r="AHR27"/>
      <c r="AHS27"/>
      <c r="AHT27"/>
      <c r="AHU27"/>
      <c r="AHV27"/>
      <c r="AHW27"/>
      <c r="AHX27"/>
      <c r="AHY27"/>
      <c r="AHZ27"/>
      <c r="AIA27"/>
      <c r="AIB27"/>
      <c r="AIC27"/>
      <c r="AID27"/>
      <c r="AIE27"/>
      <c r="AIF27"/>
      <c r="AIG27"/>
      <c r="AIH27"/>
      <c r="AII27"/>
      <c r="AIJ27"/>
      <c r="AIK27"/>
      <c r="AIL27"/>
      <c r="AIM27"/>
      <c r="AIN27"/>
      <c r="AIO27"/>
      <c r="AIP27"/>
      <c r="AIQ27"/>
      <c r="AIR27"/>
      <c r="AIS27"/>
      <c r="AIT27"/>
      <c r="AIU27"/>
      <c r="AIV27"/>
      <c r="AIW27"/>
      <c r="AIX27"/>
      <c r="AIY27"/>
      <c r="AIZ27"/>
      <c r="AJA27"/>
      <c r="AJB27"/>
      <c r="AJC27"/>
      <c r="AJD27"/>
      <c r="AJE27"/>
      <c r="AJF27"/>
      <c r="AJG27"/>
      <c r="AJH27"/>
      <c r="AJI27"/>
      <c r="AJJ27"/>
      <c r="AJK27"/>
      <c r="AJL27"/>
      <c r="AJM27"/>
      <c r="AJN27"/>
      <c r="AJO27"/>
      <c r="AJP27"/>
      <c r="AJQ27"/>
      <c r="AJR27"/>
      <c r="AJS27"/>
      <c r="AJT27"/>
      <c r="AJU27"/>
      <c r="AJV27"/>
      <c r="AJW27"/>
      <c r="AJX27"/>
      <c r="AJY27"/>
      <c r="AJZ27"/>
      <c r="AKA27"/>
      <c r="AKB27"/>
      <c r="AKC27"/>
      <c r="AKD27"/>
      <c r="AKE27"/>
      <c r="AKF27"/>
      <c r="AKG27"/>
      <c r="AKH27"/>
      <c r="AKI27"/>
      <c r="AKJ27"/>
      <c r="AKK27"/>
      <c r="AKL27"/>
      <c r="AKM27"/>
      <c r="AKN27"/>
      <c r="AKO27"/>
      <c r="AKP27"/>
      <c r="AKQ27"/>
      <c r="AKR27"/>
      <c r="AKS27"/>
      <c r="AKT27"/>
      <c r="AKU27"/>
      <c r="AKV27"/>
      <c r="AKW27"/>
      <c r="AKX27"/>
      <c r="AKY27"/>
      <c r="AKZ27"/>
      <c r="ALA27"/>
      <c r="ALB27"/>
      <c r="ALC27"/>
      <c r="ALD27"/>
      <c r="ALE27"/>
      <c r="ALF27"/>
      <c r="ALG27"/>
      <c r="ALH27"/>
      <c r="ALI27"/>
      <c r="ALJ27"/>
      <c r="ALK27"/>
      <c r="ALL27"/>
      <c r="ALM27"/>
      <c r="ALN27"/>
      <c r="ALO27"/>
      <c r="ALP27"/>
      <c r="ALQ27"/>
      <c r="ALR27"/>
      <c r="ALS27"/>
      <c r="ALT27"/>
      <c r="ALU27"/>
      <c r="ALV27"/>
      <c r="ALW27"/>
      <c r="ALX27"/>
      <c r="ALY27"/>
      <c r="ALZ27"/>
      <c r="AMA27"/>
      <c r="AMB27"/>
      <c r="AMC27"/>
      <c r="AMD27"/>
      <c r="AME27"/>
      <c r="AMF27"/>
      <c r="AMG27"/>
      <c r="AMH27"/>
      <c r="AMI27"/>
      <c r="AMJ27"/>
    </row>
    <row r="28" spans="1:1024" x14ac:dyDescent="0.25">
      <c r="A28" s="26">
        <v>131</v>
      </c>
      <c r="B28" s="101">
        <v>39430</v>
      </c>
      <c r="C28" s="102">
        <f>dw!C28</f>
        <v>3.4203988819879201</v>
      </c>
      <c r="D28" s="29" t="s">
        <v>72</v>
      </c>
      <c r="E28" s="31"/>
      <c r="F28" s="31">
        <v>47.85</v>
      </c>
      <c r="G28" s="31"/>
      <c r="H28" s="103">
        <f>(dw!K28*100)/dw!$AB28</f>
        <v>1.1885452280119697</v>
      </c>
      <c r="I28" s="103">
        <f>(dw!L28*100)/dw!$AB28</f>
        <v>1.2368143648349468</v>
      </c>
      <c r="J28" s="103">
        <f>(dw!M28*100)/dw!$AB28</f>
        <v>1.2671823648229124</v>
      </c>
      <c r="K28" s="103">
        <f>(dw!N28*100)/dw!$AB28</f>
        <v>0</v>
      </c>
      <c r="L28" s="103">
        <f>(dw!O28*100)/dw!$AB28</f>
        <v>0</v>
      </c>
      <c r="M28" s="103">
        <f>(dw!P28*100)/dw!$AB28</f>
        <v>18.803715162827011</v>
      </c>
      <c r="N28" s="103">
        <f>(dw!Q28*100)/dw!$AB28</f>
        <v>0</v>
      </c>
      <c r="O28" s="103">
        <f>(dw!R28*100)/dw!$AB28</f>
        <v>17.98105262445333</v>
      </c>
      <c r="P28" s="103">
        <f>(dw!S28*100)/dw!$AB28</f>
        <v>10.718117642811396</v>
      </c>
      <c r="Q28" s="103">
        <f>(dw!T28*100)/dw!$AB28</f>
        <v>16.410002222599132</v>
      </c>
      <c r="R28" s="103">
        <f>(dw!U28*100)/dw!$AB28</f>
        <v>0</v>
      </c>
      <c r="S28" s="103">
        <f>(dw!V28*100)/dw!$AB28</f>
        <v>0</v>
      </c>
      <c r="T28" s="103">
        <f>(dw!W28*100)/dw!$AB28</f>
        <v>0</v>
      </c>
      <c r="U28" s="103">
        <f>(dw!X28*100)/dw!$AB28</f>
        <v>26.752515655033058</v>
      </c>
      <c r="V28" s="103">
        <f>(dw!Y28*100)/dw!$AB28</f>
        <v>3.3480014847413497</v>
      </c>
      <c r="W28" s="103">
        <f>(dw!Z28*100)/dw!$AB28</f>
        <v>2.2940532498648953</v>
      </c>
      <c r="X28" s="103">
        <f>(dw!AA28*100)/dw!$AB28</f>
        <v>0</v>
      </c>
      <c r="Y28" s="103">
        <f t="shared" si="0"/>
        <v>100.00000000000001</v>
      </c>
      <c r="Z28" s="104">
        <f t="shared" si="1"/>
        <v>3.6925419576698291</v>
      </c>
      <c r="AA28" s="104">
        <f t="shared" si="2"/>
        <v>63.91288765269087</v>
      </c>
      <c r="AB28" s="104">
        <f t="shared" si="3"/>
        <v>0.50995092376514728</v>
      </c>
      <c r="AC28" s="104">
        <f t="shared" si="4"/>
        <v>0.87871456823490612</v>
      </c>
      <c r="AD28" s="104">
        <f t="shared" si="5"/>
        <v>0.29506862241855786</v>
      </c>
      <c r="AE28" s="104">
        <f t="shared" si="6"/>
        <v>5.4619014758896495E-2</v>
      </c>
      <c r="AF28" s="104">
        <f t="shared" si="7"/>
        <v>0.42009490836489893</v>
      </c>
      <c r="AG28" s="104">
        <f t="shared" si="10"/>
        <v>0.35500140409997188</v>
      </c>
      <c r="AH28" s="104">
        <f t="shared" si="8"/>
        <v>8.0575346316627897E-2</v>
      </c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  <c r="IY28"/>
      <c r="IZ28"/>
      <c r="JA28"/>
      <c r="JB28"/>
      <c r="JC28"/>
      <c r="JD28"/>
      <c r="JE28"/>
      <c r="JF28"/>
      <c r="JG28"/>
      <c r="JH28"/>
      <c r="JI28"/>
      <c r="JJ28"/>
      <c r="JK28"/>
      <c r="JL28"/>
      <c r="JM28"/>
      <c r="JN28"/>
      <c r="JO28"/>
      <c r="JP28"/>
      <c r="JQ28"/>
      <c r="JR28"/>
      <c r="JS28"/>
      <c r="JT28"/>
      <c r="JU28"/>
      <c r="JV28"/>
      <c r="JW28"/>
      <c r="JX28"/>
      <c r="JY28"/>
      <c r="JZ28"/>
      <c r="KA28"/>
      <c r="KB28"/>
      <c r="KC28"/>
      <c r="KD28"/>
      <c r="KE28"/>
      <c r="KF28"/>
      <c r="KG28"/>
      <c r="KH28"/>
      <c r="KI28"/>
      <c r="KJ28"/>
      <c r="KK28"/>
      <c r="KL28"/>
      <c r="KM28"/>
      <c r="KN28"/>
      <c r="KO28"/>
      <c r="KP28"/>
      <c r="KQ28"/>
      <c r="KR28"/>
      <c r="KS28"/>
      <c r="KT28"/>
      <c r="KU28"/>
      <c r="KV28"/>
      <c r="KW28"/>
      <c r="KX28"/>
      <c r="KY28"/>
      <c r="KZ28"/>
      <c r="LA28"/>
      <c r="LB28"/>
      <c r="LC28"/>
      <c r="LD28"/>
      <c r="LE28"/>
      <c r="LF28"/>
      <c r="LG28"/>
      <c r="LH28"/>
      <c r="LI28"/>
      <c r="LJ28"/>
      <c r="LK28"/>
      <c r="LL28"/>
      <c r="LM28"/>
      <c r="LN28"/>
      <c r="LO28"/>
      <c r="LP28"/>
      <c r="LQ28"/>
      <c r="LR28"/>
      <c r="LS28"/>
      <c r="LT28"/>
      <c r="LU28"/>
      <c r="LV28"/>
      <c r="LW28"/>
      <c r="LX28"/>
      <c r="LY28"/>
      <c r="LZ28"/>
      <c r="MA28"/>
      <c r="MB28"/>
      <c r="MC28"/>
      <c r="MD28"/>
      <c r="ME28"/>
      <c r="MF28"/>
      <c r="MG28"/>
      <c r="MH28"/>
      <c r="MI28"/>
      <c r="MJ28"/>
      <c r="MK28"/>
      <c r="ML28"/>
      <c r="MM28"/>
      <c r="MN28"/>
      <c r="MO28"/>
      <c r="MP28"/>
      <c r="MQ28"/>
      <c r="MR28"/>
      <c r="MS28"/>
      <c r="MT28"/>
      <c r="MU28"/>
      <c r="MV28"/>
      <c r="MW28"/>
      <c r="MX28"/>
      <c r="MY28"/>
      <c r="MZ28"/>
      <c r="NA28"/>
      <c r="NB28"/>
      <c r="NC28"/>
      <c r="ND28"/>
      <c r="NE28"/>
      <c r="NF28"/>
      <c r="NG28"/>
      <c r="NH28"/>
      <c r="NI28"/>
      <c r="NJ28"/>
      <c r="NK28"/>
      <c r="NL28"/>
      <c r="NM28"/>
      <c r="NN28"/>
      <c r="NO28"/>
      <c r="NP28"/>
      <c r="NQ28"/>
      <c r="NR28"/>
      <c r="NS28"/>
      <c r="NT28"/>
      <c r="NU28"/>
      <c r="NV28"/>
      <c r="NW28"/>
      <c r="NX28"/>
      <c r="NY28"/>
      <c r="NZ28"/>
      <c r="OA28"/>
      <c r="OB28"/>
      <c r="OC28"/>
      <c r="OD28"/>
      <c r="OE28"/>
      <c r="OF28"/>
      <c r="OG28"/>
      <c r="OH28"/>
      <c r="OI28"/>
      <c r="OJ28"/>
      <c r="OK28"/>
      <c r="OL28"/>
      <c r="OM28"/>
      <c r="ON28"/>
      <c r="OO28"/>
      <c r="OP28"/>
      <c r="OQ28"/>
      <c r="OR28"/>
      <c r="OS28"/>
      <c r="OT28"/>
      <c r="OU28"/>
      <c r="OV28"/>
      <c r="OW28"/>
      <c r="OX28"/>
      <c r="OY28"/>
      <c r="OZ28"/>
      <c r="PA28"/>
      <c r="PB28"/>
      <c r="PC28"/>
      <c r="PD28"/>
      <c r="PE28"/>
      <c r="PF28"/>
      <c r="PG28"/>
      <c r="PH28"/>
      <c r="PI28"/>
      <c r="PJ28"/>
      <c r="PK28"/>
      <c r="PL28"/>
      <c r="PM28"/>
      <c r="PN28"/>
      <c r="PO28"/>
      <c r="PP28"/>
      <c r="PQ28"/>
      <c r="PR28"/>
      <c r="PS28"/>
      <c r="PT28"/>
      <c r="PU28"/>
      <c r="PV28"/>
      <c r="PW28"/>
      <c r="PX28"/>
      <c r="PY28"/>
      <c r="PZ28"/>
      <c r="QA28"/>
      <c r="QB28"/>
      <c r="QC28"/>
      <c r="QD28"/>
      <c r="QE28"/>
      <c r="QF28"/>
      <c r="QG28"/>
      <c r="QH28"/>
      <c r="QI28"/>
      <c r="QJ28"/>
      <c r="QK28"/>
      <c r="QL28"/>
      <c r="QM28"/>
      <c r="QN28"/>
      <c r="QO28"/>
      <c r="QP28"/>
      <c r="QQ28"/>
      <c r="QR28"/>
      <c r="QS28"/>
      <c r="QT28"/>
      <c r="QU28"/>
      <c r="QV28"/>
      <c r="QW28"/>
      <c r="QX28"/>
      <c r="QY28"/>
      <c r="QZ28"/>
      <c r="RA28"/>
      <c r="RB28"/>
      <c r="RC28"/>
      <c r="RD28"/>
      <c r="RE28"/>
      <c r="RF28"/>
      <c r="RG28"/>
      <c r="RH28"/>
      <c r="RI28"/>
      <c r="RJ28"/>
      <c r="RK28"/>
      <c r="RL28"/>
      <c r="RM28"/>
      <c r="RN28"/>
      <c r="RO28"/>
      <c r="RP28"/>
      <c r="RQ28"/>
      <c r="RR28"/>
      <c r="RS28"/>
      <c r="RT28"/>
      <c r="RU28"/>
      <c r="RV28"/>
      <c r="RW28"/>
      <c r="RX28"/>
      <c r="RY28"/>
      <c r="RZ28"/>
      <c r="SA28"/>
      <c r="SB28"/>
      <c r="SC28"/>
      <c r="SD28"/>
      <c r="SE28"/>
      <c r="SF28"/>
      <c r="SG28"/>
      <c r="SH28"/>
      <c r="SI28"/>
      <c r="SJ28"/>
      <c r="SK28"/>
      <c r="SL28"/>
      <c r="SM28"/>
      <c r="SN28"/>
      <c r="SO28"/>
      <c r="SP28"/>
      <c r="SQ28"/>
      <c r="SR28"/>
      <c r="SS28"/>
      <c r="ST28"/>
      <c r="SU28"/>
      <c r="SV28"/>
      <c r="SW28"/>
      <c r="SX28"/>
      <c r="SY28"/>
      <c r="SZ28"/>
      <c r="TA28"/>
      <c r="TB28"/>
      <c r="TC28"/>
      <c r="TD28"/>
      <c r="TE28"/>
      <c r="TF28"/>
      <c r="TG28"/>
      <c r="TH28"/>
      <c r="TI28"/>
      <c r="TJ28"/>
      <c r="TK28"/>
      <c r="TL28"/>
      <c r="TM28"/>
      <c r="TN28"/>
      <c r="TO28"/>
      <c r="TP28"/>
      <c r="TQ28"/>
      <c r="TR28"/>
      <c r="TS28"/>
      <c r="TT28"/>
      <c r="TU28"/>
      <c r="TV28"/>
      <c r="TW28"/>
      <c r="TX28"/>
      <c r="TY28"/>
      <c r="TZ28"/>
      <c r="UA28"/>
      <c r="UB28"/>
      <c r="UC28"/>
      <c r="UD28"/>
      <c r="UE28"/>
      <c r="UF28"/>
      <c r="UG28"/>
      <c r="UH28"/>
      <c r="UI28"/>
      <c r="UJ28"/>
      <c r="UK28"/>
      <c r="UL28"/>
      <c r="UM28"/>
      <c r="UN28"/>
      <c r="UO28"/>
      <c r="UP28"/>
      <c r="UQ28"/>
      <c r="UR28"/>
      <c r="US28"/>
      <c r="UT28"/>
      <c r="UU28"/>
      <c r="UV28"/>
      <c r="UW28"/>
      <c r="UX28"/>
      <c r="UY28"/>
      <c r="UZ28"/>
      <c r="VA28"/>
      <c r="VB28"/>
      <c r="VC28"/>
      <c r="VD28"/>
      <c r="VE28"/>
      <c r="VF28"/>
      <c r="VG28"/>
      <c r="VH28"/>
      <c r="VI28"/>
      <c r="VJ28"/>
      <c r="VK28"/>
      <c r="VL28"/>
      <c r="VM28"/>
      <c r="VN28"/>
      <c r="VO28"/>
      <c r="VP28"/>
      <c r="VQ28"/>
      <c r="VR28"/>
      <c r="VS28"/>
      <c r="VT28"/>
      <c r="VU28"/>
      <c r="VV28"/>
      <c r="VW28"/>
      <c r="VX28"/>
      <c r="VY28"/>
      <c r="VZ28"/>
      <c r="WA28"/>
      <c r="WB28"/>
      <c r="WC28"/>
      <c r="WD28"/>
      <c r="WE28"/>
      <c r="WF28"/>
      <c r="WG28"/>
      <c r="WH28"/>
      <c r="WI28"/>
      <c r="WJ28"/>
      <c r="WK28"/>
      <c r="WL28"/>
      <c r="WM28"/>
      <c r="WN28"/>
      <c r="WO28"/>
      <c r="WP28"/>
      <c r="WQ28"/>
      <c r="WR28"/>
      <c r="WS28"/>
      <c r="WT28"/>
      <c r="WU28"/>
      <c r="WV28"/>
      <c r="WW28"/>
      <c r="WX28"/>
      <c r="WY28"/>
      <c r="WZ28"/>
      <c r="XA28"/>
      <c r="XB28"/>
      <c r="XC28"/>
      <c r="XD28"/>
      <c r="XE28"/>
      <c r="XF28"/>
      <c r="XG28"/>
      <c r="XH28"/>
      <c r="XI28"/>
      <c r="XJ28"/>
      <c r="XK28"/>
      <c r="XL28"/>
      <c r="XM28"/>
      <c r="XN28"/>
      <c r="XO28"/>
      <c r="XP28"/>
      <c r="XQ28"/>
      <c r="XR28"/>
      <c r="XS28"/>
      <c r="XT28"/>
      <c r="XU28"/>
      <c r="XV28"/>
      <c r="XW28"/>
      <c r="XX28"/>
      <c r="XY28"/>
      <c r="XZ28"/>
      <c r="YA28"/>
      <c r="YB28"/>
      <c r="YC28"/>
      <c r="YD28"/>
      <c r="YE28"/>
      <c r="YF28"/>
      <c r="YG28"/>
      <c r="YH28"/>
      <c r="YI28"/>
      <c r="YJ28"/>
      <c r="YK28"/>
      <c r="YL28"/>
      <c r="YM28"/>
      <c r="YN28"/>
      <c r="YO28"/>
      <c r="YP28"/>
      <c r="YQ28"/>
      <c r="YR28"/>
      <c r="YS28"/>
      <c r="YT28"/>
      <c r="YU28"/>
      <c r="YV28"/>
      <c r="YW28"/>
      <c r="YX28"/>
      <c r="YY28"/>
      <c r="YZ28"/>
      <c r="ZA28"/>
      <c r="ZB28"/>
      <c r="ZC28"/>
      <c r="ZD28"/>
      <c r="ZE28"/>
      <c r="ZF28"/>
      <c r="ZG28"/>
      <c r="ZH28"/>
      <c r="ZI28"/>
      <c r="ZJ28"/>
      <c r="ZK28"/>
      <c r="ZL28"/>
      <c r="ZM28"/>
      <c r="ZN28"/>
      <c r="ZO28"/>
      <c r="ZP28"/>
      <c r="ZQ28"/>
      <c r="ZR28"/>
      <c r="ZS28"/>
      <c r="ZT28"/>
      <c r="ZU28"/>
      <c r="ZV28"/>
      <c r="ZW28"/>
      <c r="ZX28"/>
      <c r="ZY28"/>
      <c r="ZZ28"/>
      <c r="AAA28"/>
      <c r="AAB28"/>
      <c r="AAC28"/>
      <c r="AAD28"/>
      <c r="AAE28"/>
      <c r="AAF28"/>
      <c r="AAG28"/>
      <c r="AAH28"/>
      <c r="AAI28"/>
      <c r="AAJ28"/>
      <c r="AAK28"/>
      <c r="AAL28"/>
      <c r="AAM28"/>
      <c r="AAN28"/>
      <c r="AAO28"/>
      <c r="AAP28"/>
      <c r="AAQ28"/>
      <c r="AAR28"/>
      <c r="AAS28"/>
      <c r="AAT28"/>
      <c r="AAU28"/>
      <c r="AAV28"/>
      <c r="AAW28"/>
      <c r="AAX28"/>
      <c r="AAY28"/>
      <c r="AAZ28"/>
      <c r="ABA28"/>
      <c r="ABB28"/>
      <c r="ABC28"/>
      <c r="ABD28"/>
      <c r="ABE28"/>
      <c r="ABF28"/>
      <c r="ABG28"/>
      <c r="ABH28"/>
      <c r="ABI28"/>
      <c r="ABJ28"/>
      <c r="ABK28"/>
      <c r="ABL28"/>
      <c r="ABM28"/>
      <c r="ABN28"/>
      <c r="ABO28"/>
      <c r="ABP28"/>
      <c r="ABQ28"/>
      <c r="ABR28"/>
      <c r="ABS28"/>
      <c r="ABT28"/>
      <c r="ABU28"/>
      <c r="ABV28"/>
      <c r="ABW28"/>
      <c r="ABX28"/>
      <c r="ABY28"/>
      <c r="ABZ28"/>
      <c r="ACA28"/>
      <c r="ACB28"/>
      <c r="ACC28"/>
      <c r="ACD28"/>
      <c r="ACE28"/>
      <c r="ACF28"/>
      <c r="ACG28"/>
      <c r="ACH28"/>
      <c r="ACI28"/>
      <c r="ACJ28"/>
      <c r="ACK28"/>
      <c r="ACL28"/>
      <c r="ACM28"/>
      <c r="ACN28"/>
      <c r="ACO28"/>
      <c r="ACP28"/>
      <c r="ACQ28"/>
      <c r="ACR28"/>
      <c r="ACS28"/>
      <c r="ACT28"/>
      <c r="ACU28"/>
      <c r="ACV28"/>
      <c r="ACW28"/>
      <c r="ACX28"/>
      <c r="ACY28"/>
      <c r="ACZ28"/>
      <c r="ADA28"/>
      <c r="ADB28"/>
      <c r="ADC28"/>
      <c r="ADD28"/>
      <c r="ADE28"/>
      <c r="ADF28"/>
      <c r="ADG28"/>
      <c r="ADH28"/>
      <c r="ADI28"/>
      <c r="ADJ28"/>
      <c r="ADK28"/>
      <c r="ADL28"/>
      <c r="ADM28"/>
      <c r="ADN28"/>
      <c r="ADO28"/>
      <c r="ADP28"/>
      <c r="ADQ28"/>
      <c r="ADR28"/>
      <c r="ADS28"/>
      <c r="ADT28"/>
      <c r="ADU28"/>
      <c r="ADV28"/>
      <c r="ADW28"/>
      <c r="ADX28"/>
      <c r="ADY28"/>
      <c r="ADZ28"/>
      <c r="AEA28"/>
      <c r="AEB28"/>
      <c r="AEC28"/>
      <c r="AED28"/>
      <c r="AEE28"/>
      <c r="AEF28"/>
      <c r="AEG28"/>
      <c r="AEH28"/>
      <c r="AEI28"/>
      <c r="AEJ28"/>
      <c r="AEK28"/>
      <c r="AEL28"/>
      <c r="AEM28"/>
      <c r="AEN28"/>
      <c r="AEO28"/>
      <c r="AEP28"/>
      <c r="AEQ28"/>
      <c r="AER28"/>
      <c r="AES28"/>
      <c r="AET28"/>
      <c r="AEU28"/>
      <c r="AEV28"/>
      <c r="AEW28"/>
      <c r="AEX28"/>
      <c r="AEY28"/>
      <c r="AEZ28"/>
      <c r="AFA28"/>
      <c r="AFB28"/>
      <c r="AFC28"/>
      <c r="AFD28"/>
      <c r="AFE28"/>
      <c r="AFF28"/>
      <c r="AFG28"/>
      <c r="AFH28"/>
      <c r="AFI28"/>
      <c r="AFJ28"/>
      <c r="AFK28"/>
      <c r="AFL28"/>
      <c r="AFM28"/>
      <c r="AFN28"/>
      <c r="AFO28"/>
      <c r="AFP28"/>
      <c r="AFQ28"/>
      <c r="AFR28"/>
      <c r="AFS28"/>
      <c r="AFT28"/>
      <c r="AFU28"/>
      <c r="AFV28"/>
      <c r="AFW28"/>
      <c r="AFX28"/>
      <c r="AFY28"/>
      <c r="AFZ28"/>
      <c r="AGA28"/>
      <c r="AGB28"/>
      <c r="AGC28"/>
      <c r="AGD28"/>
      <c r="AGE28"/>
      <c r="AGF28"/>
      <c r="AGG28"/>
      <c r="AGH28"/>
      <c r="AGI28"/>
      <c r="AGJ28"/>
      <c r="AGK28"/>
      <c r="AGL28"/>
      <c r="AGM28"/>
      <c r="AGN28"/>
      <c r="AGO28"/>
      <c r="AGP28"/>
      <c r="AGQ28"/>
      <c r="AGR28"/>
      <c r="AGS28"/>
      <c r="AGT28"/>
      <c r="AGU28"/>
      <c r="AGV28"/>
      <c r="AGW28"/>
      <c r="AGX28"/>
      <c r="AGY28"/>
      <c r="AGZ28"/>
      <c r="AHA28"/>
      <c r="AHB28"/>
      <c r="AHC28"/>
      <c r="AHD28"/>
      <c r="AHE28"/>
      <c r="AHF28"/>
      <c r="AHG28"/>
      <c r="AHH28"/>
      <c r="AHI28"/>
      <c r="AHJ28"/>
      <c r="AHK28"/>
      <c r="AHL28"/>
      <c r="AHM28"/>
      <c r="AHN28"/>
      <c r="AHO28"/>
      <c r="AHP28"/>
      <c r="AHQ28"/>
      <c r="AHR28"/>
      <c r="AHS28"/>
      <c r="AHT28"/>
      <c r="AHU28"/>
      <c r="AHV28"/>
      <c r="AHW28"/>
      <c r="AHX28"/>
      <c r="AHY28"/>
      <c r="AHZ28"/>
      <c r="AIA28"/>
      <c r="AIB28"/>
      <c r="AIC28"/>
      <c r="AID28"/>
      <c r="AIE28"/>
      <c r="AIF28"/>
      <c r="AIG28"/>
      <c r="AIH28"/>
      <c r="AII28"/>
      <c r="AIJ28"/>
      <c r="AIK28"/>
      <c r="AIL28"/>
      <c r="AIM28"/>
      <c r="AIN28"/>
      <c r="AIO28"/>
      <c r="AIP28"/>
      <c r="AIQ28"/>
      <c r="AIR28"/>
      <c r="AIS28"/>
      <c r="AIT28"/>
      <c r="AIU28"/>
      <c r="AIV28"/>
      <c r="AIW28"/>
      <c r="AIX28"/>
      <c r="AIY28"/>
      <c r="AIZ28"/>
      <c r="AJA28"/>
      <c r="AJB28"/>
      <c r="AJC28"/>
      <c r="AJD28"/>
      <c r="AJE28"/>
      <c r="AJF28"/>
      <c r="AJG28"/>
      <c r="AJH28"/>
      <c r="AJI28"/>
      <c r="AJJ28"/>
      <c r="AJK28"/>
      <c r="AJL28"/>
      <c r="AJM28"/>
      <c r="AJN28"/>
      <c r="AJO28"/>
      <c r="AJP28"/>
      <c r="AJQ28"/>
      <c r="AJR28"/>
      <c r="AJS28"/>
      <c r="AJT28"/>
      <c r="AJU28"/>
      <c r="AJV28"/>
      <c r="AJW28"/>
      <c r="AJX28"/>
      <c r="AJY28"/>
      <c r="AJZ28"/>
      <c r="AKA28"/>
      <c r="AKB28"/>
      <c r="AKC28"/>
      <c r="AKD28"/>
      <c r="AKE28"/>
      <c r="AKF28"/>
      <c r="AKG28"/>
      <c r="AKH28"/>
      <c r="AKI28"/>
      <c r="AKJ28"/>
      <c r="AKK28"/>
      <c r="AKL28"/>
      <c r="AKM28"/>
      <c r="AKN28"/>
      <c r="AKO28"/>
      <c r="AKP28"/>
      <c r="AKQ28"/>
      <c r="AKR28"/>
      <c r="AKS28"/>
      <c r="AKT28"/>
      <c r="AKU28"/>
      <c r="AKV28"/>
      <c r="AKW28"/>
      <c r="AKX28"/>
      <c r="AKY28"/>
      <c r="AKZ28"/>
      <c r="ALA28"/>
      <c r="ALB28"/>
      <c r="ALC28"/>
      <c r="ALD28"/>
      <c r="ALE28"/>
      <c r="ALF28"/>
      <c r="ALG28"/>
      <c r="ALH28"/>
      <c r="ALI28"/>
      <c r="ALJ28"/>
      <c r="ALK28"/>
      <c r="ALL28"/>
      <c r="ALM28"/>
      <c r="ALN28"/>
      <c r="ALO28"/>
      <c r="ALP28"/>
      <c r="ALQ28"/>
      <c r="ALR28"/>
      <c r="ALS28"/>
      <c r="ALT28"/>
      <c r="ALU28"/>
      <c r="ALV28"/>
      <c r="ALW28"/>
      <c r="ALX28"/>
      <c r="ALY28"/>
      <c r="ALZ28"/>
      <c r="AMA28"/>
      <c r="AMB28"/>
      <c r="AMC28"/>
      <c r="AMD28"/>
      <c r="AME28"/>
      <c r="AMF28"/>
      <c r="AMG28"/>
      <c r="AMH28"/>
      <c r="AMI28"/>
      <c r="AMJ28"/>
    </row>
    <row r="29" spans="1:1024" x14ac:dyDescent="0.25">
      <c r="A29" s="26">
        <v>134</v>
      </c>
      <c r="B29" s="101">
        <v>39465</v>
      </c>
      <c r="C29" s="102">
        <f>dw!C29</f>
        <v>0.49338032358487599</v>
      </c>
      <c r="D29" s="29" t="s">
        <v>72</v>
      </c>
      <c r="E29" s="31"/>
      <c r="F29" s="31">
        <v>43.26</v>
      </c>
      <c r="G29" s="31"/>
      <c r="H29" s="103">
        <f>(dw!K29*100)/dw!$AB29</f>
        <v>0.29307411526798099</v>
      </c>
      <c r="I29" s="103">
        <f>(dw!L29*100)/dw!$AB29</f>
        <v>0.44331063304551815</v>
      </c>
      <c r="J29" s="103">
        <f>(dw!M29*100)/dw!$AB29</f>
        <v>0.56837160387216645</v>
      </c>
      <c r="K29" s="103">
        <f>(dw!N29*100)/dw!$AB29</f>
        <v>0</v>
      </c>
      <c r="L29" s="103">
        <f>(dw!O29*100)/dw!$AB29</f>
        <v>0</v>
      </c>
      <c r="M29" s="103">
        <f>(dw!P29*100)/dw!$AB29</f>
        <v>25.575376916013472</v>
      </c>
      <c r="N29" s="103">
        <f>(dw!Q29*100)/dw!$AB29</f>
        <v>0</v>
      </c>
      <c r="O29" s="103">
        <f>(dw!R29*100)/dw!$AB29</f>
        <v>20.240130804839129</v>
      </c>
      <c r="P29" s="103">
        <f>(dw!S29*100)/dw!$AB29</f>
        <v>8.5171661941198895</v>
      </c>
      <c r="Q29" s="103">
        <f>(dw!T29*100)/dw!$AB29</f>
        <v>14.783427093107827</v>
      </c>
      <c r="R29" s="103">
        <f>(dw!U29*100)/dw!$AB29</f>
        <v>0</v>
      </c>
      <c r="S29" s="103">
        <f>(dw!V29*100)/dw!$AB29</f>
        <v>0</v>
      </c>
      <c r="T29" s="103">
        <f>(dw!W29*100)/dw!$AB29</f>
        <v>0.85169259694352439</v>
      </c>
      <c r="U29" s="103">
        <f>(dw!X29*100)/dw!$AB29</f>
        <v>27.036412397694257</v>
      </c>
      <c r="V29" s="103">
        <f>(dw!Y29*100)/dw!$AB29</f>
        <v>1.3342078985232513</v>
      </c>
      <c r="W29" s="103">
        <f>(dw!Z29*100)/dw!$AB29</f>
        <v>0.3568297465729991</v>
      </c>
      <c r="X29" s="103">
        <f>(dw!AA29*100)/dw!$AB29</f>
        <v>0</v>
      </c>
      <c r="Y29" s="103">
        <f t="shared" si="0"/>
        <v>100.00000000000001</v>
      </c>
      <c r="Z29" s="104">
        <f t="shared" si="1"/>
        <v>1.3047563521856655</v>
      </c>
      <c r="AA29" s="104">
        <f t="shared" si="2"/>
        <v>69.116101008080321</v>
      </c>
      <c r="AB29" s="104">
        <f t="shared" si="3"/>
        <v>0.60200952567364785</v>
      </c>
      <c r="AC29" s="104">
        <f t="shared" si="4"/>
        <v>0.95396250720284093</v>
      </c>
      <c r="AD29" s="104">
        <f t="shared" si="5"/>
        <v>0.28118258628973647</v>
      </c>
      <c r="AE29" s="104">
        <f t="shared" si="6"/>
        <v>1.8527981639170681E-2</v>
      </c>
      <c r="AF29" s="104">
        <f t="shared" si="7"/>
        <v>0.3556396036847112</v>
      </c>
      <c r="AG29" s="104">
        <f t="shared" si="10"/>
        <v>0.21966150522146199</v>
      </c>
      <c r="AH29" s="104">
        <f t="shared" si="8"/>
        <v>2.5955891715616703E-2</v>
      </c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  <c r="IZ29"/>
      <c r="JA29"/>
      <c r="JB29"/>
      <c r="JC29"/>
      <c r="JD29"/>
      <c r="JE29"/>
      <c r="JF29"/>
      <c r="JG29"/>
      <c r="JH29"/>
      <c r="JI29"/>
      <c r="JJ29"/>
      <c r="JK29"/>
      <c r="JL29"/>
      <c r="JM29"/>
      <c r="JN29"/>
      <c r="JO29"/>
      <c r="JP29"/>
      <c r="JQ29"/>
      <c r="JR29"/>
      <c r="JS29"/>
      <c r="JT29"/>
      <c r="JU29"/>
      <c r="JV29"/>
      <c r="JW29"/>
      <c r="JX29"/>
      <c r="JY29"/>
      <c r="JZ29"/>
      <c r="KA29"/>
      <c r="KB29"/>
      <c r="KC29"/>
      <c r="KD29"/>
      <c r="KE29"/>
      <c r="KF29"/>
      <c r="KG29"/>
      <c r="KH29"/>
      <c r="KI29"/>
      <c r="KJ29"/>
      <c r="KK29"/>
      <c r="KL29"/>
      <c r="KM29"/>
      <c r="KN29"/>
      <c r="KO29"/>
      <c r="KP29"/>
      <c r="KQ29"/>
      <c r="KR29"/>
      <c r="KS29"/>
      <c r="KT29"/>
      <c r="KU29"/>
      <c r="KV29"/>
      <c r="KW29"/>
      <c r="KX29"/>
      <c r="KY29"/>
      <c r="KZ29"/>
      <c r="LA29"/>
      <c r="LB29"/>
      <c r="LC29"/>
      <c r="LD29"/>
      <c r="LE29"/>
      <c r="LF29"/>
      <c r="LG29"/>
      <c r="LH29"/>
      <c r="LI29"/>
      <c r="LJ29"/>
      <c r="LK29"/>
      <c r="LL29"/>
      <c r="LM29"/>
      <c r="LN29"/>
      <c r="LO29"/>
      <c r="LP29"/>
      <c r="LQ29"/>
      <c r="LR29"/>
      <c r="LS29"/>
      <c r="LT29"/>
      <c r="LU29"/>
      <c r="LV29"/>
      <c r="LW29"/>
      <c r="LX29"/>
      <c r="LY29"/>
      <c r="LZ29"/>
      <c r="MA29"/>
      <c r="MB29"/>
      <c r="MC29"/>
      <c r="MD29"/>
      <c r="ME29"/>
      <c r="MF29"/>
      <c r="MG29"/>
      <c r="MH29"/>
      <c r="MI29"/>
      <c r="MJ29"/>
      <c r="MK29"/>
      <c r="ML29"/>
      <c r="MM29"/>
      <c r="MN29"/>
      <c r="MO29"/>
      <c r="MP29"/>
      <c r="MQ29"/>
      <c r="MR29"/>
      <c r="MS29"/>
      <c r="MT29"/>
      <c r="MU29"/>
      <c r="MV29"/>
      <c r="MW29"/>
      <c r="MX29"/>
      <c r="MY29"/>
      <c r="MZ29"/>
      <c r="NA29"/>
      <c r="NB29"/>
      <c r="NC29"/>
      <c r="ND29"/>
      <c r="NE29"/>
      <c r="NF29"/>
      <c r="NG29"/>
      <c r="NH29"/>
      <c r="NI29"/>
      <c r="NJ29"/>
      <c r="NK29"/>
      <c r="NL29"/>
      <c r="NM29"/>
      <c r="NN29"/>
      <c r="NO29"/>
      <c r="NP29"/>
      <c r="NQ29"/>
      <c r="NR29"/>
      <c r="NS29"/>
      <c r="NT29"/>
      <c r="NU29"/>
      <c r="NV29"/>
      <c r="NW29"/>
      <c r="NX29"/>
      <c r="NY29"/>
      <c r="NZ29"/>
      <c r="OA29"/>
      <c r="OB29"/>
      <c r="OC29"/>
      <c r="OD29"/>
      <c r="OE29"/>
      <c r="OF29"/>
      <c r="OG29"/>
      <c r="OH29"/>
      <c r="OI29"/>
      <c r="OJ29"/>
      <c r="OK29"/>
      <c r="OL29"/>
      <c r="OM29"/>
      <c r="ON29"/>
      <c r="OO29"/>
      <c r="OP29"/>
      <c r="OQ29"/>
      <c r="OR29"/>
      <c r="OS29"/>
      <c r="OT29"/>
      <c r="OU29"/>
      <c r="OV29"/>
      <c r="OW29"/>
      <c r="OX29"/>
      <c r="OY29"/>
      <c r="OZ29"/>
      <c r="PA29"/>
      <c r="PB29"/>
      <c r="PC29"/>
      <c r="PD29"/>
      <c r="PE29"/>
      <c r="PF29"/>
      <c r="PG29"/>
      <c r="PH29"/>
      <c r="PI29"/>
      <c r="PJ29"/>
      <c r="PK29"/>
      <c r="PL29"/>
      <c r="PM29"/>
      <c r="PN29"/>
      <c r="PO29"/>
      <c r="PP29"/>
      <c r="PQ29"/>
      <c r="PR29"/>
      <c r="PS29"/>
      <c r="PT29"/>
      <c r="PU29"/>
      <c r="PV29"/>
      <c r="PW29"/>
      <c r="PX29"/>
      <c r="PY29"/>
      <c r="PZ29"/>
      <c r="QA29"/>
      <c r="QB29"/>
      <c r="QC29"/>
      <c r="QD29"/>
      <c r="QE29"/>
      <c r="QF29"/>
      <c r="QG29"/>
      <c r="QH29"/>
      <c r="QI29"/>
      <c r="QJ29"/>
      <c r="QK29"/>
      <c r="QL29"/>
      <c r="QM29"/>
      <c r="QN29"/>
      <c r="QO29"/>
      <c r="QP29"/>
      <c r="QQ29"/>
      <c r="QR29"/>
      <c r="QS29"/>
      <c r="QT29"/>
      <c r="QU29"/>
      <c r="QV29"/>
      <c r="QW29"/>
      <c r="QX29"/>
      <c r="QY29"/>
      <c r="QZ29"/>
      <c r="RA29"/>
      <c r="RB29"/>
      <c r="RC29"/>
      <c r="RD29"/>
      <c r="RE29"/>
      <c r="RF29"/>
      <c r="RG29"/>
      <c r="RH29"/>
      <c r="RI29"/>
      <c r="RJ29"/>
      <c r="RK29"/>
      <c r="RL29"/>
      <c r="RM29"/>
      <c r="RN29"/>
      <c r="RO29"/>
      <c r="RP29"/>
      <c r="RQ29"/>
      <c r="RR29"/>
      <c r="RS29"/>
      <c r="RT29"/>
      <c r="RU29"/>
      <c r="RV29"/>
      <c r="RW29"/>
      <c r="RX29"/>
      <c r="RY29"/>
      <c r="RZ29"/>
      <c r="SA29"/>
      <c r="SB29"/>
      <c r="SC29"/>
      <c r="SD29"/>
      <c r="SE29"/>
      <c r="SF29"/>
      <c r="SG29"/>
      <c r="SH29"/>
      <c r="SI29"/>
      <c r="SJ29"/>
      <c r="SK29"/>
      <c r="SL29"/>
      <c r="SM29"/>
      <c r="SN29"/>
      <c r="SO29"/>
      <c r="SP29"/>
      <c r="SQ29"/>
      <c r="SR29"/>
      <c r="SS29"/>
      <c r="ST29"/>
      <c r="SU29"/>
      <c r="SV29"/>
      <c r="SW29"/>
      <c r="SX29"/>
      <c r="SY29"/>
      <c r="SZ29"/>
      <c r="TA29"/>
      <c r="TB29"/>
      <c r="TC29"/>
      <c r="TD29"/>
      <c r="TE29"/>
      <c r="TF29"/>
      <c r="TG29"/>
      <c r="TH29"/>
      <c r="TI29"/>
      <c r="TJ29"/>
      <c r="TK29"/>
      <c r="TL29"/>
      <c r="TM29"/>
      <c r="TN29"/>
      <c r="TO29"/>
      <c r="TP29"/>
      <c r="TQ29"/>
      <c r="TR29"/>
      <c r="TS29"/>
      <c r="TT29"/>
      <c r="TU29"/>
      <c r="TV29"/>
      <c r="TW29"/>
      <c r="TX29"/>
      <c r="TY29"/>
      <c r="TZ29"/>
      <c r="UA29"/>
      <c r="UB29"/>
      <c r="UC29"/>
      <c r="UD29"/>
      <c r="UE29"/>
      <c r="UF29"/>
      <c r="UG29"/>
      <c r="UH29"/>
      <c r="UI29"/>
      <c r="UJ29"/>
      <c r="UK29"/>
      <c r="UL29"/>
      <c r="UM29"/>
      <c r="UN29"/>
      <c r="UO29"/>
      <c r="UP29"/>
      <c r="UQ29"/>
      <c r="UR29"/>
      <c r="US29"/>
      <c r="UT29"/>
      <c r="UU29"/>
      <c r="UV29"/>
      <c r="UW29"/>
      <c r="UX29"/>
      <c r="UY29"/>
      <c r="UZ29"/>
      <c r="VA29"/>
      <c r="VB29"/>
      <c r="VC29"/>
      <c r="VD29"/>
      <c r="VE29"/>
      <c r="VF29"/>
      <c r="VG29"/>
      <c r="VH29"/>
      <c r="VI29"/>
      <c r="VJ29"/>
      <c r="VK29"/>
      <c r="VL29"/>
      <c r="VM29"/>
      <c r="VN29"/>
      <c r="VO29"/>
      <c r="VP29"/>
      <c r="VQ29"/>
      <c r="VR29"/>
      <c r="VS29"/>
      <c r="VT29"/>
      <c r="VU29"/>
      <c r="VV29"/>
      <c r="VW29"/>
      <c r="VX29"/>
      <c r="VY29"/>
      <c r="VZ29"/>
      <c r="WA29"/>
      <c r="WB29"/>
      <c r="WC29"/>
      <c r="WD29"/>
      <c r="WE29"/>
      <c r="WF29"/>
      <c r="WG29"/>
      <c r="WH29"/>
      <c r="WI29"/>
      <c r="WJ29"/>
      <c r="WK29"/>
      <c r="WL29"/>
      <c r="WM29"/>
      <c r="WN29"/>
      <c r="WO29"/>
      <c r="WP29"/>
      <c r="WQ29"/>
      <c r="WR29"/>
      <c r="WS29"/>
      <c r="WT29"/>
      <c r="WU29"/>
      <c r="WV29"/>
      <c r="WW29"/>
      <c r="WX29"/>
      <c r="WY29"/>
      <c r="WZ29"/>
      <c r="XA29"/>
      <c r="XB29"/>
      <c r="XC29"/>
      <c r="XD29"/>
      <c r="XE29"/>
      <c r="XF29"/>
      <c r="XG29"/>
      <c r="XH29"/>
      <c r="XI29"/>
      <c r="XJ29"/>
      <c r="XK29"/>
      <c r="XL29"/>
      <c r="XM29"/>
      <c r="XN29"/>
      <c r="XO29"/>
      <c r="XP29"/>
      <c r="XQ29"/>
      <c r="XR29"/>
      <c r="XS29"/>
      <c r="XT29"/>
      <c r="XU29"/>
      <c r="XV29"/>
      <c r="XW29"/>
      <c r="XX29"/>
      <c r="XY29"/>
      <c r="XZ29"/>
      <c r="YA29"/>
      <c r="YB29"/>
      <c r="YC29"/>
      <c r="YD29"/>
      <c r="YE29"/>
      <c r="YF29"/>
      <c r="YG29"/>
      <c r="YH29"/>
      <c r="YI29"/>
      <c r="YJ29"/>
      <c r="YK29"/>
      <c r="YL29"/>
      <c r="YM29"/>
      <c r="YN29"/>
      <c r="YO29"/>
      <c r="YP29"/>
      <c r="YQ29"/>
      <c r="YR29"/>
      <c r="YS29"/>
      <c r="YT29"/>
      <c r="YU29"/>
      <c r="YV29"/>
      <c r="YW29"/>
      <c r="YX29"/>
      <c r="YY29"/>
      <c r="YZ29"/>
      <c r="ZA29"/>
      <c r="ZB29"/>
      <c r="ZC29"/>
      <c r="ZD29"/>
      <c r="ZE29"/>
      <c r="ZF29"/>
      <c r="ZG29"/>
      <c r="ZH29"/>
      <c r="ZI29"/>
      <c r="ZJ29"/>
      <c r="ZK29"/>
      <c r="ZL29"/>
      <c r="ZM29"/>
      <c r="ZN29"/>
      <c r="ZO29"/>
      <c r="ZP29"/>
      <c r="ZQ29"/>
      <c r="ZR29"/>
      <c r="ZS29"/>
      <c r="ZT29"/>
      <c r="ZU29"/>
      <c r="ZV29"/>
      <c r="ZW29"/>
      <c r="ZX29"/>
      <c r="ZY29"/>
      <c r="ZZ29"/>
      <c r="AAA29"/>
      <c r="AAB29"/>
      <c r="AAC29"/>
      <c r="AAD29"/>
      <c r="AAE29"/>
      <c r="AAF29"/>
      <c r="AAG29"/>
      <c r="AAH29"/>
      <c r="AAI29"/>
      <c r="AAJ29"/>
      <c r="AAK29"/>
      <c r="AAL29"/>
      <c r="AAM29"/>
      <c r="AAN29"/>
      <c r="AAO29"/>
      <c r="AAP29"/>
      <c r="AAQ29"/>
      <c r="AAR29"/>
      <c r="AAS29"/>
      <c r="AAT29"/>
      <c r="AAU29"/>
      <c r="AAV29"/>
      <c r="AAW29"/>
      <c r="AAX29"/>
      <c r="AAY29"/>
      <c r="AAZ29"/>
      <c r="ABA29"/>
      <c r="ABB29"/>
      <c r="ABC29"/>
      <c r="ABD29"/>
      <c r="ABE29"/>
      <c r="ABF29"/>
      <c r="ABG29"/>
      <c r="ABH29"/>
      <c r="ABI29"/>
      <c r="ABJ29"/>
      <c r="ABK29"/>
      <c r="ABL29"/>
      <c r="ABM29"/>
      <c r="ABN29"/>
      <c r="ABO29"/>
      <c r="ABP29"/>
      <c r="ABQ29"/>
      <c r="ABR29"/>
      <c r="ABS29"/>
      <c r="ABT29"/>
      <c r="ABU29"/>
      <c r="ABV29"/>
      <c r="ABW29"/>
      <c r="ABX29"/>
      <c r="ABY29"/>
      <c r="ABZ29"/>
      <c r="ACA29"/>
      <c r="ACB29"/>
      <c r="ACC29"/>
      <c r="ACD29"/>
      <c r="ACE29"/>
      <c r="ACF29"/>
      <c r="ACG29"/>
      <c r="ACH29"/>
      <c r="ACI29"/>
      <c r="ACJ29"/>
      <c r="ACK29"/>
      <c r="ACL29"/>
      <c r="ACM29"/>
      <c r="ACN29"/>
      <c r="ACO29"/>
      <c r="ACP29"/>
      <c r="ACQ29"/>
      <c r="ACR29"/>
      <c r="ACS29"/>
      <c r="ACT29"/>
      <c r="ACU29"/>
      <c r="ACV29"/>
      <c r="ACW29"/>
      <c r="ACX29"/>
      <c r="ACY29"/>
      <c r="ACZ29"/>
      <c r="ADA29"/>
      <c r="ADB29"/>
      <c r="ADC29"/>
      <c r="ADD29"/>
      <c r="ADE29"/>
      <c r="ADF29"/>
      <c r="ADG29"/>
      <c r="ADH29"/>
      <c r="ADI29"/>
      <c r="ADJ29"/>
      <c r="ADK29"/>
      <c r="ADL29"/>
      <c r="ADM29"/>
      <c r="ADN29"/>
      <c r="ADO29"/>
      <c r="ADP29"/>
      <c r="ADQ29"/>
      <c r="ADR29"/>
      <c r="ADS29"/>
      <c r="ADT29"/>
      <c r="ADU29"/>
      <c r="ADV29"/>
      <c r="ADW29"/>
      <c r="ADX29"/>
      <c r="ADY29"/>
      <c r="ADZ29"/>
      <c r="AEA29"/>
      <c r="AEB29"/>
      <c r="AEC29"/>
      <c r="AED29"/>
      <c r="AEE29"/>
      <c r="AEF29"/>
      <c r="AEG29"/>
      <c r="AEH29"/>
      <c r="AEI29"/>
      <c r="AEJ29"/>
      <c r="AEK29"/>
      <c r="AEL29"/>
      <c r="AEM29"/>
      <c r="AEN29"/>
      <c r="AEO29"/>
      <c r="AEP29"/>
      <c r="AEQ29"/>
      <c r="AER29"/>
      <c r="AES29"/>
      <c r="AET29"/>
      <c r="AEU29"/>
      <c r="AEV29"/>
      <c r="AEW29"/>
      <c r="AEX29"/>
      <c r="AEY29"/>
      <c r="AEZ29"/>
      <c r="AFA29"/>
      <c r="AFB29"/>
      <c r="AFC29"/>
      <c r="AFD29"/>
      <c r="AFE29"/>
      <c r="AFF29"/>
      <c r="AFG29"/>
      <c r="AFH29"/>
      <c r="AFI29"/>
      <c r="AFJ29"/>
      <c r="AFK29"/>
      <c r="AFL29"/>
      <c r="AFM29"/>
      <c r="AFN29"/>
      <c r="AFO29"/>
      <c r="AFP29"/>
      <c r="AFQ29"/>
      <c r="AFR29"/>
      <c r="AFS29"/>
      <c r="AFT29"/>
      <c r="AFU29"/>
      <c r="AFV29"/>
      <c r="AFW29"/>
      <c r="AFX29"/>
      <c r="AFY29"/>
      <c r="AFZ29"/>
      <c r="AGA29"/>
      <c r="AGB29"/>
      <c r="AGC29"/>
      <c r="AGD29"/>
      <c r="AGE29"/>
      <c r="AGF29"/>
      <c r="AGG29"/>
      <c r="AGH29"/>
      <c r="AGI29"/>
      <c r="AGJ29"/>
      <c r="AGK29"/>
      <c r="AGL29"/>
      <c r="AGM29"/>
      <c r="AGN29"/>
      <c r="AGO29"/>
      <c r="AGP29"/>
      <c r="AGQ29"/>
      <c r="AGR29"/>
      <c r="AGS29"/>
      <c r="AGT29"/>
      <c r="AGU29"/>
      <c r="AGV29"/>
      <c r="AGW29"/>
      <c r="AGX29"/>
      <c r="AGY29"/>
      <c r="AGZ29"/>
      <c r="AHA29"/>
      <c r="AHB29"/>
      <c r="AHC29"/>
      <c r="AHD29"/>
      <c r="AHE29"/>
      <c r="AHF29"/>
      <c r="AHG29"/>
      <c r="AHH29"/>
      <c r="AHI29"/>
      <c r="AHJ29"/>
      <c r="AHK29"/>
      <c r="AHL29"/>
      <c r="AHM29"/>
      <c r="AHN29"/>
      <c r="AHO29"/>
      <c r="AHP29"/>
      <c r="AHQ29"/>
      <c r="AHR29"/>
      <c r="AHS29"/>
      <c r="AHT29"/>
      <c r="AHU29"/>
      <c r="AHV29"/>
      <c r="AHW29"/>
      <c r="AHX29"/>
      <c r="AHY29"/>
      <c r="AHZ29"/>
      <c r="AIA29"/>
      <c r="AIB29"/>
      <c r="AIC29"/>
      <c r="AID29"/>
      <c r="AIE29"/>
      <c r="AIF29"/>
      <c r="AIG29"/>
      <c r="AIH29"/>
      <c r="AII29"/>
      <c r="AIJ29"/>
      <c r="AIK29"/>
      <c r="AIL29"/>
      <c r="AIM29"/>
      <c r="AIN29"/>
      <c r="AIO29"/>
      <c r="AIP29"/>
      <c r="AIQ29"/>
      <c r="AIR29"/>
      <c r="AIS29"/>
      <c r="AIT29"/>
      <c r="AIU29"/>
      <c r="AIV29"/>
      <c r="AIW29"/>
      <c r="AIX29"/>
      <c r="AIY29"/>
      <c r="AIZ29"/>
      <c r="AJA29"/>
      <c r="AJB29"/>
      <c r="AJC29"/>
      <c r="AJD29"/>
      <c r="AJE29"/>
      <c r="AJF29"/>
      <c r="AJG29"/>
      <c r="AJH29"/>
      <c r="AJI29"/>
      <c r="AJJ29"/>
      <c r="AJK29"/>
      <c r="AJL29"/>
      <c r="AJM29"/>
      <c r="AJN29"/>
      <c r="AJO29"/>
      <c r="AJP29"/>
      <c r="AJQ29"/>
      <c r="AJR29"/>
      <c r="AJS29"/>
      <c r="AJT29"/>
      <c r="AJU29"/>
      <c r="AJV29"/>
      <c r="AJW29"/>
      <c r="AJX29"/>
      <c r="AJY29"/>
      <c r="AJZ29"/>
      <c r="AKA29"/>
      <c r="AKB29"/>
      <c r="AKC29"/>
      <c r="AKD29"/>
      <c r="AKE29"/>
      <c r="AKF29"/>
      <c r="AKG29"/>
      <c r="AKH29"/>
      <c r="AKI29"/>
      <c r="AKJ29"/>
      <c r="AKK29"/>
      <c r="AKL29"/>
      <c r="AKM29"/>
      <c r="AKN29"/>
      <c r="AKO29"/>
      <c r="AKP29"/>
      <c r="AKQ29"/>
      <c r="AKR29"/>
      <c r="AKS29"/>
      <c r="AKT29"/>
      <c r="AKU29"/>
      <c r="AKV29"/>
      <c r="AKW29"/>
      <c r="AKX29"/>
      <c r="AKY29"/>
      <c r="AKZ29"/>
      <c r="ALA29"/>
      <c r="ALB29"/>
      <c r="ALC29"/>
      <c r="ALD29"/>
      <c r="ALE29"/>
      <c r="ALF29"/>
      <c r="ALG29"/>
      <c r="ALH29"/>
      <c r="ALI29"/>
      <c r="ALJ29"/>
      <c r="ALK29"/>
      <c r="ALL29"/>
      <c r="ALM29"/>
      <c r="ALN29"/>
      <c r="ALO29"/>
      <c r="ALP29"/>
      <c r="ALQ29"/>
      <c r="ALR29"/>
      <c r="ALS29"/>
      <c r="ALT29"/>
      <c r="ALU29"/>
      <c r="ALV29"/>
      <c r="ALW29"/>
      <c r="ALX29"/>
      <c r="ALY29"/>
      <c r="ALZ29"/>
      <c r="AMA29"/>
      <c r="AMB29"/>
      <c r="AMC29"/>
      <c r="AMD29"/>
      <c r="AME29"/>
      <c r="AMF29"/>
      <c r="AMG29"/>
      <c r="AMH29"/>
      <c r="AMI29"/>
      <c r="AMJ29"/>
    </row>
    <row r="30" spans="1:1024" x14ac:dyDescent="0.25">
      <c r="A30" s="26">
        <v>142</v>
      </c>
      <c r="B30" s="101">
        <v>39545</v>
      </c>
      <c r="C30" s="102">
        <f>dw!C30</f>
        <v>7.0603861126017797</v>
      </c>
      <c r="D30" s="29" t="s">
        <v>72</v>
      </c>
      <c r="E30" s="31"/>
      <c r="F30" s="31">
        <v>45.87</v>
      </c>
      <c r="G30" s="31"/>
      <c r="H30" s="103">
        <f>(dw!K30*100)/dw!$AB30</f>
        <v>0.24708217720308445</v>
      </c>
      <c r="I30" s="103">
        <f>(dw!L30*100)/dw!$AB30</f>
        <v>0.384891248906231</v>
      </c>
      <c r="J30" s="103">
        <f>(dw!M30*100)/dw!$AB30</f>
        <v>0.17295752404215914</v>
      </c>
      <c r="K30" s="103">
        <f>(dw!N30*100)/dw!$AB30</f>
        <v>0</v>
      </c>
      <c r="L30" s="103">
        <f>(dw!O30*100)/dw!$AB30</f>
        <v>0</v>
      </c>
      <c r="M30" s="103">
        <f>(dw!P30*100)/dw!$AB30</f>
        <v>22.572577098499817</v>
      </c>
      <c r="N30" s="103">
        <f>(dw!Q30*100)/dw!$AB30</f>
        <v>0</v>
      </c>
      <c r="O30" s="103">
        <f>(dw!R30*100)/dw!$AB30</f>
        <v>16.780120254085539</v>
      </c>
      <c r="P30" s="103">
        <f>(dw!S30*100)/dw!$AB30</f>
        <v>8.4149708711378342</v>
      </c>
      <c r="Q30" s="103">
        <f>(dw!T30*100)/dw!$AB30</f>
        <v>15.900345682142754</v>
      </c>
      <c r="R30" s="103">
        <f>(dw!U30*100)/dw!$AB30</f>
        <v>0</v>
      </c>
      <c r="S30" s="103">
        <f>(dw!V30*100)/dw!$AB30</f>
        <v>0</v>
      </c>
      <c r="T30" s="103">
        <f>(dw!W30*100)/dw!$AB30</f>
        <v>0</v>
      </c>
      <c r="U30" s="103">
        <f>(dw!X30*100)/dw!$AB30</f>
        <v>27.310357593731485</v>
      </c>
      <c r="V30" s="103">
        <f>(dw!Y30*100)/dw!$AB30</f>
        <v>2.2522958136684443</v>
      </c>
      <c r="W30" s="103">
        <f>(dw!Z30*100)/dw!$AB30</f>
        <v>5.9644017365826532</v>
      </c>
      <c r="X30" s="103">
        <f>(dw!AA30*100)/dw!$AB30</f>
        <v>0</v>
      </c>
      <c r="Y30" s="103">
        <f t="shared" si="0"/>
        <v>100</v>
      </c>
      <c r="Z30" s="104">
        <f t="shared" si="1"/>
        <v>0.80493095015147464</v>
      </c>
      <c r="AA30" s="104">
        <f t="shared" si="2"/>
        <v>63.668013905865941</v>
      </c>
      <c r="AB30" s="104">
        <f t="shared" si="3"/>
        <v>0.60903074877020935</v>
      </c>
      <c r="AC30" s="104">
        <f t="shared" si="4"/>
        <v>0.97137034717267356</v>
      </c>
      <c r="AD30" s="104">
        <f t="shared" si="5"/>
        <v>0.30018516646950899</v>
      </c>
      <c r="AE30" s="104">
        <f t="shared" si="6"/>
        <v>1.2484786478251714E-2</v>
      </c>
      <c r="AF30" s="104">
        <f t="shared" si="7"/>
        <v>0.219110413616591</v>
      </c>
      <c r="AG30" s="104">
        <f t="shared" si="10"/>
        <v>0.10970236489524324</v>
      </c>
      <c r="AH30" s="104">
        <f t="shared" si="8"/>
        <v>2.1377425679628748E-2</v>
      </c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  <c r="IY30"/>
      <c r="IZ30"/>
      <c r="JA30"/>
      <c r="JB30"/>
      <c r="JC30"/>
      <c r="JD30"/>
      <c r="JE30"/>
      <c r="JF30"/>
      <c r="JG30"/>
      <c r="JH30"/>
      <c r="JI30"/>
      <c r="JJ30"/>
      <c r="JK30"/>
      <c r="JL30"/>
      <c r="JM30"/>
      <c r="JN30"/>
      <c r="JO30"/>
      <c r="JP30"/>
      <c r="JQ30"/>
      <c r="JR30"/>
      <c r="JS30"/>
      <c r="JT30"/>
      <c r="JU30"/>
      <c r="JV30"/>
      <c r="JW30"/>
      <c r="JX30"/>
      <c r="JY30"/>
      <c r="JZ30"/>
      <c r="KA30"/>
      <c r="KB30"/>
      <c r="KC30"/>
      <c r="KD30"/>
      <c r="KE30"/>
      <c r="KF30"/>
      <c r="KG30"/>
      <c r="KH30"/>
      <c r="KI30"/>
      <c r="KJ30"/>
      <c r="KK30"/>
      <c r="KL30"/>
      <c r="KM30"/>
      <c r="KN30"/>
      <c r="KO30"/>
      <c r="KP30"/>
      <c r="KQ30"/>
      <c r="KR30"/>
      <c r="KS30"/>
      <c r="KT30"/>
      <c r="KU30"/>
      <c r="KV30"/>
      <c r="KW30"/>
      <c r="KX30"/>
      <c r="KY30"/>
      <c r="KZ30"/>
      <c r="LA30"/>
      <c r="LB30"/>
      <c r="LC30"/>
      <c r="LD30"/>
      <c r="LE30"/>
      <c r="LF30"/>
      <c r="LG30"/>
      <c r="LH30"/>
      <c r="LI30"/>
      <c r="LJ30"/>
      <c r="LK30"/>
      <c r="LL30"/>
      <c r="LM30"/>
      <c r="LN30"/>
      <c r="LO30"/>
      <c r="LP30"/>
      <c r="LQ30"/>
      <c r="LR30"/>
      <c r="LS30"/>
      <c r="LT30"/>
      <c r="LU30"/>
      <c r="LV30"/>
      <c r="LW30"/>
      <c r="LX30"/>
      <c r="LY30"/>
      <c r="LZ30"/>
      <c r="MA30"/>
      <c r="MB30"/>
      <c r="MC30"/>
      <c r="MD30"/>
      <c r="ME30"/>
      <c r="MF30"/>
      <c r="MG30"/>
      <c r="MH30"/>
      <c r="MI30"/>
      <c r="MJ30"/>
      <c r="MK30"/>
      <c r="ML30"/>
      <c r="MM30"/>
      <c r="MN30"/>
      <c r="MO30"/>
      <c r="MP30"/>
      <c r="MQ30"/>
      <c r="MR30"/>
      <c r="MS30"/>
      <c r="MT30"/>
      <c r="MU30"/>
      <c r="MV30"/>
      <c r="MW30"/>
      <c r="MX30"/>
      <c r="MY30"/>
      <c r="MZ30"/>
      <c r="NA30"/>
      <c r="NB30"/>
      <c r="NC30"/>
      <c r="ND30"/>
      <c r="NE30"/>
      <c r="NF30"/>
      <c r="NG30"/>
      <c r="NH30"/>
      <c r="NI30"/>
      <c r="NJ30"/>
      <c r="NK30"/>
      <c r="NL30"/>
      <c r="NM30"/>
      <c r="NN30"/>
      <c r="NO30"/>
      <c r="NP30"/>
      <c r="NQ30"/>
      <c r="NR30"/>
      <c r="NS30"/>
      <c r="NT30"/>
      <c r="NU30"/>
      <c r="NV30"/>
      <c r="NW30"/>
      <c r="NX30"/>
      <c r="NY30"/>
      <c r="NZ30"/>
      <c r="OA30"/>
      <c r="OB30"/>
      <c r="OC30"/>
      <c r="OD30"/>
      <c r="OE30"/>
      <c r="OF30"/>
      <c r="OG30"/>
      <c r="OH30"/>
      <c r="OI30"/>
      <c r="OJ30"/>
      <c r="OK30"/>
      <c r="OL30"/>
      <c r="OM30"/>
      <c r="ON30"/>
      <c r="OO30"/>
      <c r="OP30"/>
      <c r="OQ30"/>
      <c r="OR30"/>
      <c r="OS30"/>
      <c r="OT30"/>
      <c r="OU30"/>
      <c r="OV30"/>
      <c r="OW30"/>
      <c r="OX30"/>
      <c r="OY30"/>
      <c r="OZ30"/>
      <c r="PA30"/>
      <c r="PB30"/>
      <c r="PC30"/>
      <c r="PD30"/>
      <c r="PE30"/>
      <c r="PF30"/>
      <c r="PG30"/>
      <c r="PH30"/>
      <c r="PI30"/>
      <c r="PJ30"/>
      <c r="PK30"/>
      <c r="PL30"/>
      <c r="PM30"/>
      <c r="PN30"/>
      <c r="PO30"/>
      <c r="PP30"/>
      <c r="PQ30"/>
      <c r="PR30"/>
      <c r="PS30"/>
      <c r="PT30"/>
      <c r="PU30"/>
      <c r="PV30"/>
      <c r="PW30"/>
      <c r="PX30"/>
      <c r="PY30"/>
      <c r="PZ30"/>
      <c r="QA30"/>
      <c r="QB30"/>
      <c r="QC30"/>
      <c r="QD30"/>
      <c r="QE30"/>
      <c r="QF30"/>
      <c r="QG30"/>
      <c r="QH30"/>
      <c r="QI30"/>
      <c r="QJ30"/>
      <c r="QK30"/>
      <c r="QL30"/>
      <c r="QM30"/>
      <c r="QN30"/>
      <c r="QO30"/>
      <c r="QP30"/>
      <c r="QQ30"/>
      <c r="QR30"/>
      <c r="QS30"/>
      <c r="QT30"/>
      <c r="QU30"/>
      <c r="QV30"/>
      <c r="QW30"/>
      <c r="QX30"/>
      <c r="QY30"/>
      <c r="QZ30"/>
      <c r="RA30"/>
      <c r="RB30"/>
      <c r="RC30"/>
      <c r="RD30"/>
      <c r="RE30"/>
      <c r="RF30"/>
      <c r="RG30"/>
      <c r="RH30"/>
      <c r="RI30"/>
      <c r="RJ30"/>
      <c r="RK30"/>
      <c r="RL30"/>
      <c r="RM30"/>
      <c r="RN30"/>
      <c r="RO30"/>
      <c r="RP30"/>
      <c r="RQ30"/>
      <c r="RR30"/>
      <c r="RS30"/>
      <c r="RT30"/>
      <c r="RU30"/>
      <c r="RV30"/>
      <c r="RW30"/>
      <c r="RX30"/>
      <c r="RY30"/>
      <c r="RZ30"/>
      <c r="SA30"/>
      <c r="SB30"/>
      <c r="SC30"/>
      <c r="SD30"/>
      <c r="SE30"/>
      <c r="SF30"/>
      <c r="SG30"/>
      <c r="SH30"/>
      <c r="SI30"/>
      <c r="SJ30"/>
      <c r="SK30"/>
      <c r="SL30"/>
      <c r="SM30"/>
      <c r="SN30"/>
      <c r="SO30"/>
      <c r="SP30"/>
      <c r="SQ30"/>
      <c r="SR30"/>
      <c r="SS30"/>
      <c r="ST30"/>
      <c r="SU30"/>
      <c r="SV30"/>
      <c r="SW30"/>
      <c r="SX30"/>
      <c r="SY30"/>
      <c r="SZ30"/>
      <c r="TA30"/>
      <c r="TB30"/>
      <c r="TC30"/>
      <c r="TD30"/>
      <c r="TE30"/>
      <c r="TF30"/>
      <c r="TG30"/>
      <c r="TH30"/>
      <c r="TI30"/>
      <c r="TJ30"/>
      <c r="TK30"/>
      <c r="TL30"/>
      <c r="TM30"/>
      <c r="TN30"/>
      <c r="TO30"/>
      <c r="TP30"/>
      <c r="TQ30"/>
      <c r="TR30"/>
      <c r="TS30"/>
      <c r="TT30"/>
      <c r="TU30"/>
      <c r="TV30"/>
      <c r="TW30"/>
      <c r="TX30"/>
      <c r="TY30"/>
      <c r="TZ30"/>
      <c r="UA30"/>
      <c r="UB30"/>
      <c r="UC30"/>
      <c r="UD30"/>
      <c r="UE30"/>
      <c r="UF30"/>
      <c r="UG30"/>
      <c r="UH30"/>
      <c r="UI30"/>
      <c r="UJ30"/>
      <c r="UK30"/>
      <c r="UL30"/>
      <c r="UM30"/>
      <c r="UN30"/>
      <c r="UO30"/>
      <c r="UP30"/>
      <c r="UQ30"/>
      <c r="UR30"/>
      <c r="US30"/>
      <c r="UT30"/>
      <c r="UU30"/>
      <c r="UV30"/>
      <c r="UW30"/>
      <c r="UX30"/>
      <c r="UY30"/>
      <c r="UZ30"/>
      <c r="VA30"/>
      <c r="VB30"/>
      <c r="VC30"/>
      <c r="VD30"/>
      <c r="VE30"/>
      <c r="VF30"/>
      <c r="VG30"/>
      <c r="VH30"/>
      <c r="VI30"/>
      <c r="VJ30"/>
      <c r="VK30"/>
      <c r="VL30"/>
      <c r="VM30"/>
      <c r="VN30"/>
      <c r="VO30"/>
      <c r="VP30"/>
      <c r="VQ30"/>
      <c r="VR30"/>
      <c r="VS30"/>
      <c r="VT30"/>
      <c r="VU30"/>
      <c r="VV30"/>
      <c r="VW30"/>
      <c r="VX30"/>
      <c r="VY30"/>
      <c r="VZ30"/>
      <c r="WA30"/>
      <c r="WB30"/>
      <c r="WC30"/>
      <c r="WD30"/>
      <c r="WE30"/>
      <c r="WF30"/>
      <c r="WG30"/>
      <c r="WH30"/>
      <c r="WI30"/>
      <c r="WJ30"/>
      <c r="WK30"/>
      <c r="WL30"/>
      <c r="WM30"/>
      <c r="WN30"/>
      <c r="WO30"/>
      <c r="WP30"/>
      <c r="WQ30"/>
      <c r="WR30"/>
      <c r="WS30"/>
      <c r="WT30"/>
      <c r="WU30"/>
      <c r="WV30"/>
      <c r="WW30"/>
      <c r="WX30"/>
      <c r="WY30"/>
      <c r="WZ30"/>
      <c r="XA30"/>
      <c r="XB30"/>
      <c r="XC30"/>
      <c r="XD30"/>
      <c r="XE30"/>
      <c r="XF30"/>
      <c r="XG30"/>
      <c r="XH30"/>
      <c r="XI30"/>
      <c r="XJ30"/>
      <c r="XK30"/>
      <c r="XL30"/>
      <c r="XM30"/>
      <c r="XN30"/>
      <c r="XO30"/>
      <c r="XP30"/>
      <c r="XQ30"/>
      <c r="XR30"/>
      <c r="XS30"/>
      <c r="XT30"/>
      <c r="XU30"/>
      <c r="XV30"/>
      <c r="XW30"/>
      <c r="XX30"/>
      <c r="XY30"/>
      <c r="XZ30"/>
      <c r="YA30"/>
      <c r="YB30"/>
      <c r="YC30"/>
      <c r="YD30"/>
      <c r="YE30"/>
      <c r="YF30"/>
      <c r="YG30"/>
      <c r="YH30"/>
      <c r="YI30"/>
      <c r="YJ30"/>
      <c r="YK30"/>
      <c r="YL30"/>
      <c r="YM30"/>
      <c r="YN30"/>
      <c r="YO30"/>
      <c r="YP30"/>
      <c r="YQ30"/>
      <c r="YR30"/>
      <c r="YS30"/>
      <c r="YT30"/>
      <c r="YU30"/>
      <c r="YV30"/>
      <c r="YW30"/>
      <c r="YX30"/>
      <c r="YY30"/>
      <c r="YZ30"/>
      <c r="ZA30"/>
      <c r="ZB30"/>
      <c r="ZC30"/>
      <c r="ZD30"/>
      <c r="ZE30"/>
      <c r="ZF30"/>
      <c r="ZG30"/>
      <c r="ZH30"/>
      <c r="ZI30"/>
      <c r="ZJ30"/>
      <c r="ZK30"/>
      <c r="ZL30"/>
      <c r="ZM30"/>
      <c r="ZN30"/>
      <c r="ZO30"/>
      <c r="ZP30"/>
      <c r="ZQ30"/>
      <c r="ZR30"/>
      <c r="ZS30"/>
      <c r="ZT30"/>
      <c r="ZU30"/>
      <c r="ZV30"/>
      <c r="ZW30"/>
      <c r="ZX30"/>
      <c r="ZY30"/>
      <c r="ZZ30"/>
      <c r="AAA30"/>
      <c r="AAB30"/>
      <c r="AAC30"/>
      <c r="AAD30"/>
      <c r="AAE30"/>
      <c r="AAF30"/>
      <c r="AAG30"/>
      <c r="AAH30"/>
      <c r="AAI30"/>
      <c r="AAJ30"/>
      <c r="AAK30"/>
      <c r="AAL30"/>
      <c r="AAM30"/>
      <c r="AAN30"/>
      <c r="AAO30"/>
      <c r="AAP30"/>
      <c r="AAQ30"/>
      <c r="AAR30"/>
      <c r="AAS30"/>
      <c r="AAT30"/>
      <c r="AAU30"/>
      <c r="AAV30"/>
      <c r="AAW30"/>
      <c r="AAX30"/>
      <c r="AAY30"/>
      <c r="AAZ30"/>
      <c r="ABA30"/>
      <c r="ABB30"/>
      <c r="ABC30"/>
      <c r="ABD30"/>
      <c r="ABE30"/>
      <c r="ABF30"/>
      <c r="ABG30"/>
      <c r="ABH30"/>
      <c r="ABI30"/>
      <c r="ABJ30"/>
      <c r="ABK30"/>
      <c r="ABL30"/>
      <c r="ABM30"/>
      <c r="ABN30"/>
      <c r="ABO30"/>
      <c r="ABP30"/>
      <c r="ABQ30"/>
      <c r="ABR30"/>
      <c r="ABS30"/>
      <c r="ABT30"/>
      <c r="ABU30"/>
      <c r="ABV30"/>
      <c r="ABW30"/>
      <c r="ABX30"/>
      <c r="ABY30"/>
      <c r="ABZ30"/>
      <c r="ACA30"/>
      <c r="ACB30"/>
      <c r="ACC30"/>
      <c r="ACD30"/>
      <c r="ACE30"/>
      <c r="ACF30"/>
      <c r="ACG30"/>
      <c r="ACH30"/>
      <c r="ACI30"/>
      <c r="ACJ30"/>
      <c r="ACK30"/>
      <c r="ACL30"/>
      <c r="ACM30"/>
      <c r="ACN30"/>
      <c r="ACO30"/>
      <c r="ACP30"/>
      <c r="ACQ30"/>
      <c r="ACR30"/>
      <c r="ACS30"/>
      <c r="ACT30"/>
      <c r="ACU30"/>
      <c r="ACV30"/>
      <c r="ACW30"/>
      <c r="ACX30"/>
      <c r="ACY30"/>
      <c r="ACZ30"/>
      <c r="ADA30"/>
      <c r="ADB30"/>
      <c r="ADC30"/>
      <c r="ADD30"/>
      <c r="ADE30"/>
      <c r="ADF30"/>
      <c r="ADG30"/>
      <c r="ADH30"/>
      <c r="ADI30"/>
      <c r="ADJ30"/>
      <c r="ADK30"/>
      <c r="ADL30"/>
      <c r="ADM30"/>
      <c r="ADN30"/>
      <c r="ADO30"/>
      <c r="ADP30"/>
      <c r="ADQ30"/>
      <c r="ADR30"/>
      <c r="ADS30"/>
      <c r="ADT30"/>
      <c r="ADU30"/>
      <c r="ADV30"/>
      <c r="ADW30"/>
      <c r="ADX30"/>
      <c r="ADY30"/>
      <c r="ADZ30"/>
      <c r="AEA30"/>
      <c r="AEB30"/>
      <c r="AEC30"/>
      <c r="AED30"/>
      <c r="AEE30"/>
      <c r="AEF30"/>
      <c r="AEG30"/>
      <c r="AEH30"/>
      <c r="AEI30"/>
      <c r="AEJ30"/>
      <c r="AEK30"/>
      <c r="AEL30"/>
      <c r="AEM30"/>
      <c r="AEN30"/>
      <c r="AEO30"/>
      <c r="AEP30"/>
      <c r="AEQ30"/>
      <c r="AER30"/>
      <c r="AES30"/>
      <c r="AET30"/>
      <c r="AEU30"/>
      <c r="AEV30"/>
      <c r="AEW30"/>
      <c r="AEX30"/>
      <c r="AEY30"/>
      <c r="AEZ30"/>
      <c r="AFA30"/>
      <c r="AFB30"/>
      <c r="AFC30"/>
      <c r="AFD30"/>
      <c r="AFE30"/>
      <c r="AFF30"/>
      <c r="AFG30"/>
      <c r="AFH30"/>
      <c r="AFI30"/>
      <c r="AFJ30"/>
      <c r="AFK30"/>
      <c r="AFL30"/>
      <c r="AFM30"/>
      <c r="AFN30"/>
      <c r="AFO30"/>
      <c r="AFP30"/>
      <c r="AFQ30"/>
      <c r="AFR30"/>
      <c r="AFS30"/>
      <c r="AFT30"/>
      <c r="AFU30"/>
      <c r="AFV30"/>
      <c r="AFW30"/>
      <c r="AFX30"/>
      <c r="AFY30"/>
      <c r="AFZ30"/>
      <c r="AGA30"/>
      <c r="AGB30"/>
      <c r="AGC30"/>
      <c r="AGD30"/>
      <c r="AGE30"/>
      <c r="AGF30"/>
      <c r="AGG30"/>
      <c r="AGH30"/>
      <c r="AGI30"/>
      <c r="AGJ30"/>
      <c r="AGK30"/>
      <c r="AGL30"/>
      <c r="AGM30"/>
      <c r="AGN30"/>
      <c r="AGO30"/>
      <c r="AGP30"/>
      <c r="AGQ30"/>
      <c r="AGR30"/>
      <c r="AGS30"/>
      <c r="AGT30"/>
      <c r="AGU30"/>
      <c r="AGV30"/>
      <c r="AGW30"/>
      <c r="AGX30"/>
      <c r="AGY30"/>
      <c r="AGZ30"/>
      <c r="AHA30"/>
      <c r="AHB30"/>
      <c r="AHC30"/>
      <c r="AHD30"/>
      <c r="AHE30"/>
      <c r="AHF30"/>
      <c r="AHG30"/>
      <c r="AHH30"/>
      <c r="AHI30"/>
      <c r="AHJ30"/>
      <c r="AHK30"/>
      <c r="AHL30"/>
      <c r="AHM30"/>
      <c r="AHN30"/>
      <c r="AHO30"/>
      <c r="AHP30"/>
      <c r="AHQ30"/>
      <c r="AHR30"/>
      <c r="AHS30"/>
      <c r="AHT30"/>
      <c r="AHU30"/>
      <c r="AHV30"/>
      <c r="AHW30"/>
      <c r="AHX30"/>
      <c r="AHY30"/>
      <c r="AHZ30"/>
      <c r="AIA30"/>
      <c r="AIB30"/>
      <c r="AIC30"/>
      <c r="AID30"/>
      <c r="AIE30"/>
      <c r="AIF30"/>
      <c r="AIG30"/>
      <c r="AIH30"/>
      <c r="AII30"/>
      <c r="AIJ30"/>
      <c r="AIK30"/>
      <c r="AIL30"/>
      <c r="AIM30"/>
      <c r="AIN30"/>
      <c r="AIO30"/>
      <c r="AIP30"/>
      <c r="AIQ30"/>
      <c r="AIR30"/>
      <c r="AIS30"/>
      <c r="AIT30"/>
      <c r="AIU30"/>
      <c r="AIV30"/>
      <c r="AIW30"/>
      <c r="AIX30"/>
      <c r="AIY30"/>
      <c r="AIZ30"/>
      <c r="AJA30"/>
      <c r="AJB30"/>
      <c r="AJC30"/>
      <c r="AJD30"/>
      <c r="AJE30"/>
      <c r="AJF30"/>
      <c r="AJG30"/>
      <c r="AJH30"/>
      <c r="AJI30"/>
      <c r="AJJ30"/>
      <c r="AJK30"/>
      <c r="AJL30"/>
      <c r="AJM30"/>
      <c r="AJN30"/>
      <c r="AJO30"/>
      <c r="AJP30"/>
      <c r="AJQ30"/>
      <c r="AJR30"/>
      <c r="AJS30"/>
      <c r="AJT30"/>
      <c r="AJU30"/>
      <c r="AJV30"/>
      <c r="AJW30"/>
      <c r="AJX30"/>
      <c r="AJY30"/>
      <c r="AJZ30"/>
      <c r="AKA30"/>
      <c r="AKB30"/>
      <c r="AKC30"/>
      <c r="AKD30"/>
      <c r="AKE30"/>
      <c r="AKF30"/>
      <c r="AKG30"/>
      <c r="AKH30"/>
      <c r="AKI30"/>
      <c r="AKJ30"/>
      <c r="AKK30"/>
      <c r="AKL30"/>
      <c r="AKM30"/>
      <c r="AKN30"/>
      <c r="AKO30"/>
      <c r="AKP30"/>
      <c r="AKQ30"/>
      <c r="AKR30"/>
      <c r="AKS30"/>
      <c r="AKT30"/>
      <c r="AKU30"/>
      <c r="AKV30"/>
      <c r="AKW30"/>
      <c r="AKX30"/>
      <c r="AKY30"/>
      <c r="AKZ30"/>
      <c r="ALA30"/>
      <c r="ALB30"/>
      <c r="ALC30"/>
      <c r="ALD30"/>
      <c r="ALE30"/>
      <c r="ALF30"/>
      <c r="ALG30"/>
      <c r="ALH30"/>
      <c r="ALI30"/>
      <c r="ALJ30"/>
      <c r="ALK30"/>
      <c r="ALL30"/>
      <c r="ALM30"/>
      <c r="ALN30"/>
      <c r="ALO30"/>
      <c r="ALP30"/>
      <c r="ALQ30"/>
      <c r="ALR30"/>
      <c r="ALS30"/>
      <c r="ALT30"/>
      <c r="ALU30"/>
      <c r="ALV30"/>
      <c r="ALW30"/>
      <c r="ALX30"/>
      <c r="ALY30"/>
      <c r="ALZ30"/>
      <c r="AMA30"/>
      <c r="AMB30"/>
      <c r="AMC30"/>
      <c r="AMD30"/>
      <c r="AME30"/>
      <c r="AMF30"/>
      <c r="AMG30"/>
      <c r="AMH30"/>
      <c r="AMI30"/>
      <c r="AMJ30"/>
    </row>
    <row r="31" spans="1:1024" x14ac:dyDescent="0.25">
      <c r="A31" s="26">
        <v>148</v>
      </c>
      <c r="B31" s="101">
        <v>39570</v>
      </c>
      <c r="C31" s="102">
        <f>dw!C31</f>
        <v>3.3824517962707299</v>
      </c>
      <c r="D31" s="29" t="s">
        <v>72</v>
      </c>
      <c r="E31" s="31"/>
      <c r="F31" s="31">
        <v>44.85</v>
      </c>
      <c r="G31" s="31"/>
      <c r="H31" s="103">
        <f>(dw!K31*100)/dw!$AB31</f>
        <v>0.52027954620017336</v>
      </c>
      <c r="I31" s="103">
        <f>(dw!L31*100)/dw!$AB31</f>
        <v>0.8490276111068763</v>
      </c>
      <c r="J31" s="103">
        <f>(dw!M31*100)/dw!$AB31</f>
        <v>1.5228953945526358</v>
      </c>
      <c r="K31" s="103">
        <f>(dw!N31*100)/dw!$AB31</f>
        <v>0</v>
      </c>
      <c r="L31" s="103">
        <f>(dw!O31*100)/dw!$AB31</f>
        <v>0</v>
      </c>
      <c r="M31" s="103">
        <f>(dw!P31*100)/dw!$AB31</f>
        <v>23.335395250725359</v>
      </c>
      <c r="N31" s="103">
        <f>(dw!Q31*100)/dw!$AB31</f>
        <v>0</v>
      </c>
      <c r="O31" s="103">
        <f>(dw!R31*100)/dw!$AB31</f>
        <v>17.830794771745143</v>
      </c>
      <c r="P31" s="103">
        <f>(dw!S31*100)/dw!$AB31</f>
        <v>7.6020631599644188</v>
      </c>
      <c r="Q31" s="103">
        <f>(dw!T31*100)/dw!$AB31</f>
        <v>19.496189588380123</v>
      </c>
      <c r="R31" s="103">
        <f>(dw!U31*100)/dw!$AB31</f>
        <v>0</v>
      </c>
      <c r="S31" s="103">
        <f>(dw!V31*100)/dw!$AB31</f>
        <v>0</v>
      </c>
      <c r="T31" s="103">
        <f>(dw!W31*100)/dw!$AB31</f>
        <v>0.15722733539016226</v>
      </c>
      <c r="U31" s="103">
        <f>(dw!X31*100)/dw!$AB31</f>
        <v>24.676115619779647</v>
      </c>
      <c r="V31" s="103">
        <f>(dw!Y31*100)/dw!$AB31</f>
        <v>1.100591347731136</v>
      </c>
      <c r="W31" s="103">
        <f>(dw!Z31*100)/dw!$AB31</f>
        <v>2.5949657036439961</v>
      </c>
      <c r="X31" s="103">
        <f>(dw!AA31*100)/dw!$AB31</f>
        <v>0.31445467078032452</v>
      </c>
      <c r="Y31" s="103">
        <f t="shared" si="0"/>
        <v>99.999999999999986</v>
      </c>
      <c r="Z31" s="104">
        <f t="shared" si="1"/>
        <v>2.8922025518596852</v>
      </c>
      <c r="AA31" s="104">
        <f t="shared" si="2"/>
        <v>68.264442770815037</v>
      </c>
      <c r="AB31" s="104">
        <f t="shared" si="3"/>
        <v>0.62004175365344472</v>
      </c>
      <c r="AC31" s="104">
        <f t="shared" si="4"/>
        <v>0.89508962665575242</v>
      </c>
      <c r="AD31" s="104">
        <f t="shared" si="5"/>
        <v>0.26550427549698041</v>
      </c>
      <c r="AE31" s="104">
        <f t="shared" si="6"/>
        <v>4.0645572015718091E-2</v>
      </c>
      <c r="AF31" s="104">
        <f t="shared" si="7"/>
        <v>0.55439814814814814</v>
      </c>
      <c r="AG31" s="104">
        <f t="shared" si="10"/>
        <v>0.47272727272727272</v>
      </c>
      <c r="AH31" s="104">
        <f t="shared" si="8"/>
        <v>5.3121880891649112E-2</v>
      </c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  <c r="IW31"/>
      <c r="IX31"/>
      <c r="IY31"/>
      <c r="IZ31"/>
      <c r="JA31"/>
      <c r="JB31"/>
      <c r="JC31"/>
      <c r="JD31"/>
      <c r="JE31"/>
      <c r="JF31"/>
      <c r="JG31"/>
      <c r="JH31"/>
      <c r="JI31"/>
      <c r="JJ31"/>
      <c r="JK31"/>
      <c r="JL31"/>
      <c r="JM31"/>
      <c r="JN31"/>
      <c r="JO31"/>
      <c r="JP31"/>
      <c r="JQ31"/>
      <c r="JR31"/>
      <c r="JS31"/>
      <c r="JT31"/>
      <c r="JU31"/>
      <c r="JV31"/>
      <c r="JW31"/>
      <c r="JX31"/>
      <c r="JY31"/>
      <c r="JZ31"/>
      <c r="KA31"/>
      <c r="KB31"/>
      <c r="KC31"/>
      <c r="KD31"/>
      <c r="KE31"/>
      <c r="KF31"/>
      <c r="KG31"/>
      <c r="KH31"/>
      <c r="KI31"/>
      <c r="KJ31"/>
      <c r="KK31"/>
      <c r="KL31"/>
      <c r="KM31"/>
      <c r="KN31"/>
      <c r="KO31"/>
      <c r="KP31"/>
      <c r="KQ31"/>
      <c r="KR31"/>
      <c r="KS31"/>
      <c r="KT31"/>
      <c r="KU31"/>
      <c r="KV31"/>
      <c r="KW31"/>
      <c r="KX31"/>
      <c r="KY31"/>
      <c r="KZ31"/>
      <c r="LA31"/>
      <c r="LB31"/>
      <c r="LC31"/>
      <c r="LD31"/>
      <c r="LE31"/>
      <c r="LF31"/>
      <c r="LG31"/>
      <c r="LH31"/>
      <c r="LI31"/>
      <c r="LJ31"/>
      <c r="LK31"/>
      <c r="LL31"/>
      <c r="LM31"/>
      <c r="LN31"/>
      <c r="LO31"/>
      <c r="LP31"/>
      <c r="LQ31"/>
      <c r="LR31"/>
      <c r="LS31"/>
      <c r="LT31"/>
      <c r="LU31"/>
      <c r="LV31"/>
      <c r="LW31"/>
      <c r="LX31"/>
      <c r="LY31"/>
      <c r="LZ31"/>
      <c r="MA31"/>
      <c r="MB31"/>
      <c r="MC31"/>
      <c r="MD31"/>
      <c r="ME31"/>
      <c r="MF31"/>
      <c r="MG31"/>
      <c r="MH31"/>
      <c r="MI31"/>
      <c r="MJ31"/>
      <c r="MK31"/>
      <c r="ML31"/>
      <c r="MM31"/>
      <c r="MN31"/>
      <c r="MO31"/>
      <c r="MP31"/>
      <c r="MQ31"/>
      <c r="MR31"/>
      <c r="MS31"/>
      <c r="MT31"/>
      <c r="MU31"/>
      <c r="MV31"/>
      <c r="MW31"/>
      <c r="MX31"/>
      <c r="MY31"/>
      <c r="MZ31"/>
      <c r="NA31"/>
      <c r="NB31"/>
      <c r="NC31"/>
      <c r="ND31"/>
      <c r="NE31"/>
      <c r="NF31"/>
      <c r="NG31"/>
      <c r="NH31"/>
      <c r="NI31"/>
      <c r="NJ31"/>
      <c r="NK31"/>
      <c r="NL31"/>
      <c r="NM31"/>
      <c r="NN31"/>
      <c r="NO31"/>
      <c r="NP31"/>
      <c r="NQ31"/>
      <c r="NR31"/>
      <c r="NS31"/>
      <c r="NT31"/>
      <c r="NU31"/>
      <c r="NV31"/>
      <c r="NW31"/>
      <c r="NX31"/>
      <c r="NY31"/>
      <c r="NZ31"/>
      <c r="OA31"/>
      <c r="OB31"/>
      <c r="OC31"/>
      <c r="OD31"/>
      <c r="OE31"/>
      <c r="OF31"/>
      <c r="OG31"/>
      <c r="OH31"/>
      <c r="OI31"/>
      <c r="OJ31"/>
      <c r="OK31"/>
      <c r="OL31"/>
      <c r="OM31"/>
      <c r="ON31"/>
      <c r="OO31"/>
      <c r="OP31"/>
      <c r="OQ31"/>
      <c r="OR31"/>
      <c r="OS31"/>
      <c r="OT31"/>
      <c r="OU31"/>
      <c r="OV31"/>
      <c r="OW31"/>
      <c r="OX31"/>
      <c r="OY31"/>
      <c r="OZ31"/>
      <c r="PA31"/>
      <c r="PB31"/>
      <c r="PC31"/>
      <c r="PD31"/>
      <c r="PE31"/>
      <c r="PF31"/>
      <c r="PG31"/>
      <c r="PH31"/>
      <c r="PI31"/>
      <c r="PJ31"/>
      <c r="PK31"/>
      <c r="PL31"/>
      <c r="PM31"/>
      <c r="PN31"/>
      <c r="PO31"/>
      <c r="PP31"/>
      <c r="PQ31"/>
      <c r="PR31"/>
      <c r="PS31"/>
      <c r="PT31"/>
      <c r="PU31"/>
      <c r="PV31"/>
      <c r="PW31"/>
      <c r="PX31"/>
      <c r="PY31"/>
      <c r="PZ31"/>
      <c r="QA31"/>
      <c r="QB31"/>
      <c r="QC31"/>
      <c r="QD31"/>
      <c r="QE31"/>
      <c r="QF31"/>
      <c r="QG31"/>
      <c r="QH31"/>
      <c r="QI31"/>
      <c r="QJ31"/>
      <c r="QK31"/>
      <c r="QL31"/>
      <c r="QM31"/>
      <c r="QN31"/>
      <c r="QO31"/>
      <c r="QP31"/>
      <c r="QQ31"/>
      <c r="QR31"/>
      <c r="QS31"/>
      <c r="QT31"/>
      <c r="QU31"/>
      <c r="QV31"/>
      <c r="QW31"/>
      <c r="QX31"/>
      <c r="QY31"/>
      <c r="QZ31"/>
      <c r="RA31"/>
      <c r="RB31"/>
      <c r="RC31"/>
      <c r="RD31"/>
      <c r="RE31"/>
      <c r="RF31"/>
      <c r="RG31"/>
      <c r="RH31"/>
      <c r="RI31"/>
      <c r="RJ31"/>
      <c r="RK31"/>
      <c r="RL31"/>
      <c r="RM31"/>
      <c r="RN31"/>
      <c r="RO31"/>
      <c r="RP31"/>
      <c r="RQ31"/>
      <c r="RR31"/>
      <c r="RS31"/>
      <c r="RT31"/>
      <c r="RU31"/>
      <c r="RV31"/>
      <c r="RW31"/>
      <c r="RX31"/>
      <c r="RY31"/>
      <c r="RZ31"/>
      <c r="SA31"/>
      <c r="SB31"/>
      <c r="SC31"/>
      <c r="SD31"/>
      <c r="SE31"/>
      <c r="SF31"/>
      <c r="SG31"/>
      <c r="SH31"/>
      <c r="SI31"/>
      <c r="SJ31"/>
      <c r="SK31"/>
      <c r="SL31"/>
      <c r="SM31"/>
      <c r="SN31"/>
      <c r="SO31"/>
      <c r="SP31"/>
      <c r="SQ31"/>
      <c r="SR31"/>
      <c r="SS31"/>
      <c r="ST31"/>
      <c r="SU31"/>
      <c r="SV31"/>
      <c r="SW31"/>
      <c r="SX31"/>
      <c r="SY31"/>
      <c r="SZ31"/>
      <c r="TA31"/>
      <c r="TB31"/>
      <c r="TC31"/>
      <c r="TD31"/>
      <c r="TE31"/>
      <c r="TF31"/>
      <c r="TG31"/>
      <c r="TH31"/>
      <c r="TI31"/>
      <c r="TJ31"/>
      <c r="TK31"/>
      <c r="TL31"/>
      <c r="TM31"/>
      <c r="TN31"/>
      <c r="TO31"/>
      <c r="TP31"/>
      <c r="TQ31"/>
      <c r="TR31"/>
      <c r="TS31"/>
      <c r="TT31"/>
      <c r="TU31"/>
      <c r="TV31"/>
      <c r="TW31"/>
      <c r="TX31"/>
      <c r="TY31"/>
      <c r="TZ31"/>
      <c r="UA31"/>
      <c r="UB31"/>
      <c r="UC31"/>
      <c r="UD31"/>
      <c r="UE31"/>
      <c r="UF31"/>
      <c r="UG31"/>
      <c r="UH31"/>
      <c r="UI31"/>
      <c r="UJ31"/>
      <c r="UK31"/>
      <c r="UL31"/>
      <c r="UM31"/>
      <c r="UN31"/>
      <c r="UO31"/>
      <c r="UP31"/>
      <c r="UQ31"/>
      <c r="UR31"/>
      <c r="US31"/>
      <c r="UT31"/>
      <c r="UU31"/>
      <c r="UV31"/>
      <c r="UW31"/>
      <c r="UX31"/>
      <c r="UY31"/>
      <c r="UZ31"/>
      <c r="VA31"/>
      <c r="VB31"/>
      <c r="VC31"/>
      <c r="VD31"/>
      <c r="VE31"/>
      <c r="VF31"/>
      <c r="VG31"/>
      <c r="VH31"/>
      <c r="VI31"/>
      <c r="VJ31"/>
      <c r="VK31"/>
      <c r="VL31"/>
      <c r="VM31"/>
      <c r="VN31"/>
      <c r="VO31"/>
      <c r="VP31"/>
      <c r="VQ31"/>
      <c r="VR31"/>
      <c r="VS31"/>
      <c r="VT31"/>
      <c r="VU31"/>
      <c r="VV31"/>
      <c r="VW31"/>
      <c r="VX31"/>
      <c r="VY31"/>
      <c r="VZ31"/>
      <c r="WA31"/>
      <c r="WB31"/>
      <c r="WC31"/>
      <c r="WD31"/>
      <c r="WE31"/>
      <c r="WF31"/>
      <c r="WG31"/>
      <c r="WH31"/>
      <c r="WI31"/>
      <c r="WJ31"/>
      <c r="WK31"/>
      <c r="WL31"/>
      <c r="WM31"/>
      <c r="WN31"/>
      <c r="WO31"/>
      <c r="WP31"/>
      <c r="WQ31"/>
      <c r="WR31"/>
      <c r="WS31"/>
      <c r="WT31"/>
      <c r="WU31"/>
      <c r="WV31"/>
      <c r="WW31"/>
      <c r="WX31"/>
      <c r="WY31"/>
      <c r="WZ31"/>
      <c r="XA31"/>
      <c r="XB31"/>
      <c r="XC31"/>
      <c r="XD31"/>
      <c r="XE31"/>
      <c r="XF31"/>
      <c r="XG31"/>
      <c r="XH31"/>
      <c r="XI31"/>
      <c r="XJ31"/>
      <c r="XK31"/>
      <c r="XL31"/>
      <c r="XM31"/>
      <c r="XN31"/>
      <c r="XO31"/>
      <c r="XP31"/>
      <c r="XQ31"/>
      <c r="XR31"/>
      <c r="XS31"/>
      <c r="XT31"/>
      <c r="XU31"/>
      <c r="XV31"/>
      <c r="XW31"/>
      <c r="XX31"/>
      <c r="XY31"/>
      <c r="XZ31"/>
      <c r="YA31"/>
      <c r="YB31"/>
      <c r="YC31"/>
      <c r="YD31"/>
      <c r="YE31"/>
      <c r="YF31"/>
      <c r="YG31"/>
      <c r="YH31"/>
      <c r="YI31"/>
      <c r="YJ31"/>
      <c r="YK31"/>
      <c r="YL31"/>
      <c r="YM31"/>
      <c r="YN31"/>
      <c r="YO31"/>
      <c r="YP31"/>
      <c r="YQ31"/>
      <c r="YR31"/>
      <c r="YS31"/>
      <c r="YT31"/>
      <c r="YU31"/>
      <c r="YV31"/>
      <c r="YW31"/>
      <c r="YX31"/>
      <c r="YY31"/>
      <c r="YZ31"/>
      <c r="ZA31"/>
      <c r="ZB31"/>
      <c r="ZC31"/>
      <c r="ZD31"/>
      <c r="ZE31"/>
      <c r="ZF31"/>
      <c r="ZG31"/>
      <c r="ZH31"/>
      <c r="ZI31"/>
      <c r="ZJ31"/>
      <c r="ZK31"/>
      <c r="ZL31"/>
      <c r="ZM31"/>
      <c r="ZN31"/>
      <c r="ZO31"/>
      <c r="ZP31"/>
      <c r="ZQ31"/>
      <c r="ZR31"/>
      <c r="ZS31"/>
      <c r="ZT31"/>
      <c r="ZU31"/>
      <c r="ZV31"/>
      <c r="ZW31"/>
      <c r="ZX31"/>
      <c r="ZY31"/>
      <c r="ZZ31"/>
      <c r="AAA31"/>
      <c r="AAB31"/>
      <c r="AAC31"/>
      <c r="AAD31"/>
      <c r="AAE31"/>
      <c r="AAF31"/>
      <c r="AAG31"/>
      <c r="AAH31"/>
      <c r="AAI31"/>
      <c r="AAJ31"/>
      <c r="AAK31"/>
      <c r="AAL31"/>
      <c r="AAM31"/>
      <c r="AAN31"/>
      <c r="AAO31"/>
      <c r="AAP31"/>
      <c r="AAQ31"/>
      <c r="AAR31"/>
      <c r="AAS31"/>
      <c r="AAT31"/>
      <c r="AAU31"/>
      <c r="AAV31"/>
      <c r="AAW31"/>
      <c r="AAX31"/>
      <c r="AAY31"/>
      <c r="AAZ31"/>
      <c r="ABA31"/>
      <c r="ABB31"/>
      <c r="ABC31"/>
      <c r="ABD31"/>
      <c r="ABE31"/>
      <c r="ABF31"/>
      <c r="ABG31"/>
      <c r="ABH31"/>
      <c r="ABI31"/>
      <c r="ABJ31"/>
      <c r="ABK31"/>
      <c r="ABL31"/>
      <c r="ABM31"/>
      <c r="ABN31"/>
      <c r="ABO31"/>
      <c r="ABP31"/>
      <c r="ABQ31"/>
      <c r="ABR31"/>
      <c r="ABS31"/>
      <c r="ABT31"/>
      <c r="ABU31"/>
      <c r="ABV31"/>
      <c r="ABW31"/>
      <c r="ABX31"/>
      <c r="ABY31"/>
      <c r="ABZ31"/>
      <c r="ACA31"/>
      <c r="ACB31"/>
      <c r="ACC31"/>
      <c r="ACD31"/>
      <c r="ACE31"/>
      <c r="ACF31"/>
      <c r="ACG31"/>
      <c r="ACH31"/>
      <c r="ACI31"/>
      <c r="ACJ31"/>
      <c r="ACK31"/>
      <c r="ACL31"/>
      <c r="ACM31"/>
      <c r="ACN31"/>
      <c r="ACO31"/>
      <c r="ACP31"/>
      <c r="ACQ31"/>
      <c r="ACR31"/>
      <c r="ACS31"/>
      <c r="ACT31"/>
      <c r="ACU31"/>
      <c r="ACV31"/>
      <c r="ACW31"/>
      <c r="ACX31"/>
      <c r="ACY31"/>
      <c r="ACZ31"/>
      <c r="ADA31"/>
      <c r="ADB31"/>
      <c r="ADC31"/>
      <c r="ADD31"/>
      <c r="ADE31"/>
      <c r="ADF31"/>
      <c r="ADG31"/>
      <c r="ADH31"/>
      <c r="ADI31"/>
      <c r="ADJ31"/>
      <c r="ADK31"/>
      <c r="ADL31"/>
      <c r="ADM31"/>
      <c r="ADN31"/>
      <c r="ADO31"/>
      <c r="ADP31"/>
      <c r="ADQ31"/>
      <c r="ADR31"/>
      <c r="ADS31"/>
      <c r="ADT31"/>
      <c r="ADU31"/>
      <c r="ADV31"/>
      <c r="ADW31"/>
      <c r="ADX31"/>
      <c r="ADY31"/>
      <c r="ADZ31"/>
      <c r="AEA31"/>
      <c r="AEB31"/>
      <c r="AEC31"/>
      <c r="AED31"/>
      <c r="AEE31"/>
      <c r="AEF31"/>
      <c r="AEG31"/>
      <c r="AEH31"/>
      <c r="AEI31"/>
      <c r="AEJ31"/>
      <c r="AEK31"/>
      <c r="AEL31"/>
      <c r="AEM31"/>
      <c r="AEN31"/>
      <c r="AEO31"/>
      <c r="AEP31"/>
      <c r="AEQ31"/>
      <c r="AER31"/>
      <c r="AES31"/>
      <c r="AET31"/>
      <c r="AEU31"/>
      <c r="AEV31"/>
      <c r="AEW31"/>
      <c r="AEX31"/>
      <c r="AEY31"/>
      <c r="AEZ31"/>
      <c r="AFA31"/>
      <c r="AFB31"/>
      <c r="AFC31"/>
      <c r="AFD31"/>
      <c r="AFE31"/>
      <c r="AFF31"/>
      <c r="AFG31"/>
      <c r="AFH31"/>
      <c r="AFI31"/>
      <c r="AFJ31"/>
      <c r="AFK31"/>
      <c r="AFL31"/>
      <c r="AFM31"/>
      <c r="AFN31"/>
      <c r="AFO31"/>
      <c r="AFP31"/>
      <c r="AFQ31"/>
      <c r="AFR31"/>
      <c r="AFS31"/>
      <c r="AFT31"/>
      <c r="AFU31"/>
      <c r="AFV31"/>
      <c r="AFW31"/>
      <c r="AFX31"/>
      <c r="AFY31"/>
      <c r="AFZ31"/>
      <c r="AGA31"/>
      <c r="AGB31"/>
      <c r="AGC31"/>
      <c r="AGD31"/>
      <c r="AGE31"/>
      <c r="AGF31"/>
      <c r="AGG31"/>
      <c r="AGH31"/>
      <c r="AGI31"/>
      <c r="AGJ31"/>
      <c r="AGK31"/>
      <c r="AGL31"/>
      <c r="AGM31"/>
      <c r="AGN31"/>
      <c r="AGO31"/>
      <c r="AGP31"/>
      <c r="AGQ31"/>
      <c r="AGR31"/>
      <c r="AGS31"/>
      <c r="AGT31"/>
      <c r="AGU31"/>
      <c r="AGV31"/>
      <c r="AGW31"/>
      <c r="AGX31"/>
      <c r="AGY31"/>
      <c r="AGZ31"/>
      <c r="AHA31"/>
      <c r="AHB31"/>
      <c r="AHC31"/>
      <c r="AHD31"/>
      <c r="AHE31"/>
      <c r="AHF31"/>
      <c r="AHG31"/>
      <c r="AHH31"/>
      <c r="AHI31"/>
      <c r="AHJ31"/>
      <c r="AHK31"/>
      <c r="AHL31"/>
      <c r="AHM31"/>
      <c r="AHN31"/>
      <c r="AHO31"/>
      <c r="AHP31"/>
      <c r="AHQ31"/>
      <c r="AHR31"/>
      <c r="AHS31"/>
      <c r="AHT31"/>
      <c r="AHU31"/>
      <c r="AHV31"/>
      <c r="AHW31"/>
      <c r="AHX31"/>
      <c r="AHY31"/>
      <c r="AHZ31"/>
      <c r="AIA31"/>
      <c r="AIB31"/>
      <c r="AIC31"/>
      <c r="AID31"/>
      <c r="AIE31"/>
      <c r="AIF31"/>
      <c r="AIG31"/>
      <c r="AIH31"/>
      <c r="AII31"/>
      <c r="AIJ31"/>
      <c r="AIK31"/>
      <c r="AIL31"/>
      <c r="AIM31"/>
      <c r="AIN31"/>
      <c r="AIO31"/>
      <c r="AIP31"/>
      <c r="AIQ31"/>
      <c r="AIR31"/>
      <c r="AIS31"/>
      <c r="AIT31"/>
      <c r="AIU31"/>
      <c r="AIV31"/>
      <c r="AIW31"/>
      <c r="AIX31"/>
      <c r="AIY31"/>
      <c r="AIZ31"/>
      <c r="AJA31"/>
      <c r="AJB31"/>
      <c r="AJC31"/>
      <c r="AJD31"/>
      <c r="AJE31"/>
      <c r="AJF31"/>
      <c r="AJG31"/>
      <c r="AJH31"/>
      <c r="AJI31"/>
      <c r="AJJ31"/>
      <c r="AJK31"/>
      <c r="AJL31"/>
      <c r="AJM31"/>
      <c r="AJN31"/>
      <c r="AJO31"/>
      <c r="AJP31"/>
      <c r="AJQ31"/>
      <c r="AJR31"/>
      <c r="AJS31"/>
      <c r="AJT31"/>
      <c r="AJU31"/>
      <c r="AJV31"/>
      <c r="AJW31"/>
      <c r="AJX31"/>
      <c r="AJY31"/>
      <c r="AJZ31"/>
      <c r="AKA31"/>
      <c r="AKB31"/>
      <c r="AKC31"/>
      <c r="AKD31"/>
      <c r="AKE31"/>
      <c r="AKF31"/>
      <c r="AKG31"/>
      <c r="AKH31"/>
      <c r="AKI31"/>
      <c r="AKJ31"/>
      <c r="AKK31"/>
      <c r="AKL31"/>
      <c r="AKM31"/>
      <c r="AKN31"/>
      <c r="AKO31"/>
      <c r="AKP31"/>
      <c r="AKQ31"/>
      <c r="AKR31"/>
      <c r="AKS31"/>
      <c r="AKT31"/>
      <c r="AKU31"/>
      <c r="AKV31"/>
      <c r="AKW31"/>
      <c r="AKX31"/>
      <c r="AKY31"/>
      <c r="AKZ31"/>
      <c r="ALA31"/>
      <c r="ALB31"/>
      <c r="ALC31"/>
      <c r="ALD31"/>
      <c r="ALE31"/>
      <c r="ALF31"/>
      <c r="ALG31"/>
      <c r="ALH31"/>
      <c r="ALI31"/>
      <c r="ALJ31"/>
      <c r="ALK31"/>
      <c r="ALL31"/>
      <c r="ALM31"/>
      <c r="ALN31"/>
      <c r="ALO31"/>
      <c r="ALP31"/>
      <c r="ALQ31"/>
      <c r="ALR31"/>
      <c r="ALS31"/>
      <c r="ALT31"/>
      <c r="ALU31"/>
      <c r="ALV31"/>
      <c r="ALW31"/>
      <c r="ALX31"/>
      <c r="ALY31"/>
      <c r="ALZ31"/>
      <c r="AMA31"/>
      <c r="AMB31"/>
      <c r="AMC31"/>
      <c r="AMD31"/>
      <c r="AME31"/>
      <c r="AMF31"/>
      <c r="AMG31"/>
      <c r="AMH31"/>
      <c r="AMI31"/>
      <c r="AMJ31"/>
    </row>
    <row r="32" spans="1:1024" x14ac:dyDescent="0.25">
      <c r="A32" s="26">
        <v>152</v>
      </c>
      <c r="B32" s="101">
        <v>39584</v>
      </c>
      <c r="C32" s="102">
        <f>dw!C32</f>
        <v>0.34577548207736403</v>
      </c>
      <c r="D32" s="29" t="s">
        <v>72</v>
      </c>
      <c r="E32" s="31"/>
      <c r="F32" s="38">
        <v>44.65</v>
      </c>
      <c r="G32" s="31"/>
      <c r="H32" s="103">
        <f>(dw!K32*100)/dw!$AB32</f>
        <v>0.43636120480926593</v>
      </c>
      <c r="I32" s="103">
        <f>(dw!L32*100)/dw!$AB32</f>
        <v>0.82435549702190503</v>
      </c>
      <c r="J32" s="103">
        <f>(dw!M32*100)/dw!$AB32</f>
        <v>1.718970033246469</v>
      </c>
      <c r="K32" s="103">
        <f>(dw!N32*100)/dw!$AB32</f>
        <v>0.22539813334730699</v>
      </c>
      <c r="L32" s="103">
        <f>(dw!O32*100)/dw!$AB32</f>
        <v>0</v>
      </c>
      <c r="M32" s="103">
        <f>(dw!P32*100)/dw!$AB32</f>
        <v>26.046146598366008</v>
      </c>
      <c r="N32" s="103">
        <f>(dw!Q32*100)/dw!$AB32</f>
        <v>2.9922811689845941</v>
      </c>
      <c r="O32" s="103">
        <f>(dw!R32*100)/dw!$AB32</f>
        <v>16.973672382301913</v>
      </c>
      <c r="P32" s="103">
        <f>(dw!S32*100)/dw!$AB32</f>
        <v>10.353532378464706</v>
      </c>
      <c r="Q32" s="103">
        <f>(dw!T32*100)/dw!$AB32</f>
        <v>14.781755511415367</v>
      </c>
      <c r="R32" s="103">
        <f>(dw!U32*100)/dw!$AB32</f>
        <v>0.20811072844749609</v>
      </c>
      <c r="S32" s="103">
        <f>(dw!V32*100)/dw!$AB32</f>
        <v>9.7704567346242291E-2</v>
      </c>
      <c r="T32" s="103">
        <f>(dw!W32*100)/dw!$AB32</f>
        <v>3.8577545300580822E-2</v>
      </c>
      <c r="U32" s="103">
        <f>(dw!X32*100)/dw!$AB32</f>
        <v>22.806137074755135</v>
      </c>
      <c r="V32" s="103">
        <f>(dw!Y32*100)/dw!$AB32</f>
        <v>0.96696004070410113</v>
      </c>
      <c r="W32" s="103">
        <f>(dw!Z32*100)/dw!$AB32</f>
        <v>1.530037135488922</v>
      </c>
      <c r="X32" s="103">
        <f>(dw!AA32*100)/dw!$AB32</f>
        <v>0</v>
      </c>
      <c r="Y32" s="103">
        <f t="shared" si="0"/>
        <v>100</v>
      </c>
      <c r="Z32" s="104">
        <f t="shared" si="1"/>
        <v>3.2050848684249469</v>
      </c>
      <c r="AA32" s="104">
        <f t="shared" si="2"/>
        <v>71.35549876798008</v>
      </c>
      <c r="AB32" s="104">
        <f t="shared" si="3"/>
        <v>0.65387846121538784</v>
      </c>
      <c r="AC32" s="104">
        <f t="shared" si="4"/>
        <v>0.8767806881419774</v>
      </c>
      <c r="AD32" s="104">
        <f t="shared" si="5"/>
        <v>0.24220200584498106</v>
      </c>
      <c r="AE32" s="104">
        <f t="shared" si="6"/>
        <v>4.2986316792456396E-2</v>
      </c>
      <c r="AF32" s="104">
        <f t="shared" si="7"/>
        <v>0.56593341294050392</v>
      </c>
      <c r="AG32" s="104">
        <f t="shared" si="10"/>
        <v>0.45127118644067793</v>
      </c>
      <c r="AH32" s="104">
        <f t="shared" si="8"/>
        <v>5.303123508511428E-2</v>
      </c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  <c r="IY32"/>
      <c r="IZ32"/>
      <c r="JA32"/>
      <c r="JB32"/>
      <c r="JC32"/>
      <c r="JD32"/>
      <c r="JE32"/>
      <c r="JF32"/>
      <c r="JG32"/>
      <c r="JH32"/>
      <c r="JI32"/>
      <c r="JJ32"/>
      <c r="JK32"/>
      <c r="JL32"/>
      <c r="JM32"/>
      <c r="JN32"/>
      <c r="JO32"/>
      <c r="JP32"/>
      <c r="JQ32"/>
      <c r="JR32"/>
      <c r="JS32"/>
      <c r="JT32"/>
      <c r="JU32"/>
      <c r="JV32"/>
      <c r="JW32"/>
      <c r="JX32"/>
      <c r="JY32"/>
      <c r="JZ32"/>
      <c r="KA32"/>
      <c r="KB32"/>
      <c r="KC32"/>
      <c r="KD32"/>
      <c r="KE32"/>
      <c r="KF32"/>
      <c r="KG32"/>
      <c r="KH32"/>
      <c r="KI32"/>
      <c r="KJ32"/>
      <c r="KK32"/>
      <c r="KL32"/>
      <c r="KM32"/>
      <c r="KN32"/>
      <c r="KO32"/>
      <c r="KP32"/>
      <c r="KQ32"/>
      <c r="KR32"/>
      <c r="KS32"/>
      <c r="KT32"/>
      <c r="KU32"/>
      <c r="KV32"/>
      <c r="KW32"/>
      <c r="KX32"/>
      <c r="KY32"/>
      <c r="KZ32"/>
      <c r="LA32"/>
      <c r="LB32"/>
      <c r="LC32"/>
      <c r="LD32"/>
      <c r="LE32"/>
      <c r="LF32"/>
      <c r="LG32"/>
      <c r="LH32"/>
      <c r="LI32"/>
      <c r="LJ32"/>
      <c r="LK32"/>
      <c r="LL32"/>
      <c r="LM32"/>
      <c r="LN32"/>
      <c r="LO32"/>
      <c r="LP32"/>
      <c r="LQ32"/>
      <c r="LR32"/>
      <c r="LS32"/>
      <c r="LT32"/>
      <c r="LU32"/>
      <c r="LV32"/>
      <c r="LW32"/>
      <c r="LX32"/>
      <c r="LY32"/>
      <c r="LZ32"/>
      <c r="MA32"/>
      <c r="MB32"/>
      <c r="MC32"/>
      <c r="MD32"/>
      <c r="ME32"/>
      <c r="MF32"/>
      <c r="MG32"/>
      <c r="MH32"/>
      <c r="MI32"/>
      <c r="MJ32"/>
      <c r="MK32"/>
      <c r="ML32"/>
      <c r="MM32"/>
      <c r="MN32"/>
      <c r="MO32"/>
      <c r="MP32"/>
      <c r="MQ32"/>
      <c r="MR32"/>
      <c r="MS32"/>
      <c r="MT32"/>
      <c r="MU32"/>
      <c r="MV32"/>
      <c r="MW32"/>
      <c r="MX32"/>
      <c r="MY32"/>
      <c r="MZ32"/>
      <c r="NA32"/>
      <c r="NB32"/>
      <c r="NC32"/>
      <c r="ND32"/>
      <c r="NE32"/>
      <c r="NF32"/>
      <c r="NG32"/>
      <c r="NH32"/>
      <c r="NI32"/>
      <c r="NJ32"/>
      <c r="NK32"/>
      <c r="NL32"/>
      <c r="NM32"/>
      <c r="NN32"/>
      <c r="NO32"/>
      <c r="NP32"/>
      <c r="NQ32"/>
      <c r="NR32"/>
      <c r="NS32"/>
      <c r="NT32"/>
      <c r="NU32"/>
      <c r="NV32"/>
      <c r="NW32"/>
      <c r="NX32"/>
      <c r="NY32"/>
      <c r="NZ32"/>
      <c r="OA32"/>
      <c r="OB32"/>
      <c r="OC32"/>
      <c r="OD32"/>
      <c r="OE32"/>
      <c r="OF32"/>
      <c r="OG32"/>
      <c r="OH32"/>
      <c r="OI32"/>
      <c r="OJ32"/>
      <c r="OK32"/>
      <c r="OL32"/>
      <c r="OM32"/>
      <c r="ON32"/>
      <c r="OO32"/>
      <c r="OP32"/>
      <c r="OQ32"/>
      <c r="OR32"/>
      <c r="OS32"/>
      <c r="OT32"/>
      <c r="OU32"/>
      <c r="OV32"/>
      <c r="OW32"/>
      <c r="OX32"/>
      <c r="OY32"/>
      <c r="OZ32"/>
      <c r="PA32"/>
      <c r="PB32"/>
      <c r="PC32"/>
      <c r="PD32"/>
      <c r="PE32"/>
      <c r="PF32"/>
      <c r="PG32"/>
      <c r="PH32"/>
      <c r="PI32"/>
      <c r="PJ32"/>
      <c r="PK32"/>
      <c r="PL32"/>
      <c r="PM32"/>
      <c r="PN32"/>
      <c r="PO32"/>
      <c r="PP32"/>
      <c r="PQ32"/>
      <c r="PR32"/>
      <c r="PS32"/>
      <c r="PT32"/>
      <c r="PU32"/>
      <c r="PV32"/>
      <c r="PW32"/>
      <c r="PX32"/>
      <c r="PY32"/>
      <c r="PZ32"/>
      <c r="QA32"/>
      <c r="QB32"/>
      <c r="QC32"/>
      <c r="QD32"/>
      <c r="QE32"/>
      <c r="QF32"/>
      <c r="QG32"/>
      <c r="QH32"/>
      <c r="QI32"/>
      <c r="QJ32"/>
      <c r="QK32"/>
      <c r="QL32"/>
      <c r="QM32"/>
      <c r="QN32"/>
      <c r="QO32"/>
      <c r="QP32"/>
      <c r="QQ32"/>
      <c r="QR32"/>
      <c r="QS32"/>
      <c r="QT32"/>
      <c r="QU32"/>
      <c r="QV32"/>
      <c r="QW32"/>
      <c r="QX32"/>
      <c r="QY32"/>
      <c r="QZ32"/>
      <c r="RA32"/>
      <c r="RB32"/>
      <c r="RC32"/>
      <c r="RD32"/>
      <c r="RE32"/>
      <c r="RF32"/>
      <c r="RG32"/>
      <c r="RH32"/>
      <c r="RI32"/>
      <c r="RJ32"/>
      <c r="RK32"/>
      <c r="RL32"/>
      <c r="RM32"/>
      <c r="RN32"/>
      <c r="RO32"/>
      <c r="RP32"/>
      <c r="RQ32"/>
      <c r="RR32"/>
      <c r="RS32"/>
      <c r="RT32"/>
      <c r="RU32"/>
      <c r="RV32"/>
      <c r="RW32"/>
      <c r="RX32"/>
      <c r="RY32"/>
      <c r="RZ32"/>
      <c r="SA32"/>
      <c r="SB32"/>
      <c r="SC32"/>
      <c r="SD32"/>
      <c r="SE32"/>
      <c r="SF32"/>
      <c r="SG32"/>
      <c r="SH32"/>
      <c r="SI32"/>
      <c r="SJ32"/>
      <c r="SK32"/>
      <c r="SL32"/>
      <c r="SM32"/>
      <c r="SN32"/>
      <c r="SO32"/>
      <c r="SP32"/>
      <c r="SQ32"/>
      <c r="SR32"/>
      <c r="SS32"/>
      <c r="ST32"/>
      <c r="SU32"/>
      <c r="SV32"/>
      <c r="SW32"/>
      <c r="SX32"/>
      <c r="SY32"/>
      <c r="SZ32"/>
      <c r="TA32"/>
      <c r="TB32"/>
      <c r="TC32"/>
      <c r="TD32"/>
      <c r="TE32"/>
      <c r="TF32"/>
      <c r="TG32"/>
      <c r="TH32"/>
      <c r="TI32"/>
      <c r="TJ32"/>
      <c r="TK32"/>
      <c r="TL32"/>
      <c r="TM32"/>
      <c r="TN32"/>
      <c r="TO32"/>
      <c r="TP32"/>
      <c r="TQ32"/>
      <c r="TR32"/>
      <c r="TS32"/>
      <c r="TT32"/>
      <c r="TU32"/>
      <c r="TV32"/>
      <c r="TW32"/>
      <c r="TX32"/>
      <c r="TY32"/>
      <c r="TZ32"/>
      <c r="UA32"/>
      <c r="UB32"/>
      <c r="UC32"/>
      <c r="UD32"/>
      <c r="UE32"/>
      <c r="UF32"/>
      <c r="UG32"/>
      <c r="UH32"/>
      <c r="UI32"/>
      <c r="UJ32"/>
      <c r="UK32"/>
      <c r="UL32"/>
      <c r="UM32"/>
      <c r="UN32"/>
      <c r="UO32"/>
      <c r="UP32"/>
      <c r="UQ32"/>
      <c r="UR32"/>
      <c r="US32"/>
      <c r="UT32"/>
      <c r="UU32"/>
      <c r="UV32"/>
      <c r="UW32"/>
      <c r="UX32"/>
      <c r="UY32"/>
      <c r="UZ32"/>
      <c r="VA32"/>
      <c r="VB32"/>
      <c r="VC32"/>
      <c r="VD32"/>
      <c r="VE32"/>
      <c r="VF32"/>
      <c r="VG32"/>
      <c r="VH32"/>
      <c r="VI32"/>
      <c r="VJ32"/>
      <c r="VK32"/>
      <c r="VL32"/>
      <c r="VM32"/>
      <c r="VN32"/>
      <c r="VO32"/>
      <c r="VP32"/>
      <c r="VQ32"/>
      <c r="VR32"/>
      <c r="VS32"/>
      <c r="VT32"/>
      <c r="VU32"/>
      <c r="VV32"/>
      <c r="VW32"/>
      <c r="VX32"/>
      <c r="VY32"/>
      <c r="VZ32"/>
      <c r="WA32"/>
      <c r="WB32"/>
      <c r="WC32"/>
      <c r="WD32"/>
      <c r="WE32"/>
      <c r="WF32"/>
      <c r="WG32"/>
      <c r="WH32"/>
      <c r="WI32"/>
      <c r="WJ32"/>
      <c r="WK32"/>
      <c r="WL32"/>
      <c r="WM32"/>
      <c r="WN32"/>
      <c r="WO32"/>
      <c r="WP32"/>
      <c r="WQ32"/>
      <c r="WR32"/>
      <c r="WS32"/>
      <c r="WT32"/>
      <c r="WU32"/>
      <c r="WV32"/>
      <c r="WW32"/>
      <c r="WX32"/>
      <c r="WY32"/>
      <c r="WZ32"/>
      <c r="XA32"/>
      <c r="XB32"/>
      <c r="XC32"/>
      <c r="XD32"/>
      <c r="XE32"/>
      <c r="XF32"/>
      <c r="XG32"/>
      <c r="XH32"/>
      <c r="XI32"/>
      <c r="XJ32"/>
      <c r="XK32"/>
      <c r="XL32"/>
      <c r="XM32"/>
      <c r="XN32"/>
      <c r="XO32"/>
      <c r="XP32"/>
      <c r="XQ32"/>
      <c r="XR32"/>
      <c r="XS32"/>
      <c r="XT32"/>
      <c r="XU32"/>
      <c r="XV32"/>
      <c r="XW32"/>
      <c r="XX32"/>
      <c r="XY32"/>
      <c r="XZ32"/>
      <c r="YA32"/>
      <c r="YB32"/>
      <c r="YC32"/>
      <c r="YD32"/>
      <c r="YE32"/>
      <c r="YF32"/>
      <c r="YG32"/>
      <c r="YH32"/>
      <c r="YI32"/>
      <c r="YJ32"/>
      <c r="YK32"/>
      <c r="YL32"/>
      <c r="YM32"/>
      <c r="YN32"/>
      <c r="YO32"/>
      <c r="YP32"/>
      <c r="YQ32"/>
      <c r="YR32"/>
      <c r="YS32"/>
      <c r="YT32"/>
      <c r="YU32"/>
      <c r="YV32"/>
      <c r="YW32"/>
      <c r="YX32"/>
      <c r="YY32"/>
      <c r="YZ32"/>
      <c r="ZA32"/>
      <c r="ZB32"/>
      <c r="ZC32"/>
      <c r="ZD32"/>
      <c r="ZE32"/>
      <c r="ZF32"/>
      <c r="ZG32"/>
      <c r="ZH32"/>
      <c r="ZI32"/>
      <c r="ZJ32"/>
      <c r="ZK32"/>
      <c r="ZL32"/>
      <c r="ZM32"/>
      <c r="ZN32"/>
      <c r="ZO32"/>
      <c r="ZP32"/>
      <c r="ZQ32"/>
      <c r="ZR32"/>
      <c r="ZS32"/>
      <c r="ZT32"/>
      <c r="ZU32"/>
      <c r="ZV32"/>
      <c r="ZW32"/>
      <c r="ZX32"/>
      <c r="ZY32"/>
      <c r="ZZ32"/>
      <c r="AAA32"/>
      <c r="AAB32"/>
      <c r="AAC32"/>
      <c r="AAD32"/>
      <c r="AAE32"/>
      <c r="AAF32"/>
      <c r="AAG32"/>
      <c r="AAH32"/>
      <c r="AAI32"/>
      <c r="AAJ32"/>
      <c r="AAK32"/>
      <c r="AAL32"/>
      <c r="AAM32"/>
      <c r="AAN32"/>
      <c r="AAO32"/>
      <c r="AAP32"/>
      <c r="AAQ32"/>
      <c r="AAR32"/>
      <c r="AAS32"/>
      <c r="AAT32"/>
      <c r="AAU32"/>
      <c r="AAV32"/>
      <c r="AAW32"/>
      <c r="AAX32"/>
      <c r="AAY32"/>
      <c r="AAZ32"/>
      <c r="ABA32"/>
      <c r="ABB32"/>
      <c r="ABC32"/>
      <c r="ABD32"/>
      <c r="ABE32"/>
      <c r="ABF32"/>
      <c r="ABG32"/>
      <c r="ABH32"/>
      <c r="ABI32"/>
      <c r="ABJ32"/>
      <c r="ABK32"/>
      <c r="ABL32"/>
      <c r="ABM32"/>
      <c r="ABN32"/>
      <c r="ABO32"/>
      <c r="ABP32"/>
      <c r="ABQ32"/>
      <c r="ABR32"/>
      <c r="ABS32"/>
      <c r="ABT32"/>
      <c r="ABU32"/>
      <c r="ABV32"/>
      <c r="ABW32"/>
      <c r="ABX32"/>
      <c r="ABY32"/>
      <c r="ABZ32"/>
      <c r="ACA32"/>
      <c r="ACB32"/>
      <c r="ACC32"/>
      <c r="ACD32"/>
      <c r="ACE32"/>
      <c r="ACF32"/>
      <c r="ACG32"/>
      <c r="ACH32"/>
      <c r="ACI32"/>
      <c r="ACJ32"/>
      <c r="ACK32"/>
      <c r="ACL32"/>
      <c r="ACM32"/>
      <c r="ACN32"/>
      <c r="ACO32"/>
      <c r="ACP32"/>
      <c r="ACQ32"/>
      <c r="ACR32"/>
      <c r="ACS32"/>
      <c r="ACT32"/>
      <c r="ACU32"/>
      <c r="ACV32"/>
      <c r="ACW32"/>
      <c r="ACX32"/>
      <c r="ACY32"/>
      <c r="ACZ32"/>
      <c r="ADA32"/>
      <c r="ADB32"/>
      <c r="ADC32"/>
      <c r="ADD32"/>
      <c r="ADE32"/>
      <c r="ADF32"/>
      <c r="ADG32"/>
      <c r="ADH32"/>
      <c r="ADI32"/>
      <c r="ADJ32"/>
      <c r="ADK32"/>
      <c r="ADL32"/>
      <c r="ADM32"/>
      <c r="ADN32"/>
      <c r="ADO32"/>
      <c r="ADP32"/>
      <c r="ADQ32"/>
      <c r="ADR32"/>
      <c r="ADS32"/>
      <c r="ADT32"/>
      <c r="ADU32"/>
      <c r="ADV32"/>
      <c r="ADW32"/>
      <c r="ADX32"/>
      <c r="ADY32"/>
      <c r="ADZ32"/>
      <c r="AEA32"/>
      <c r="AEB32"/>
      <c r="AEC32"/>
      <c r="AED32"/>
      <c r="AEE32"/>
      <c r="AEF32"/>
      <c r="AEG32"/>
      <c r="AEH32"/>
      <c r="AEI32"/>
      <c r="AEJ32"/>
      <c r="AEK32"/>
      <c r="AEL32"/>
      <c r="AEM32"/>
      <c r="AEN32"/>
      <c r="AEO32"/>
      <c r="AEP32"/>
      <c r="AEQ32"/>
      <c r="AER32"/>
      <c r="AES32"/>
      <c r="AET32"/>
      <c r="AEU32"/>
      <c r="AEV32"/>
      <c r="AEW32"/>
      <c r="AEX32"/>
      <c r="AEY32"/>
      <c r="AEZ32"/>
      <c r="AFA32"/>
      <c r="AFB32"/>
      <c r="AFC32"/>
      <c r="AFD32"/>
      <c r="AFE32"/>
      <c r="AFF32"/>
      <c r="AFG32"/>
      <c r="AFH32"/>
      <c r="AFI32"/>
      <c r="AFJ32"/>
      <c r="AFK32"/>
      <c r="AFL32"/>
      <c r="AFM32"/>
      <c r="AFN32"/>
      <c r="AFO32"/>
      <c r="AFP32"/>
      <c r="AFQ32"/>
      <c r="AFR32"/>
      <c r="AFS32"/>
      <c r="AFT32"/>
      <c r="AFU32"/>
      <c r="AFV32"/>
      <c r="AFW32"/>
      <c r="AFX32"/>
      <c r="AFY32"/>
      <c r="AFZ32"/>
      <c r="AGA32"/>
      <c r="AGB32"/>
      <c r="AGC32"/>
      <c r="AGD32"/>
      <c r="AGE32"/>
      <c r="AGF32"/>
      <c r="AGG32"/>
      <c r="AGH32"/>
      <c r="AGI32"/>
      <c r="AGJ32"/>
      <c r="AGK32"/>
      <c r="AGL32"/>
      <c r="AGM32"/>
      <c r="AGN32"/>
      <c r="AGO32"/>
      <c r="AGP32"/>
      <c r="AGQ32"/>
      <c r="AGR32"/>
      <c r="AGS32"/>
      <c r="AGT32"/>
      <c r="AGU32"/>
      <c r="AGV32"/>
      <c r="AGW32"/>
      <c r="AGX32"/>
      <c r="AGY32"/>
      <c r="AGZ32"/>
      <c r="AHA32"/>
      <c r="AHB32"/>
      <c r="AHC32"/>
      <c r="AHD32"/>
      <c r="AHE32"/>
      <c r="AHF32"/>
      <c r="AHG32"/>
      <c r="AHH32"/>
      <c r="AHI32"/>
      <c r="AHJ32"/>
      <c r="AHK32"/>
      <c r="AHL32"/>
      <c r="AHM32"/>
      <c r="AHN32"/>
      <c r="AHO32"/>
      <c r="AHP32"/>
      <c r="AHQ32"/>
      <c r="AHR32"/>
      <c r="AHS32"/>
      <c r="AHT32"/>
      <c r="AHU32"/>
      <c r="AHV32"/>
      <c r="AHW32"/>
      <c r="AHX32"/>
      <c r="AHY32"/>
      <c r="AHZ32"/>
      <c r="AIA32"/>
      <c r="AIB32"/>
      <c r="AIC32"/>
      <c r="AID32"/>
      <c r="AIE32"/>
      <c r="AIF32"/>
      <c r="AIG32"/>
      <c r="AIH32"/>
      <c r="AII32"/>
      <c r="AIJ32"/>
      <c r="AIK32"/>
      <c r="AIL32"/>
      <c r="AIM32"/>
      <c r="AIN32"/>
      <c r="AIO32"/>
      <c r="AIP32"/>
      <c r="AIQ32"/>
      <c r="AIR32"/>
      <c r="AIS32"/>
      <c r="AIT32"/>
      <c r="AIU32"/>
      <c r="AIV32"/>
      <c r="AIW32"/>
      <c r="AIX32"/>
      <c r="AIY32"/>
      <c r="AIZ32"/>
      <c r="AJA32"/>
      <c r="AJB32"/>
      <c r="AJC32"/>
      <c r="AJD32"/>
      <c r="AJE32"/>
      <c r="AJF32"/>
      <c r="AJG32"/>
      <c r="AJH32"/>
      <c r="AJI32"/>
      <c r="AJJ32"/>
      <c r="AJK32"/>
      <c r="AJL32"/>
      <c r="AJM32"/>
      <c r="AJN32"/>
      <c r="AJO32"/>
      <c r="AJP32"/>
      <c r="AJQ32"/>
      <c r="AJR32"/>
      <c r="AJS32"/>
      <c r="AJT32"/>
      <c r="AJU32"/>
      <c r="AJV32"/>
      <c r="AJW32"/>
      <c r="AJX32"/>
      <c r="AJY32"/>
      <c r="AJZ32"/>
      <c r="AKA32"/>
      <c r="AKB32"/>
      <c r="AKC32"/>
      <c r="AKD32"/>
      <c r="AKE32"/>
      <c r="AKF32"/>
      <c r="AKG32"/>
      <c r="AKH32"/>
      <c r="AKI32"/>
      <c r="AKJ32"/>
      <c r="AKK32"/>
      <c r="AKL32"/>
      <c r="AKM32"/>
      <c r="AKN32"/>
      <c r="AKO32"/>
      <c r="AKP32"/>
      <c r="AKQ32"/>
      <c r="AKR32"/>
      <c r="AKS32"/>
      <c r="AKT32"/>
      <c r="AKU32"/>
      <c r="AKV32"/>
      <c r="AKW32"/>
      <c r="AKX32"/>
      <c r="AKY32"/>
      <c r="AKZ32"/>
      <c r="ALA32"/>
      <c r="ALB32"/>
      <c r="ALC32"/>
      <c r="ALD32"/>
      <c r="ALE32"/>
      <c r="ALF32"/>
      <c r="ALG32"/>
      <c r="ALH32"/>
      <c r="ALI32"/>
      <c r="ALJ32"/>
      <c r="ALK32"/>
      <c r="ALL32"/>
      <c r="ALM32"/>
      <c r="ALN32"/>
      <c r="ALO32"/>
      <c r="ALP32"/>
      <c r="ALQ32"/>
      <c r="ALR32"/>
      <c r="ALS32"/>
      <c r="ALT32"/>
      <c r="ALU32"/>
      <c r="ALV32"/>
      <c r="ALW32"/>
      <c r="ALX32"/>
      <c r="ALY32"/>
      <c r="ALZ32"/>
      <c r="AMA32"/>
      <c r="AMB32"/>
      <c r="AMC32"/>
      <c r="AMD32"/>
      <c r="AME32"/>
      <c r="AMF32"/>
      <c r="AMG32"/>
      <c r="AMH32"/>
      <c r="AMI32"/>
      <c r="AMJ32"/>
    </row>
    <row r="33" spans="1:1024" x14ac:dyDescent="0.25">
      <c r="A33" s="26">
        <v>168</v>
      </c>
      <c r="B33" s="101">
        <v>39661</v>
      </c>
      <c r="C33" s="102">
        <f>dw!C33</f>
        <v>6.3642388936069896</v>
      </c>
      <c r="D33" s="29" t="s">
        <v>72</v>
      </c>
      <c r="E33" s="31"/>
      <c r="F33" s="31">
        <v>40.56</v>
      </c>
      <c r="G33" s="31"/>
      <c r="H33" s="103">
        <f>(dw!K33*100)/dw!$AB33</f>
        <v>0.84442728356304653</v>
      </c>
      <c r="I33" s="103">
        <f>(dw!L33*100)/dw!$AB33</f>
        <v>0.94571379007392242</v>
      </c>
      <c r="J33" s="103">
        <f>(dw!M33*100)/dw!$AB33</f>
        <v>1.3430255006966945</v>
      </c>
      <c r="K33" s="103">
        <f>(dw!N33*100)/dw!$AB33</f>
        <v>1.0576325817986469</v>
      </c>
      <c r="L33" s="103">
        <f>(dw!O33*100)/dw!$AB33</f>
        <v>0</v>
      </c>
      <c r="M33" s="103">
        <f>(dw!P33*100)/dw!$AB33</f>
        <v>29.434642223602555</v>
      </c>
      <c r="N33" s="103">
        <f>(dw!Q33*100)/dw!$AB33</f>
        <v>2.288739290770617</v>
      </c>
      <c r="O33" s="103">
        <f>(dw!R33*100)/dw!$AB33</f>
        <v>9.3463382969317479</v>
      </c>
      <c r="P33" s="103">
        <f>(dw!S33*100)/dw!$AB33</f>
        <v>9.2892597131521377</v>
      </c>
      <c r="Q33" s="103">
        <f>(dw!T33*100)/dw!$AB33</f>
        <v>12.3110670897197</v>
      </c>
      <c r="R33" s="103">
        <f>(dw!U33*100)/dw!$AB33</f>
        <v>0</v>
      </c>
      <c r="S33" s="103">
        <f>(dw!V33*100)/dw!$AB33</f>
        <v>0</v>
      </c>
      <c r="T33" s="103">
        <f>(dw!W33*100)/dw!$AB33</f>
        <v>0</v>
      </c>
      <c r="U33" s="103">
        <f>(dw!X33*100)/dw!$AB33</f>
        <v>28.483332493942395</v>
      </c>
      <c r="V33" s="103">
        <f>(dw!Y33*100)/dw!$AB33</f>
        <v>0.24622134179439401</v>
      </c>
      <c r="W33" s="103">
        <f>(dw!Z33*100)/dw!$AB33</f>
        <v>4.4096003939541468</v>
      </c>
      <c r="X33" s="103">
        <f>(dw!AA33*100)/dw!$AB33</f>
        <v>0</v>
      </c>
      <c r="Y33" s="103">
        <f t="shared" si="0"/>
        <v>100.00000000000001</v>
      </c>
      <c r="Z33" s="104">
        <f t="shared" si="1"/>
        <v>4.1907991561323108</v>
      </c>
      <c r="AA33" s="104">
        <f t="shared" si="2"/>
        <v>62.670046614176755</v>
      </c>
      <c r="AB33" s="104">
        <f t="shared" si="3"/>
        <v>0.52829009065332921</v>
      </c>
      <c r="AC33" s="104">
        <f t="shared" si="4"/>
        <v>0.87173953998184583</v>
      </c>
      <c r="AD33" s="104">
        <f t="shared" si="5"/>
        <v>0.3124769786115954</v>
      </c>
      <c r="AE33" s="104">
        <f t="shared" si="6"/>
        <v>6.2679421832760027E-2</v>
      </c>
      <c r="AF33" s="104">
        <f t="shared" si="7"/>
        <v>0.87908766144545203</v>
      </c>
      <c r="AG33" s="104">
        <f t="shared" si="10"/>
        <v>3.4295454545454538</v>
      </c>
      <c r="AH33" s="104">
        <f t="shared" si="8"/>
        <v>6.23100895987534E-2</v>
      </c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  <c r="IY33"/>
      <c r="IZ33"/>
      <c r="JA33"/>
      <c r="JB33"/>
      <c r="JC33"/>
      <c r="JD33"/>
      <c r="JE33"/>
      <c r="JF33"/>
      <c r="JG33"/>
      <c r="JH33"/>
      <c r="JI33"/>
      <c r="JJ33"/>
      <c r="JK33"/>
      <c r="JL33"/>
      <c r="JM33"/>
      <c r="JN33"/>
      <c r="JO33"/>
      <c r="JP33"/>
      <c r="JQ33"/>
      <c r="JR33"/>
      <c r="JS33"/>
      <c r="JT33"/>
      <c r="JU33"/>
      <c r="JV33"/>
      <c r="JW33"/>
      <c r="JX33"/>
      <c r="JY33"/>
      <c r="JZ33"/>
      <c r="KA33"/>
      <c r="KB33"/>
      <c r="KC33"/>
      <c r="KD33"/>
      <c r="KE33"/>
      <c r="KF33"/>
      <c r="KG33"/>
      <c r="KH33"/>
      <c r="KI33"/>
      <c r="KJ33"/>
      <c r="KK33"/>
      <c r="KL33"/>
      <c r="KM33"/>
      <c r="KN33"/>
      <c r="KO33"/>
      <c r="KP33"/>
      <c r="KQ33"/>
      <c r="KR33"/>
      <c r="KS33"/>
      <c r="KT33"/>
      <c r="KU33"/>
      <c r="KV33"/>
      <c r="KW33"/>
      <c r="KX33"/>
      <c r="KY33"/>
      <c r="KZ33"/>
      <c r="LA33"/>
      <c r="LB33"/>
      <c r="LC33"/>
      <c r="LD33"/>
      <c r="LE33"/>
      <c r="LF33"/>
      <c r="LG33"/>
      <c r="LH33"/>
      <c r="LI33"/>
      <c r="LJ33"/>
      <c r="LK33"/>
      <c r="LL33"/>
      <c r="LM33"/>
      <c r="LN33"/>
      <c r="LO33"/>
      <c r="LP33"/>
      <c r="LQ33"/>
      <c r="LR33"/>
      <c r="LS33"/>
      <c r="LT33"/>
      <c r="LU33"/>
      <c r="LV33"/>
      <c r="LW33"/>
      <c r="LX33"/>
      <c r="LY33"/>
      <c r="LZ33"/>
      <c r="MA33"/>
      <c r="MB33"/>
      <c r="MC33"/>
      <c r="MD33"/>
      <c r="ME33"/>
      <c r="MF33"/>
      <c r="MG33"/>
      <c r="MH33"/>
      <c r="MI33"/>
      <c r="MJ33"/>
      <c r="MK33"/>
      <c r="ML33"/>
      <c r="MM33"/>
      <c r="MN33"/>
      <c r="MO33"/>
      <c r="MP33"/>
      <c r="MQ33"/>
      <c r="MR33"/>
      <c r="MS33"/>
      <c r="MT33"/>
      <c r="MU33"/>
      <c r="MV33"/>
      <c r="MW33"/>
      <c r="MX33"/>
      <c r="MY33"/>
      <c r="MZ33"/>
      <c r="NA33"/>
      <c r="NB33"/>
      <c r="NC33"/>
      <c r="ND33"/>
      <c r="NE33"/>
      <c r="NF33"/>
      <c r="NG33"/>
      <c r="NH33"/>
      <c r="NI33"/>
      <c r="NJ33"/>
      <c r="NK33"/>
      <c r="NL33"/>
      <c r="NM33"/>
      <c r="NN33"/>
      <c r="NO33"/>
      <c r="NP33"/>
      <c r="NQ33"/>
      <c r="NR33"/>
      <c r="NS33"/>
      <c r="NT33"/>
      <c r="NU33"/>
      <c r="NV33"/>
      <c r="NW33"/>
      <c r="NX33"/>
      <c r="NY33"/>
      <c r="NZ33"/>
      <c r="OA33"/>
      <c r="OB33"/>
      <c r="OC33"/>
      <c r="OD33"/>
      <c r="OE33"/>
      <c r="OF33"/>
      <c r="OG33"/>
      <c r="OH33"/>
      <c r="OI33"/>
      <c r="OJ33"/>
      <c r="OK33"/>
      <c r="OL33"/>
      <c r="OM33"/>
      <c r="ON33"/>
      <c r="OO33"/>
      <c r="OP33"/>
      <c r="OQ33"/>
      <c r="OR33"/>
      <c r="OS33"/>
      <c r="OT33"/>
      <c r="OU33"/>
      <c r="OV33"/>
      <c r="OW33"/>
      <c r="OX33"/>
      <c r="OY33"/>
      <c r="OZ33"/>
      <c r="PA33"/>
      <c r="PB33"/>
      <c r="PC33"/>
      <c r="PD33"/>
      <c r="PE33"/>
      <c r="PF33"/>
      <c r="PG33"/>
      <c r="PH33"/>
      <c r="PI33"/>
      <c r="PJ33"/>
      <c r="PK33"/>
      <c r="PL33"/>
      <c r="PM33"/>
      <c r="PN33"/>
      <c r="PO33"/>
      <c r="PP33"/>
      <c r="PQ33"/>
      <c r="PR33"/>
      <c r="PS33"/>
      <c r="PT33"/>
      <c r="PU33"/>
      <c r="PV33"/>
      <c r="PW33"/>
      <c r="PX33"/>
      <c r="PY33"/>
      <c r="PZ33"/>
      <c r="QA33"/>
      <c r="QB33"/>
      <c r="QC33"/>
      <c r="QD33"/>
      <c r="QE33"/>
      <c r="QF33"/>
      <c r="QG33"/>
      <c r="QH33"/>
      <c r="QI33"/>
      <c r="QJ33"/>
      <c r="QK33"/>
      <c r="QL33"/>
      <c r="QM33"/>
      <c r="QN33"/>
      <c r="QO33"/>
      <c r="QP33"/>
      <c r="QQ33"/>
      <c r="QR33"/>
      <c r="QS33"/>
      <c r="QT33"/>
      <c r="QU33"/>
      <c r="QV33"/>
      <c r="QW33"/>
      <c r="QX33"/>
      <c r="QY33"/>
      <c r="QZ33"/>
      <c r="RA33"/>
      <c r="RB33"/>
      <c r="RC33"/>
      <c r="RD33"/>
      <c r="RE33"/>
      <c r="RF33"/>
      <c r="RG33"/>
      <c r="RH33"/>
      <c r="RI33"/>
      <c r="RJ33"/>
      <c r="RK33"/>
      <c r="RL33"/>
      <c r="RM33"/>
      <c r="RN33"/>
      <c r="RO33"/>
      <c r="RP33"/>
      <c r="RQ33"/>
      <c r="RR33"/>
      <c r="RS33"/>
      <c r="RT33"/>
      <c r="RU33"/>
      <c r="RV33"/>
      <c r="RW33"/>
      <c r="RX33"/>
      <c r="RY33"/>
      <c r="RZ33"/>
      <c r="SA33"/>
      <c r="SB33"/>
      <c r="SC33"/>
      <c r="SD33"/>
      <c r="SE33"/>
      <c r="SF33"/>
      <c r="SG33"/>
      <c r="SH33"/>
      <c r="SI33"/>
      <c r="SJ33"/>
      <c r="SK33"/>
      <c r="SL33"/>
      <c r="SM33"/>
      <c r="SN33"/>
      <c r="SO33"/>
      <c r="SP33"/>
      <c r="SQ33"/>
      <c r="SR33"/>
      <c r="SS33"/>
      <c r="ST33"/>
      <c r="SU33"/>
      <c r="SV33"/>
      <c r="SW33"/>
      <c r="SX33"/>
      <c r="SY33"/>
      <c r="SZ33"/>
      <c r="TA33"/>
      <c r="TB33"/>
      <c r="TC33"/>
      <c r="TD33"/>
      <c r="TE33"/>
      <c r="TF33"/>
      <c r="TG33"/>
      <c r="TH33"/>
      <c r="TI33"/>
      <c r="TJ33"/>
      <c r="TK33"/>
      <c r="TL33"/>
      <c r="TM33"/>
      <c r="TN33"/>
      <c r="TO33"/>
      <c r="TP33"/>
      <c r="TQ33"/>
      <c r="TR33"/>
      <c r="TS33"/>
      <c r="TT33"/>
      <c r="TU33"/>
      <c r="TV33"/>
      <c r="TW33"/>
      <c r="TX33"/>
      <c r="TY33"/>
      <c r="TZ33"/>
      <c r="UA33"/>
      <c r="UB33"/>
      <c r="UC33"/>
      <c r="UD33"/>
      <c r="UE33"/>
      <c r="UF33"/>
      <c r="UG33"/>
      <c r="UH33"/>
      <c r="UI33"/>
      <c r="UJ33"/>
      <c r="UK33"/>
      <c r="UL33"/>
      <c r="UM33"/>
      <c r="UN33"/>
      <c r="UO33"/>
      <c r="UP33"/>
      <c r="UQ33"/>
      <c r="UR33"/>
      <c r="US33"/>
      <c r="UT33"/>
      <c r="UU33"/>
      <c r="UV33"/>
      <c r="UW33"/>
      <c r="UX33"/>
      <c r="UY33"/>
      <c r="UZ33"/>
      <c r="VA33"/>
      <c r="VB33"/>
      <c r="VC33"/>
      <c r="VD33"/>
      <c r="VE33"/>
      <c r="VF33"/>
      <c r="VG33"/>
      <c r="VH33"/>
      <c r="VI33"/>
      <c r="VJ33"/>
      <c r="VK33"/>
      <c r="VL33"/>
      <c r="VM33"/>
      <c r="VN33"/>
      <c r="VO33"/>
      <c r="VP33"/>
      <c r="VQ33"/>
      <c r="VR33"/>
      <c r="VS33"/>
      <c r="VT33"/>
      <c r="VU33"/>
      <c r="VV33"/>
      <c r="VW33"/>
      <c r="VX33"/>
      <c r="VY33"/>
      <c r="VZ33"/>
      <c r="WA33"/>
      <c r="WB33"/>
      <c r="WC33"/>
      <c r="WD33"/>
      <c r="WE33"/>
      <c r="WF33"/>
      <c r="WG33"/>
      <c r="WH33"/>
      <c r="WI33"/>
      <c r="WJ33"/>
      <c r="WK33"/>
      <c r="WL33"/>
      <c r="WM33"/>
      <c r="WN33"/>
      <c r="WO33"/>
      <c r="WP33"/>
      <c r="WQ33"/>
      <c r="WR33"/>
      <c r="WS33"/>
      <c r="WT33"/>
      <c r="WU33"/>
      <c r="WV33"/>
      <c r="WW33"/>
      <c r="WX33"/>
      <c r="WY33"/>
      <c r="WZ33"/>
      <c r="XA33"/>
      <c r="XB33"/>
      <c r="XC33"/>
      <c r="XD33"/>
      <c r="XE33"/>
      <c r="XF33"/>
      <c r="XG33"/>
      <c r="XH33"/>
      <c r="XI33"/>
      <c r="XJ33"/>
      <c r="XK33"/>
      <c r="XL33"/>
      <c r="XM33"/>
      <c r="XN33"/>
      <c r="XO33"/>
      <c r="XP33"/>
      <c r="XQ33"/>
      <c r="XR33"/>
      <c r="XS33"/>
      <c r="XT33"/>
      <c r="XU33"/>
      <c r="XV33"/>
      <c r="XW33"/>
      <c r="XX33"/>
      <c r="XY33"/>
      <c r="XZ33"/>
      <c r="YA33"/>
      <c r="YB33"/>
      <c r="YC33"/>
      <c r="YD33"/>
      <c r="YE33"/>
      <c r="YF33"/>
      <c r="YG33"/>
      <c r="YH33"/>
      <c r="YI33"/>
      <c r="YJ33"/>
      <c r="YK33"/>
      <c r="YL33"/>
      <c r="YM33"/>
      <c r="YN33"/>
      <c r="YO33"/>
      <c r="YP33"/>
      <c r="YQ33"/>
      <c r="YR33"/>
      <c r="YS33"/>
      <c r="YT33"/>
      <c r="YU33"/>
      <c r="YV33"/>
      <c r="YW33"/>
      <c r="YX33"/>
      <c r="YY33"/>
      <c r="YZ33"/>
      <c r="ZA33"/>
      <c r="ZB33"/>
      <c r="ZC33"/>
      <c r="ZD33"/>
      <c r="ZE33"/>
      <c r="ZF33"/>
      <c r="ZG33"/>
      <c r="ZH33"/>
      <c r="ZI33"/>
      <c r="ZJ33"/>
      <c r="ZK33"/>
      <c r="ZL33"/>
      <c r="ZM33"/>
      <c r="ZN33"/>
      <c r="ZO33"/>
      <c r="ZP33"/>
      <c r="ZQ33"/>
      <c r="ZR33"/>
      <c r="ZS33"/>
      <c r="ZT33"/>
      <c r="ZU33"/>
      <c r="ZV33"/>
      <c r="ZW33"/>
      <c r="ZX33"/>
      <c r="ZY33"/>
      <c r="ZZ33"/>
      <c r="AAA33"/>
      <c r="AAB33"/>
      <c r="AAC33"/>
      <c r="AAD33"/>
      <c r="AAE33"/>
      <c r="AAF33"/>
      <c r="AAG33"/>
      <c r="AAH33"/>
      <c r="AAI33"/>
      <c r="AAJ33"/>
      <c r="AAK33"/>
      <c r="AAL33"/>
      <c r="AAM33"/>
      <c r="AAN33"/>
      <c r="AAO33"/>
      <c r="AAP33"/>
      <c r="AAQ33"/>
      <c r="AAR33"/>
      <c r="AAS33"/>
      <c r="AAT33"/>
      <c r="AAU33"/>
      <c r="AAV33"/>
      <c r="AAW33"/>
      <c r="AAX33"/>
      <c r="AAY33"/>
      <c r="AAZ33"/>
      <c r="ABA33"/>
      <c r="ABB33"/>
      <c r="ABC33"/>
      <c r="ABD33"/>
      <c r="ABE33"/>
      <c r="ABF33"/>
      <c r="ABG33"/>
      <c r="ABH33"/>
      <c r="ABI33"/>
      <c r="ABJ33"/>
      <c r="ABK33"/>
      <c r="ABL33"/>
      <c r="ABM33"/>
      <c r="ABN33"/>
      <c r="ABO33"/>
      <c r="ABP33"/>
      <c r="ABQ33"/>
      <c r="ABR33"/>
      <c r="ABS33"/>
      <c r="ABT33"/>
      <c r="ABU33"/>
      <c r="ABV33"/>
      <c r="ABW33"/>
      <c r="ABX33"/>
      <c r="ABY33"/>
      <c r="ABZ33"/>
      <c r="ACA33"/>
      <c r="ACB33"/>
      <c r="ACC33"/>
      <c r="ACD33"/>
      <c r="ACE33"/>
      <c r="ACF33"/>
      <c r="ACG33"/>
      <c r="ACH33"/>
      <c r="ACI33"/>
      <c r="ACJ33"/>
      <c r="ACK33"/>
      <c r="ACL33"/>
      <c r="ACM33"/>
      <c r="ACN33"/>
      <c r="ACO33"/>
      <c r="ACP33"/>
      <c r="ACQ33"/>
      <c r="ACR33"/>
      <c r="ACS33"/>
      <c r="ACT33"/>
      <c r="ACU33"/>
      <c r="ACV33"/>
      <c r="ACW33"/>
      <c r="ACX33"/>
      <c r="ACY33"/>
      <c r="ACZ33"/>
      <c r="ADA33"/>
      <c r="ADB33"/>
      <c r="ADC33"/>
      <c r="ADD33"/>
      <c r="ADE33"/>
      <c r="ADF33"/>
      <c r="ADG33"/>
      <c r="ADH33"/>
      <c r="ADI33"/>
      <c r="ADJ33"/>
      <c r="ADK33"/>
      <c r="ADL33"/>
      <c r="ADM33"/>
      <c r="ADN33"/>
      <c r="ADO33"/>
      <c r="ADP33"/>
      <c r="ADQ33"/>
      <c r="ADR33"/>
      <c r="ADS33"/>
      <c r="ADT33"/>
      <c r="ADU33"/>
      <c r="ADV33"/>
      <c r="ADW33"/>
      <c r="ADX33"/>
      <c r="ADY33"/>
      <c r="ADZ33"/>
      <c r="AEA33"/>
      <c r="AEB33"/>
      <c r="AEC33"/>
      <c r="AED33"/>
      <c r="AEE33"/>
      <c r="AEF33"/>
      <c r="AEG33"/>
      <c r="AEH33"/>
      <c r="AEI33"/>
      <c r="AEJ33"/>
      <c r="AEK33"/>
      <c r="AEL33"/>
      <c r="AEM33"/>
      <c r="AEN33"/>
      <c r="AEO33"/>
      <c r="AEP33"/>
      <c r="AEQ33"/>
      <c r="AER33"/>
      <c r="AES33"/>
      <c r="AET33"/>
      <c r="AEU33"/>
      <c r="AEV33"/>
      <c r="AEW33"/>
      <c r="AEX33"/>
      <c r="AEY33"/>
      <c r="AEZ33"/>
      <c r="AFA33"/>
      <c r="AFB33"/>
      <c r="AFC33"/>
      <c r="AFD33"/>
      <c r="AFE33"/>
      <c r="AFF33"/>
      <c r="AFG33"/>
      <c r="AFH33"/>
      <c r="AFI33"/>
      <c r="AFJ33"/>
      <c r="AFK33"/>
      <c r="AFL33"/>
      <c r="AFM33"/>
      <c r="AFN33"/>
      <c r="AFO33"/>
      <c r="AFP33"/>
      <c r="AFQ33"/>
      <c r="AFR33"/>
      <c r="AFS33"/>
      <c r="AFT33"/>
      <c r="AFU33"/>
      <c r="AFV33"/>
      <c r="AFW33"/>
      <c r="AFX33"/>
      <c r="AFY33"/>
      <c r="AFZ33"/>
      <c r="AGA33"/>
      <c r="AGB33"/>
      <c r="AGC33"/>
      <c r="AGD33"/>
      <c r="AGE33"/>
      <c r="AGF33"/>
      <c r="AGG33"/>
      <c r="AGH33"/>
      <c r="AGI33"/>
      <c r="AGJ33"/>
      <c r="AGK33"/>
      <c r="AGL33"/>
      <c r="AGM33"/>
      <c r="AGN33"/>
      <c r="AGO33"/>
      <c r="AGP33"/>
      <c r="AGQ33"/>
      <c r="AGR33"/>
      <c r="AGS33"/>
      <c r="AGT33"/>
      <c r="AGU33"/>
      <c r="AGV33"/>
      <c r="AGW33"/>
      <c r="AGX33"/>
      <c r="AGY33"/>
      <c r="AGZ33"/>
      <c r="AHA33"/>
      <c r="AHB33"/>
      <c r="AHC33"/>
      <c r="AHD33"/>
      <c r="AHE33"/>
      <c r="AHF33"/>
      <c r="AHG33"/>
      <c r="AHH33"/>
      <c r="AHI33"/>
      <c r="AHJ33"/>
      <c r="AHK33"/>
      <c r="AHL33"/>
      <c r="AHM33"/>
      <c r="AHN33"/>
      <c r="AHO33"/>
      <c r="AHP33"/>
      <c r="AHQ33"/>
      <c r="AHR33"/>
      <c r="AHS33"/>
      <c r="AHT33"/>
      <c r="AHU33"/>
      <c r="AHV33"/>
      <c r="AHW33"/>
      <c r="AHX33"/>
      <c r="AHY33"/>
      <c r="AHZ33"/>
      <c r="AIA33"/>
      <c r="AIB33"/>
      <c r="AIC33"/>
      <c r="AID33"/>
      <c r="AIE33"/>
      <c r="AIF33"/>
      <c r="AIG33"/>
      <c r="AIH33"/>
      <c r="AII33"/>
      <c r="AIJ33"/>
      <c r="AIK33"/>
      <c r="AIL33"/>
      <c r="AIM33"/>
      <c r="AIN33"/>
      <c r="AIO33"/>
      <c r="AIP33"/>
      <c r="AIQ33"/>
      <c r="AIR33"/>
      <c r="AIS33"/>
      <c r="AIT33"/>
      <c r="AIU33"/>
      <c r="AIV33"/>
      <c r="AIW33"/>
      <c r="AIX33"/>
      <c r="AIY33"/>
      <c r="AIZ33"/>
      <c r="AJA33"/>
      <c r="AJB33"/>
      <c r="AJC33"/>
      <c r="AJD33"/>
      <c r="AJE33"/>
      <c r="AJF33"/>
      <c r="AJG33"/>
      <c r="AJH33"/>
      <c r="AJI33"/>
      <c r="AJJ33"/>
      <c r="AJK33"/>
      <c r="AJL33"/>
      <c r="AJM33"/>
      <c r="AJN33"/>
      <c r="AJO33"/>
      <c r="AJP33"/>
      <c r="AJQ33"/>
      <c r="AJR33"/>
      <c r="AJS33"/>
      <c r="AJT33"/>
      <c r="AJU33"/>
      <c r="AJV33"/>
      <c r="AJW33"/>
      <c r="AJX33"/>
      <c r="AJY33"/>
      <c r="AJZ33"/>
      <c r="AKA33"/>
      <c r="AKB33"/>
      <c r="AKC33"/>
      <c r="AKD33"/>
      <c r="AKE33"/>
      <c r="AKF33"/>
      <c r="AKG33"/>
      <c r="AKH33"/>
      <c r="AKI33"/>
      <c r="AKJ33"/>
      <c r="AKK33"/>
      <c r="AKL33"/>
      <c r="AKM33"/>
      <c r="AKN33"/>
      <c r="AKO33"/>
      <c r="AKP33"/>
      <c r="AKQ33"/>
      <c r="AKR33"/>
      <c r="AKS33"/>
      <c r="AKT33"/>
      <c r="AKU33"/>
      <c r="AKV33"/>
      <c r="AKW33"/>
      <c r="AKX33"/>
      <c r="AKY33"/>
      <c r="AKZ33"/>
      <c r="ALA33"/>
      <c r="ALB33"/>
      <c r="ALC33"/>
      <c r="ALD33"/>
      <c r="ALE33"/>
      <c r="ALF33"/>
      <c r="ALG33"/>
      <c r="ALH33"/>
      <c r="ALI33"/>
      <c r="ALJ33"/>
      <c r="ALK33"/>
      <c r="ALL33"/>
      <c r="ALM33"/>
      <c r="ALN33"/>
      <c r="ALO33"/>
      <c r="ALP33"/>
      <c r="ALQ33"/>
      <c r="ALR33"/>
      <c r="ALS33"/>
      <c r="ALT33"/>
      <c r="ALU33"/>
      <c r="ALV33"/>
      <c r="ALW33"/>
      <c r="ALX33"/>
      <c r="ALY33"/>
      <c r="ALZ33"/>
      <c r="AMA33"/>
      <c r="AMB33"/>
      <c r="AMC33"/>
      <c r="AMD33"/>
      <c r="AME33"/>
      <c r="AMF33"/>
      <c r="AMG33"/>
      <c r="AMH33"/>
      <c r="AMI33"/>
      <c r="AMJ33"/>
    </row>
    <row r="34" spans="1:1024" x14ac:dyDescent="0.25">
      <c r="A34" s="26">
        <v>170</v>
      </c>
      <c r="B34" s="101">
        <v>39683</v>
      </c>
      <c r="C34" s="102">
        <f>dw!C34</f>
        <v>5.11469419688291</v>
      </c>
      <c r="D34" s="29" t="s">
        <v>72</v>
      </c>
      <c r="E34" s="31"/>
      <c r="F34" s="31">
        <v>29.85</v>
      </c>
      <c r="G34" s="31"/>
      <c r="H34" s="103">
        <f>(dw!K34*100)/dw!$AB34</f>
        <v>0.69041161207605417</v>
      </c>
      <c r="I34" s="103">
        <f>(dw!L34*100)/dw!$AB34</f>
        <v>0.61166153757362918</v>
      </c>
      <c r="J34" s="103">
        <f>(dw!M34*100)/dw!$AB34</f>
        <v>0.45847646114425467</v>
      </c>
      <c r="K34" s="103">
        <f>(dw!N34*100)/dw!$AB34</f>
        <v>0</v>
      </c>
      <c r="L34" s="103">
        <f>(dw!O34*100)/dw!$AB34</f>
        <v>0</v>
      </c>
      <c r="M34" s="103">
        <f>(dw!P34*100)/dw!$AB34</f>
        <v>26.323291170579402</v>
      </c>
      <c r="N34" s="103">
        <f>(dw!Q34*100)/dw!$AB34</f>
        <v>1.2871052416535034</v>
      </c>
      <c r="O34" s="103">
        <f>(dw!R34*100)/dw!$AB34</f>
        <v>9.138514638748866</v>
      </c>
      <c r="P34" s="103">
        <f>(dw!S34*100)/dw!$AB34</f>
        <v>6.5265472704064491</v>
      </c>
      <c r="Q34" s="103">
        <f>(dw!T34*100)/dw!$AB34</f>
        <v>11.441684625908827</v>
      </c>
      <c r="R34" s="103">
        <f>(dw!U34*100)/dw!$AB34</f>
        <v>0</v>
      </c>
      <c r="S34" s="103">
        <f>(dw!V34*100)/dw!$AB34</f>
        <v>0</v>
      </c>
      <c r="T34" s="103">
        <f>(dw!W34*100)/dw!$AB34</f>
        <v>0</v>
      </c>
      <c r="U34" s="103">
        <f>(dw!X34*100)/dw!$AB34</f>
        <v>42.09218451358209</v>
      </c>
      <c r="V34" s="103">
        <f>(dw!Y34*100)/dw!$AB34</f>
        <v>0.33037274405983058</v>
      </c>
      <c r="W34" s="103">
        <f>(dw!Z34*100)/dw!$AB34</f>
        <v>1.0997501842670834</v>
      </c>
      <c r="X34" s="103">
        <f>(dw!AA34*100)/dw!$AB34</f>
        <v>0</v>
      </c>
      <c r="Y34" s="103">
        <f t="shared" si="0"/>
        <v>99.999999999999972</v>
      </c>
      <c r="Z34" s="104">
        <f t="shared" si="1"/>
        <v>1.760549610793938</v>
      </c>
      <c r="AA34" s="104">
        <f t="shared" si="2"/>
        <v>54.717142947297049</v>
      </c>
      <c r="AB34" s="104">
        <f t="shared" si="3"/>
        <v>0.46975973487986744</v>
      </c>
      <c r="AC34" s="104">
        <f t="shared" si="4"/>
        <v>0.95985313924097337</v>
      </c>
      <c r="AD34" s="104">
        <f t="shared" si="5"/>
        <v>0.43479472089702964</v>
      </c>
      <c r="AE34" s="104">
        <f t="shared" si="6"/>
        <v>3.1172477681928986E-2</v>
      </c>
      <c r="AF34" s="104">
        <f t="shared" si="7"/>
        <v>0.79762101437303823</v>
      </c>
      <c r="AG34" s="104">
        <f t="shared" si="10"/>
        <v>2.0897959183673471</v>
      </c>
      <c r="AH34" s="104">
        <f t="shared" si="8"/>
        <v>3.0692943420216147E-2</v>
      </c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  <c r="JA34"/>
      <c r="JB34"/>
      <c r="JC34"/>
      <c r="JD34"/>
      <c r="JE34"/>
      <c r="JF34"/>
      <c r="JG34"/>
      <c r="JH34"/>
      <c r="JI34"/>
      <c r="JJ34"/>
      <c r="JK34"/>
      <c r="JL34"/>
      <c r="JM34"/>
      <c r="JN34"/>
      <c r="JO34"/>
      <c r="JP34"/>
      <c r="JQ34"/>
      <c r="JR34"/>
      <c r="JS34"/>
      <c r="JT34"/>
      <c r="JU34"/>
      <c r="JV34"/>
      <c r="JW34"/>
      <c r="JX34"/>
      <c r="JY34"/>
      <c r="JZ34"/>
      <c r="KA34"/>
      <c r="KB34"/>
      <c r="KC34"/>
      <c r="KD34"/>
      <c r="KE34"/>
      <c r="KF34"/>
      <c r="KG34"/>
      <c r="KH34"/>
      <c r="KI34"/>
      <c r="KJ34"/>
      <c r="KK34"/>
      <c r="KL34"/>
      <c r="KM34"/>
      <c r="KN34"/>
      <c r="KO34"/>
      <c r="KP34"/>
      <c r="KQ34"/>
      <c r="KR34"/>
      <c r="KS34"/>
      <c r="KT34"/>
      <c r="KU34"/>
      <c r="KV34"/>
      <c r="KW34"/>
      <c r="KX34"/>
      <c r="KY34"/>
      <c r="KZ34"/>
      <c r="LA34"/>
      <c r="LB34"/>
      <c r="LC34"/>
      <c r="LD34"/>
      <c r="LE34"/>
      <c r="LF34"/>
      <c r="LG34"/>
      <c r="LH34"/>
      <c r="LI34"/>
      <c r="LJ34"/>
      <c r="LK34"/>
      <c r="LL34"/>
      <c r="LM34"/>
      <c r="LN34"/>
      <c r="LO34"/>
      <c r="LP34"/>
      <c r="LQ34"/>
      <c r="LR34"/>
      <c r="LS34"/>
      <c r="LT34"/>
      <c r="LU34"/>
      <c r="LV34"/>
      <c r="LW34"/>
      <c r="LX34"/>
      <c r="LY34"/>
      <c r="LZ34"/>
      <c r="MA34"/>
      <c r="MB34"/>
      <c r="MC34"/>
      <c r="MD34"/>
      <c r="ME34"/>
      <c r="MF34"/>
      <c r="MG34"/>
      <c r="MH34"/>
      <c r="MI34"/>
      <c r="MJ34"/>
      <c r="MK34"/>
      <c r="ML34"/>
      <c r="MM34"/>
      <c r="MN34"/>
      <c r="MO34"/>
      <c r="MP34"/>
      <c r="MQ34"/>
      <c r="MR34"/>
      <c r="MS34"/>
      <c r="MT34"/>
      <c r="MU34"/>
      <c r="MV34"/>
      <c r="MW34"/>
      <c r="MX34"/>
      <c r="MY34"/>
      <c r="MZ34"/>
      <c r="NA34"/>
      <c r="NB34"/>
      <c r="NC34"/>
      <c r="ND34"/>
      <c r="NE34"/>
      <c r="NF34"/>
      <c r="NG34"/>
      <c r="NH34"/>
      <c r="NI34"/>
      <c r="NJ34"/>
      <c r="NK34"/>
      <c r="NL34"/>
      <c r="NM34"/>
      <c r="NN34"/>
      <c r="NO34"/>
      <c r="NP34"/>
      <c r="NQ34"/>
      <c r="NR34"/>
      <c r="NS34"/>
      <c r="NT34"/>
      <c r="NU34"/>
      <c r="NV34"/>
      <c r="NW34"/>
      <c r="NX34"/>
      <c r="NY34"/>
      <c r="NZ34"/>
      <c r="OA34"/>
      <c r="OB34"/>
      <c r="OC34"/>
      <c r="OD34"/>
      <c r="OE34"/>
      <c r="OF34"/>
      <c r="OG34"/>
      <c r="OH34"/>
      <c r="OI34"/>
      <c r="OJ34"/>
      <c r="OK34"/>
      <c r="OL34"/>
      <c r="OM34"/>
      <c r="ON34"/>
      <c r="OO34"/>
      <c r="OP34"/>
      <c r="OQ34"/>
      <c r="OR34"/>
      <c r="OS34"/>
      <c r="OT34"/>
      <c r="OU34"/>
      <c r="OV34"/>
      <c r="OW34"/>
      <c r="OX34"/>
      <c r="OY34"/>
      <c r="OZ34"/>
      <c r="PA34"/>
      <c r="PB34"/>
      <c r="PC34"/>
      <c r="PD34"/>
      <c r="PE34"/>
      <c r="PF34"/>
      <c r="PG34"/>
      <c r="PH34"/>
      <c r="PI34"/>
      <c r="PJ34"/>
      <c r="PK34"/>
      <c r="PL34"/>
      <c r="PM34"/>
      <c r="PN34"/>
      <c r="PO34"/>
      <c r="PP34"/>
      <c r="PQ34"/>
      <c r="PR34"/>
      <c r="PS34"/>
      <c r="PT34"/>
      <c r="PU34"/>
      <c r="PV34"/>
      <c r="PW34"/>
      <c r="PX34"/>
      <c r="PY34"/>
      <c r="PZ34"/>
      <c r="QA34"/>
      <c r="QB34"/>
      <c r="QC34"/>
      <c r="QD34"/>
      <c r="QE34"/>
      <c r="QF34"/>
      <c r="QG34"/>
      <c r="QH34"/>
      <c r="QI34"/>
      <c r="QJ34"/>
      <c r="QK34"/>
      <c r="QL34"/>
      <c r="QM34"/>
      <c r="QN34"/>
      <c r="QO34"/>
      <c r="QP34"/>
      <c r="QQ34"/>
      <c r="QR34"/>
      <c r="QS34"/>
      <c r="QT34"/>
      <c r="QU34"/>
      <c r="QV34"/>
      <c r="QW34"/>
      <c r="QX34"/>
      <c r="QY34"/>
      <c r="QZ34"/>
      <c r="RA34"/>
      <c r="RB34"/>
      <c r="RC34"/>
      <c r="RD34"/>
      <c r="RE34"/>
      <c r="RF34"/>
      <c r="RG34"/>
      <c r="RH34"/>
      <c r="RI34"/>
      <c r="RJ34"/>
      <c r="RK34"/>
      <c r="RL34"/>
      <c r="RM34"/>
      <c r="RN34"/>
      <c r="RO34"/>
      <c r="RP34"/>
      <c r="RQ34"/>
      <c r="RR34"/>
      <c r="RS34"/>
      <c r="RT34"/>
      <c r="RU34"/>
      <c r="RV34"/>
      <c r="RW34"/>
      <c r="RX34"/>
      <c r="RY34"/>
      <c r="RZ34"/>
      <c r="SA34"/>
      <c r="SB34"/>
      <c r="SC34"/>
      <c r="SD34"/>
      <c r="SE34"/>
      <c r="SF34"/>
      <c r="SG34"/>
      <c r="SH34"/>
      <c r="SI34"/>
      <c r="SJ34"/>
      <c r="SK34"/>
      <c r="SL34"/>
      <c r="SM34"/>
      <c r="SN34"/>
      <c r="SO34"/>
      <c r="SP34"/>
      <c r="SQ34"/>
      <c r="SR34"/>
      <c r="SS34"/>
      <c r="ST34"/>
      <c r="SU34"/>
      <c r="SV34"/>
      <c r="SW34"/>
      <c r="SX34"/>
      <c r="SY34"/>
      <c r="SZ34"/>
      <c r="TA34"/>
      <c r="TB34"/>
      <c r="TC34"/>
      <c r="TD34"/>
      <c r="TE34"/>
      <c r="TF34"/>
      <c r="TG34"/>
      <c r="TH34"/>
      <c r="TI34"/>
      <c r="TJ34"/>
      <c r="TK34"/>
      <c r="TL34"/>
      <c r="TM34"/>
      <c r="TN34"/>
      <c r="TO34"/>
      <c r="TP34"/>
      <c r="TQ34"/>
      <c r="TR34"/>
      <c r="TS34"/>
      <c r="TT34"/>
      <c r="TU34"/>
      <c r="TV34"/>
      <c r="TW34"/>
      <c r="TX34"/>
      <c r="TY34"/>
      <c r="TZ34"/>
      <c r="UA34"/>
      <c r="UB34"/>
      <c r="UC34"/>
      <c r="UD34"/>
      <c r="UE34"/>
      <c r="UF34"/>
      <c r="UG34"/>
      <c r="UH34"/>
      <c r="UI34"/>
      <c r="UJ34"/>
      <c r="UK34"/>
      <c r="UL34"/>
      <c r="UM34"/>
      <c r="UN34"/>
      <c r="UO34"/>
      <c r="UP34"/>
      <c r="UQ34"/>
      <c r="UR34"/>
      <c r="US34"/>
      <c r="UT34"/>
      <c r="UU34"/>
      <c r="UV34"/>
      <c r="UW34"/>
      <c r="UX34"/>
      <c r="UY34"/>
      <c r="UZ34"/>
      <c r="VA34"/>
      <c r="VB34"/>
      <c r="VC34"/>
      <c r="VD34"/>
      <c r="VE34"/>
      <c r="VF34"/>
      <c r="VG34"/>
      <c r="VH34"/>
      <c r="VI34"/>
      <c r="VJ34"/>
      <c r="VK34"/>
      <c r="VL34"/>
      <c r="VM34"/>
      <c r="VN34"/>
      <c r="VO34"/>
      <c r="VP34"/>
      <c r="VQ34"/>
      <c r="VR34"/>
      <c r="VS34"/>
      <c r="VT34"/>
      <c r="VU34"/>
      <c r="VV34"/>
      <c r="VW34"/>
      <c r="VX34"/>
      <c r="VY34"/>
      <c r="VZ34"/>
      <c r="WA34"/>
      <c r="WB34"/>
      <c r="WC34"/>
      <c r="WD34"/>
      <c r="WE34"/>
      <c r="WF34"/>
      <c r="WG34"/>
      <c r="WH34"/>
      <c r="WI34"/>
      <c r="WJ34"/>
      <c r="WK34"/>
      <c r="WL34"/>
      <c r="WM34"/>
      <c r="WN34"/>
      <c r="WO34"/>
      <c r="WP34"/>
      <c r="WQ34"/>
      <c r="WR34"/>
      <c r="WS34"/>
      <c r="WT34"/>
      <c r="WU34"/>
      <c r="WV34"/>
      <c r="WW34"/>
      <c r="WX34"/>
      <c r="WY34"/>
      <c r="WZ34"/>
      <c r="XA34"/>
      <c r="XB34"/>
      <c r="XC34"/>
      <c r="XD34"/>
      <c r="XE34"/>
      <c r="XF34"/>
      <c r="XG34"/>
      <c r="XH34"/>
      <c r="XI34"/>
      <c r="XJ34"/>
      <c r="XK34"/>
      <c r="XL34"/>
      <c r="XM34"/>
      <c r="XN34"/>
      <c r="XO34"/>
      <c r="XP34"/>
      <c r="XQ34"/>
      <c r="XR34"/>
      <c r="XS34"/>
      <c r="XT34"/>
      <c r="XU34"/>
      <c r="XV34"/>
      <c r="XW34"/>
      <c r="XX34"/>
      <c r="XY34"/>
      <c r="XZ34"/>
      <c r="YA34"/>
      <c r="YB34"/>
      <c r="YC34"/>
      <c r="YD34"/>
      <c r="YE34"/>
      <c r="YF34"/>
      <c r="YG34"/>
      <c r="YH34"/>
      <c r="YI34"/>
      <c r="YJ34"/>
      <c r="YK34"/>
      <c r="YL34"/>
      <c r="YM34"/>
      <c r="YN34"/>
      <c r="YO34"/>
      <c r="YP34"/>
      <c r="YQ34"/>
      <c r="YR34"/>
      <c r="YS34"/>
      <c r="YT34"/>
      <c r="YU34"/>
      <c r="YV34"/>
      <c r="YW34"/>
      <c r="YX34"/>
      <c r="YY34"/>
      <c r="YZ34"/>
      <c r="ZA34"/>
      <c r="ZB34"/>
      <c r="ZC34"/>
      <c r="ZD34"/>
      <c r="ZE34"/>
      <c r="ZF34"/>
      <c r="ZG34"/>
      <c r="ZH34"/>
      <c r="ZI34"/>
      <c r="ZJ34"/>
      <c r="ZK34"/>
      <c r="ZL34"/>
      <c r="ZM34"/>
      <c r="ZN34"/>
      <c r="ZO34"/>
      <c r="ZP34"/>
      <c r="ZQ34"/>
      <c r="ZR34"/>
      <c r="ZS34"/>
      <c r="ZT34"/>
      <c r="ZU34"/>
      <c r="ZV34"/>
      <c r="ZW34"/>
      <c r="ZX34"/>
      <c r="ZY34"/>
      <c r="ZZ34"/>
      <c r="AAA34"/>
      <c r="AAB34"/>
      <c r="AAC34"/>
      <c r="AAD34"/>
      <c r="AAE34"/>
      <c r="AAF34"/>
      <c r="AAG34"/>
      <c r="AAH34"/>
      <c r="AAI34"/>
      <c r="AAJ34"/>
      <c r="AAK34"/>
      <c r="AAL34"/>
      <c r="AAM34"/>
      <c r="AAN34"/>
      <c r="AAO34"/>
      <c r="AAP34"/>
      <c r="AAQ34"/>
      <c r="AAR34"/>
      <c r="AAS34"/>
      <c r="AAT34"/>
      <c r="AAU34"/>
      <c r="AAV34"/>
      <c r="AAW34"/>
      <c r="AAX34"/>
      <c r="AAY34"/>
      <c r="AAZ34"/>
      <c r="ABA34"/>
      <c r="ABB34"/>
      <c r="ABC34"/>
      <c r="ABD34"/>
      <c r="ABE34"/>
      <c r="ABF34"/>
      <c r="ABG34"/>
      <c r="ABH34"/>
      <c r="ABI34"/>
      <c r="ABJ34"/>
      <c r="ABK34"/>
      <c r="ABL34"/>
      <c r="ABM34"/>
      <c r="ABN34"/>
      <c r="ABO34"/>
      <c r="ABP34"/>
      <c r="ABQ34"/>
      <c r="ABR34"/>
      <c r="ABS34"/>
      <c r="ABT34"/>
      <c r="ABU34"/>
      <c r="ABV34"/>
      <c r="ABW34"/>
      <c r="ABX34"/>
      <c r="ABY34"/>
      <c r="ABZ34"/>
      <c r="ACA34"/>
      <c r="ACB34"/>
      <c r="ACC34"/>
      <c r="ACD34"/>
      <c r="ACE34"/>
      <c r="ACF34"/>
      <c r="ACG34"/>
      <c r="ACH34"/>
      <c r="ACI34"/>
      <c r="ACJ34"/>
      <c r="ACK34"/>
      <c r="ACL34"/>
      <c r="ACM34"/>
      <c r="ACN34"/>
      <c r="ACO34"/>
      <c r="ACP34"/>
      <c r="ACQ34"/>
      <c r="ACR34"/>
      <c r="ACS34"/>
      <c r="ACT34"/>
      <c r="ACU34"/>
      <c r="ACV34"/>
      <c r="ACW34"/>
      <c r="ACX34"/>
      <c r="ACY34"/>
      <c r="ACZ34"/>
      <c r="ADA34"/>
      <c r="ADB34"/>
      <c r="ADC34"/>
      <c r="ADD34"/>
      <c r="ADE34"/>
      <c r="ADF34"/>
      <c r="ADG34"/>
      <c r="ADH34"/>
      <c r="ADI34"/>
      <c r="ADJ34"/>
      <c r="ADK34"/>
      <c r="ADL34"/>
      <c r="ADM34"/>
      <c r="ADN34"/>
      <c r="ADO34"/>
      <c r="ADP34"/>
      <c r="ADQ34"/>
      <c r="ADR34"/>
      <c r="ADS34"/>
      <c r="ADT34"/>
      <c r="ADU34"/>
      <c r="ADV34"/>
      <c r="ADW34"/>
      <c r="ADX34"/>
      <c r="ADY34"/>
      <c r="ADZ34"/>
      <c r="AEA34"/>
      <c r="AEB34"/>
      <c r="AEC34"/>
      <c r="AED34"/>
      <c r="AEE34"/>
      <c r="AEF34"/>
      <c r="AEG34"/>
      <c r="AEH34"/>
      <c r="AEI34"/>
      <c r="AEJ34"/>
      <c r="AEK34"/>
      <c r="AEL34"/>
      <c r="AEM34"/>
      <c r="AEN34"/>
      <c r="AEO34"/>
      <c r="AEP34"/>
      <c r="AEQ34"/>
      <c r="AER34"/>
      <c r="AES34"/>
      <c r="AET34"/>
      <c r="AEU34"/>
      <c r="AEV34"/>
      <c r="AEW34"/>
      <c r="AEX34"/>
      <c r="AEY34"/>
      <c r="AEZ34"/>
      <c r="AFA34"/>
      <c r="AFB34"/>
      <c r="AFC34"/>
      <c r="AFD34"/>
      <c r="AFE34"/>
      <c r="AFF34"/>
      <c r="AFG34"/>
      <c r="AFH34"/>
      <c r="AFI34"/>
      <c r="AFJ34"/>
      <c r="AFK34"/>
      <c r="AFL34"/>
      <c r="AFM34"/>
      <c r="AFN34"/>
      <c r="AFO34"/>
      <c r="AFP34"/>
      <c r="AFQ34"/>
      <c r="AFR34"/>
      <c r="AFS34"/>
      <c r="AFT34"/>
      <c r="AFU34"/>
      <c r="AFV34"/>
      <c r="AFW34"/>
      <c r="AFX34"/>
      <c r="AFY34"/>
      <c r="AFZ34"/>
      <c r="AGA34"/>
      <c r="AGB34"/>
      <c r="AGC34"/>
      <c r="AGD34"/>
      <c r="AGE34"/>
      <c r="AGF34"/>
      <c r="AGG34"/>
      <c r="AGH34"/>
      <c r="AGI34"/>
      <c r="AGJ34"/>
      <c r="AGK34"/>
      <c r="AGL34"/>
      <c r="AGM34"/>
      <c r="AGN34"/>
      <c r="AGO34"/>
      <c r="AGP34"/>
      <c r="AGQ34"/>
      <c r="AGR34"/>
      <c r="AGS34"/>
      <c r="AGT34"/>
      <c r="AGU34"/>
      <c r="AGV34"/>
      <c r="AGW34"/>
      <c r="AGX34"/>
      <c r="AGY34"/>
      <c r="AGZ34"/>
      <c r="AHA34"/>
      <c r="AHB34"/>
      <c r="AHC34"/>
      <c r="AHD34"/>
      <c r="AHE34"/>
      <c r="AHF34"/>
      <c r="AHG34"/>
      <c r="AHH34"/>
      <c r="AHI34"/>
      <c r="AHJ34"/>
      <c r="AHK34"/>
      <c r="AHL34"/>
      <c r="AHM34"/>
      <c r="AHN34"/>
      <c r="AHO34"/>
      <c r="AHP34"/>
      <c r="AHQ34"/>
      <c r="AHR34"/>
      <c r="AHS34"/>
      <c r="AHT34"/>
      <c r="AHU34"/>
      <c r="AHV34"/>
      <c r="AHW34"/>
      <c r="AHX34"/>
      <c r="AHY34"/>
      <c r="AHZ34"/>
      <c r="AIA34"/>
      <c r="AIB34"/>
      <c r="AIC34"/>
      <c r="AID34"/>
      <c r="AIE34"/>
      <c r="AIF34"/>
      <c r="AIG34"/>
      <c r="AIH34"/>
      <c r="AII34"/>
      <c r="AIJ34"/>
      <c r="AIK34"/>
      <c r="AIL34"/>
      <c r="AIM34"/>
      <c r="AIN34"/>
      <c r="AIO34"/>
      <c r="AIP34"/>
      <c r="AIQ34"/>
      <c r="AIR34"/>
      <c r="AIS34"/>
      <c r="AIT34"/>
      <c r="AIU34"/>
      <c r="AIV34"/>
      <c r="AIW34"/>
      <c r="AIX34"/>
      <c r="AIY34"/>
      <c r="AIZ34"/>
      <c r="AJA34"/>
      <c r="AJB34"/>
      <c r="AJC34"/>
      <c r="AJD34"/>
      <c r="AJE34"/>
      <c r="AJF34"/>
      <c r="AJG34"/>
      <c r="AJH34"/>
      <c r="AJI34"/>
      <c r="AJJ34"/>
      <c r="AJK34"/>
      <c r="AJL34"/>
      <c r="AJM34"/>
      <c r="AJN34"/>
      <c r="AJO34"/>
      <c r="AJP34"/>
      <c r="AJQ34"/>
      <c r="AJR34"/>
      <c r="AJS34"/>
      <c r="AJT34"/>
      <c r="AJU34"/>
      <c r="AJV34"/>
      <c r="AJW34"/>
      <c r="AJX34"/>
      <c r="AJY34"/>
      <c r="AJZ34"/>
      <c r="AKA34"/>
      <c r="AKB34"/>
      <c r="AKC34"/>
      <c r="AKD34"/>
      <c r="AKE34"/>
      <c r="AKF34"/>
      <c r="AKG34"/>
      <c r="AKH34"/>
      <c r="AKI34"/>
      <c r="AKJ34"/>
      <c r="AKK34"/>
      <c r="AKL34"/>
      <c r="AKM34"/>
      <c r="AKN34"/>
      <c r="AKO34"/>
      <c r="AKP34"/>
      <c r="AKQ34"/>
      <c r="AKR34"/>
      <c r="AKS34"/>
      <c r="AKT34"/>
      <c r="AKU34"/>
      <c r="AKV34"/>
      <c r="AKW34"/>
      <c r="AKX34"/>
      <c r="AKY34"/>
      <c r="AKZ34"/>
      <c r="ALA34"/>
      <c r="ALB34"/>
      <c r="ALC34"/>
      <c r="ALD34"/>
      <c r="ALE34"/>
      <c r="ALF34"/>
      <c r="ALG34"/>
      <c r="ALH34"/>
      <c r="ALI34"/>
      <c r="ALJ34"/>
      <c r="ALK34"/>
      <c r="ALL34"/>
      <c r="ALM34"/>
      <c r="ALN34"/>
      <c r="ALO34"/>
      <c r="ALP34"/>
      <c r="ALQ34"/>
      <c r="ALR34"/>
      <c r="ALS34"/>
      <c r="ALT34"/>
      <c r="ALU34"/>
      <c r="ALV34"/>
      <c r="ALW34"/>
      <c r="ALX34"/>
      <c r="ALY34"/>
      <c r="ALZ34"/>
      <c r="AMA34"/>
      <c r="AMB34"/>
      <c r="AMC34"/>
      <c r="AMD34"/>
      <c r="AME34"/>
      <c r="AMF34"/>
      <c r="AMG34"/>
      <c r="AMH34"/>
      <c r="AMI34"/>
      <c r="AMJ34"/>
    </row>
    <row r="35" spans="1:1024" x14ac:dyDescent="0.25">
      <c r="A35" s="26">
        <v>184</v>
      </c>
      <c r="B35" s="101">
        <v>39798</v>
      </c>
      <c r="C35" s="102">
        <f>dw!C35</f>
        <v>7.86301369863014</v>
      </c>
      <c r="D35" s="29" t="s">
        <v>72</v>
      </c>
      <c r="E35" s="31">
        <v>0.11</v>
      </c>
      <c r="F35" s="31">
        <v>33</v>
      </c>
      <c r="G35" s="31">
        <v>0.33333333333333298</v>
      </c>
      <c r="H35" s="103">
        <f>(dw!K35*100)/dw!$AB35</f>
        <v>2.439688380955519</v>
      </c>
      <c r="I35" s="103">
        <f>(dw!L35*100)/dw!$AB35</f>
        <v>3.0563521447100377</v>
      </c>
      <c r="J35" s="103">
        <f>(dw!M35*100)/dw!$AB35</f>
        <v>2.1871917292872682</v>
      </c>
      <c r="K35" s="103">
        <f>(dw!N35*100)/dw!$AB35</f>
        <v>10.878269473541263</v>
      </c>
      <c r="L35" s="103">
        <f>(dw!O35*100)/dw!$AB35</f>
        <v>0</v>
      </c>
      <c r="M35" s="103">
        <f>(dw!P35*100)/dw!$AB35</f>
        <v>14.169717777563651</v>
      </c>
      <c r="N35" s="103">
        <f>(dw!Q35*100)/dw!$AB35</f>
        <v>0</v>
      </c>
      <c r="O35" s="103">
        <f>(dw!R35*100)/dw!$AB35</f>
        <v>11.581159388116053</v>
      </c>
      <c r="P35" s="103">
        <f>(dw!S35*100)/dw!$AB35</f>
        <v>12.299202037011536</v>
      </c>
      <c r="Q35" s="103">
        <f>(dw!T35*100)/dw!$AB35</f>
        <v>8.6813446733340882</v>
      </c>
      <c r="R35" s="103">
        <f>(dw!U35*100)/dw!$AB35</f>
        <v>0</v>
      </c>
      <c r="S35" s="103">
        <f>(dw!V35*100)/dw!$AB35</f>
        <v>0</v>
      </c>
      <c r="T35" s="103">
        <f>(dw!W35*100)/dw!$AB35</f>
        <v>0</v>
      </c>
      <c r="U35" s="103">
        <f>(dw!X35*100)/dw!$AB35</f>
        <v>32.714657305640891</v>
      </c>
      <c r="V35" s="103">
        <f>(dw!Y35*100)/dw!$AB35</f>
        <v>0.30798310296155057</v>
      </c>
      <c r="W35" s="103">
        <f>(dw!Z35*100)/dw!$AB35</f>
        <v>1.6844339868781439</v>
      </c>
      <c r="X35" s="103">
        <f>(dw!AA35*100)/dw!$AB35</f>
        <v>0</v>
      </c>
      <c r="Y35" s="103">
        <f t="shared" ref="Y35:Y59" si="11">SUM(H35:X35)</f>
        <v>100</v>
      </c>
      <c r="Z35" s="104">
        <f t="shared" ref="Z35:Z59" si="12">SUM(H35:L35)</f>
        <v>18.561501728494086</v>
      </c>
      <c r="AA35" s="104">
        <f t="shared" ref="AA35:AA59" si="13">SUM(M35:R35)</f>
        <v>46.731423876025325</v>
      </c>
      <c r="AB35" s="104">
        <f t="shared" ref="AB35:AB59" si="14">(I35)/(H35+I35)</f>
        <v>0.55610072932275578</v>
      </c>
      <c r="AC35" s="104">
        <f t="shared" ref="AC35:AC59" si="15">U35/(Z35+U35)</f>
        <v>0.63800912396465703</v>
      </c>
      <c r="AD35" s="104">
        <f t="shared" ref="AD35:AD59" si="16">U35/(U35+AA35)</f>
        <v>0.41178440546153028</v>
      </c>
      <c r="AE35" s="104">
        <f t="shared" ref="AE35:AE59" si="17">Z35/(Z35+AA35)</f>
        <v>0.28428044166563288</v>
      </c>
      <c r="AF35" s="104">
        <f t="shared" ref="AF35:AF59" si="18">(H35+I35)/(H35+I35+V35)</f>
        <v>0.94693627685413106</v>
      </c>
      <c r="AG35" s="104">
        <f t="shared" si="10"/>
        <v>7.9215007495398089</v>
      </c>
      <c r="AH35" s="104">
        <f t="shared" ref="AH35:AH59" si="19">(H35+I35)/(V35+U35)</f>
        <v>0.16643249775489879</v>
      </c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  <c r="IW35"/>
      <c r="IX35"/>
      <c r="IY35"/>
      <c r="IZ35"/>
      <c r="JA35"/>
      <c r="JB35"/>
      <c r="JC35"/>
      <c r="JD35"/>
      <c r="JE35"/>
      <c r="JF35"/>
      <c r="JG35"/>
      <c r="JH35"/>
      <c r="JI35"/>
      <c r="JJ35"/>
      <c r="JK35"/>
      <c r="JL35"/>
      <c r="JM35"/>
      <c r="JN35"/>
      <c r="JO35"/>
      <c r="JP35"/>
      <c r="JQ35"/>
      <c r="JR35"/>
      <c r="JS35"/>
      <c r="JT35"/>
      <c r="JU35"/>
      <c r="JV35"/>
      <c r="JW35"/>
      <c r="JX35"/>
      <c r="JY35"/>
      <c r="JZ35"/>
      <c r="KA35"/>
      <c r="KB35"/>
      <c r="KC35"/>
      <c r="KD35"/>
      <c r="KE35"/>
      <c r="KF35"/>
      <c r="KG35"/>
      <c r="KH35"/>
      <c r="KI35"/>
      <c r="KJ35"/>
      <c r="KK35"/>
      <c r="KL35"/>
      <c r="KM35"/>
      <c r="KN35"/>
      <c r="KO35"/>
      <c r="KP35"/>
      <c r="KQ35"/>
      <c r="KR35"/>
      <c r="KS35"/>
      <c r="KT35"/>
      <c r="KU35"/>
      <c r="KV35"/>
      <c r="KW35"/>
      <c r="KX35"/>
      <c r="KY35"/>
      <c r="KZ35"/>
      <c r="LA35"/>
      <c r="LB35"/>
      <c r="LC35"/>
      <c r="LD35"/>
      <c r="LE35"/>
      <c r="LF35"/>
      <c r="LG35"/>
      <c r="LH35"/>
      <c r="LI35"/>
      <c r="LJ35"/>
      <c r="LK35"/>
      <c r="LL35"/>
      <c r="LM35"/>
      <c r="LN35"/>
      <c r="LO35"/>
      <c r="LP35"/>
      <c r="LQ35"/>
      <c r="LR35"/>
      <c r="LS35"/>
      <c r="LT35"/>
      <c r="LU35"/>
      <c r="LV35"/>
      <c r="LW35"/>
      <c r="LX35"/>
      <c r="LY35"/>
      <c r="LZ35"/>
      <c r="MA35"/>
      <c r="MB35"/>
      <c r="MC35"/>
      <c r="MD35"/>
      <c r="ME35"/>
      <c r="MF35"/>
      <c r="MG35"/>
      <c r="MH35"/>
      <c r="MI35"/>
      <c r="MJ35"/>
      <c r="MK35"/>
      <c r="ML35"/>
      <c r="MM35"/>
      <c r="MN35"/>
      <c r="MO35"/>
      <c r="MP35"/>
      <c r="MQ35"/>
      <c r="MR35"/>
      <c r="MS35"/>
      <c r="MT35"/>
      <c r="MU35"/>
      <c r="MV35"/>
      <c r="MW35"/>
      <c r="MX35"/>
      <c r="MY35"/>
      <c r="MZ35"/>
      <c r="NA35"/>
      <c r="NB35"/>
      <c r="NC35"/>
      <c r="ND35"/>
      <c r="NE35"/>
      <c r="NF35"/>
      <c r="NG35"/>
      <c r="NH35"/>
      <c r="NI35"/>
      <c r="NJ35"/>
      <c r="NK35"/>
      <c r="NL35"/>
      <c r="NM35"/>
      <c r="NN35"/>
      <c r="NO35"/>
      <c r="NP35"/>
      <c r="NQ35"/>
      <c r="NR35"/>
      <c r="NS35"/>
      <c r="NT35"/>
      <c r="NU35"/>
      <c r="NV35"/>
      <c r="NW35"/>
      <c r="NX35"/>
      <c r="NY35"/>
      <c r="NZ35"/>
      <c r="OA35"/>
      <c r="OB35"/>
      <c r="OC35"/>
      <c r="OD35"/>
      <c r="OE35"/>
      <c r="OF35"/>
      <c r="OG35"/>
      <c r="OH35"/>
      <c r="OI35"/>
      <c r="OJ35"/>
      <c r="OK35"/>
      <c r="OL35"/>
      <c r="OM35"/>
      <c r="ON35"/>
      <c r="OO35"/>
      <c r="OP35"/>
      <c r="OQ35"/>
      <c r="OR35"/>
      <c r="OS35"/>
      <c r="OT35"/>
      <c r="OU35"/>
      <c r="OV35"/>
      <c r="OW35"/>
      <c r="OX35"/>
      <c r="OY35"/>
      <c r="OZ35"/>
      <c r="PA35"/>
      <c r="PB35"/>
      <c r="PC35"/>
      <c r="PD35"/>
      <c r="PE35"/>
      <c r="PF35"/>
      <c r="PG35"/>
      <c r="PH35"/>
      <c r="PI35"/>
      <c r="PJ35"/>
      <c r="PK35"/>
      <c r="PL35"/>
      <c r="PM35"/>
      <c r="PN35"/>
      <c r="PO35"/>
      <c r="PP35"/>
      <c r="PQ35"/>
      <c r="PR35"/>
      <c r="PS35"/>
      <c r="PT35"/>
      <c r="PU35"/>
      <c r="PV35"/>
      <c r="PW35"/>
      <c r="PX35"/>
      <c r="PY35"/>
      <c r="PZ35"/>
      <c r="QA35"/>
      <c r="QB35"/>
      <c r="QC35"/>
      <c r="QD35"/>
      <c r="QE35"/>
      <c r="QF35"/>
      <c r="QG35"/>
      <c r="QH35"/>
      <c r="QI35"/>
      <c r="QJ35"/>
      <c r="QK35"/>
      <c r="QL35"/>
      <c r="QM35"/>
      <c r="QN35"/>
      <c r="QO35"/>
      <c r="QP35"/>
      <c r="QQ35"/>
      <c r="QR35"/>
      <c r="QS35"/>
      <c r="QT35"/>
      <c r="QU35"/>
      <c r="QV35"/>
      <c r="QW35"/>
      <c r="QX35"/>
      <c r="QY35"/>
      <c r="QZ35"/>
      <c r="RA35"/>
      <c r="RB35"/>
      <c r="RC35"/>
      <c r="RD35"/>
      <c r="RE35"/>
      <c r="RF35"/>
      <c r="RG35"/>
      <c r="RH35"/>
      <c r="RI35"/>
      <c r="RJ35"/>
      <c r="RK35"/>
      <c r="RL35"/>
      <c r="RM35"/>
      <c r="RN35"/>
      <c r="RO35"/>
      <c r="RP35"/>
      <c r="RQ35"/>
      <c r="RR35"/>
      <c r="RS35"/>
      <c r="RT35"/>
      <c r="RU35"/>
      <c r="RV35"/>
      <c r="RW35"/>
      <c r="RX35"/>
      <c r="RY35"/>
      <c r="RZ35"/>
      <c r="SA35"/>
      <c r="SB35"/>
      <c r="SC35"/>
      <c r="SD35"/>
      <c r="SE35"/>
      <c r="SF35"/>
      <c r="SG35"/>
      <c r="SH35"/>
      <c r="SI35"/>
      <c r="SJ35"/>
      <c r="SK35"/>
      <c r="SL35"/>
      <c r="SM35"/>
      <c r="SN35"/>
      <c r="SO35"/>
      <c r="SP35"/>
      <c r="SQ35"/>
      <c r="SR35"/>
      <c r="SS35"/>
      <c r="ST35"/>
      <c r="SU35"/>
      <c r="SV35"/>
      <c r="SW35"/>
      <c r="SX35"/>
      <c r="SY35"/>
      <c r="SZ35"/>
      <c r="TA35"/>
      <c r="TB35"/>
      <c r="TC35"/>
      <c r="TD35"/>
      <c r="TE35"/>
      <c r="TF35"/>
      <c r="TG35"/>
      <c r="TH35"/>
      <c r="TI35"/>
      <c r="TJ35"/>
      <c r="TK35"/>
      <c r="TL35"/>
      <c r="TM35"/>
      <c r="TN35"/>
      <c r="TO35"/>
      <c r="TP35"/>
      <c r="TQ35"/>
      <c r="TR35"/>
      <c r="TS35"/>
      <c r="TT35"/>
      <c r="TU35"/>
      <c r="TV35"/>
      <c r="TW35"/>
      <c r="TX35"/>
      <c r="TY35"/>
      <c r="TZ35"/>
      <c r="UA35"/>
      <c r="UB35"/>
      <c r="UC35"/>
      <c r="UD35"/>
      <c r="UE35"/>
      <c r="UF35"/>
      <c r="UG35"/>
      <c r="UH35"/>
      <c r="UI35"/>
      <c r="UJ35"/>
      <c r="UK35"/>
      <c r="UL35"/>
      <c r="UM35"/>
      <c r="UN35"/>
      <c r="UO35"/>
      <c r="UP35"/>
      <c r="UQ35"/>
      <c r="UR35"/>
      <c r="US35"/>
      <c r="UT35"/>
      <c r="UU35"/>
      <c r="UV35"/>
      <c r="UW35"/>
      <c r="UX35"/>
      <c r="UY35"/>
      <c r="UZ35"/>
      <c r="VA35"/>
      <c r="VB35"/>
      <c r="VC35"/>
      <c r="VD35"/>
      <c r="VE35"/>
      <c r="VF35"/>
      <c r="VG35"/>
      <c r="VH35"/>
      <c r="VI35"/>
      <c r="VJ35"/>
      <c r="VK35"/>
      <c r="VL35"/>
      <c r="VM35"/>
      <c r="VN35"/>
      <c r="VO35"/>
      <c r="VP35"/>
      <c r="VQ35"/>
      <c r="VR35"/>
      <c r="VS35"/>
      <c r="VT35"/>
      <c r="VU35"/>
      <c r="VV35"/>
      <c r="VW35"/>
      <c r="VX35"/>
      <c r="VY35"/>
      <c r="VZ35"/>
      <c r="WA35"/>
      <c r="WB35"/>
      <c r="WC35"/>
      <c r="WD35"/>
      <c r="WE35"/>
      <c r="WF35"/>
      <c r="WG35"/>
      <c r="WH35"/>
      <c r="WI35"/>
      <c r="WJ35"/>
      <c r="WK35"/>
      <c r="WL35"/>
      <c r="WM35"/>
      <c r="WN35"/>
      <c r="WO35"/>
      <c r="WP35"/>
      <c r="WQ35"/>
      <c r="WR35"/>
      <c r="WS35"/>
      <c r="WT35"/>
      <c r="WU35"/>
      <c r="WV35"/>
      <c r="WW35"/>
      <c r="WX35"/>
      <c r="WY35"/>
      <c r="WZ35"/>
      <c r="XA35"/>
      <c r="XB35"/>
      <c r="XC35"/>
      <c r="XD35"/>
      <c r="XE35"/>
      <c r="XF35"/>
      <c r="XG35"/>
      <c r="XH35"/>
      <c r="XI35"/>
      <c r="XJ35"/>
      <c r="XK35"/>
      <c r="XL35"/>
      <c r="XM35"/>
      <c r="XN35"/>
      <c r="XO35"/>
      <c r="XP35"/>
      <c r="XQ35"/>
      <c r="XR35"/>
      <c r="XS35"/>
      <c r="XT35"/>
      <c r="XU35"/>
      <c r="XV35"/>
      <c r="XW35"/>
      <c r="XX35"/>
      <c r="XY35"/>
      <c r="XZ35"/>
      <c r="YA35"/>
      <c r="YB35"/>
      <c r="YC35"/>
      <c r="YD35"/>
      <c r="YE35"/>
      <c r="YF35"/>
      <c r="YG35"/>
      <c r="YH35"/>
      <c r="YI35"/>
      <c r="YJ35"/>
      <c r="YK35"/>
      <c r="YL35"/>
      <c r="YM35"/>
      <c r="YN35"/>
      <c r="YO35"/>
      <c r="YP35"/>
      <c r="YQ35"/>
      <c r="YR35"/>
      <c r="YS35"/>
      <c r="YT35"/>
      <c r="YU35"/>
      <c r="YV35"/>
      <c r="YW35"/>
      <c r="YX35"/>
      <c r="YY35"/>
      <c r="YZ35"/>
      <c r="ZA35"/>
      <c r="ZB35"/>
      <c r="ZC35"/>
      <c r="ZD35"/>
      <c r="ZE35"/>
      <c r="ZF35"/>
      <c r="ZG35"/>
      <c r="ZH35"/>
      <c r="ZI35"/>
      <c r="ZJ35"/>
      <c r="ZK35"/>
      <c r="ZL35"/>
      <c r="ZM35"/>
      <c r="ZN35"/>
      <c r="ZO35"/>
      <c r="ZP35"/>
      <c r="ZQ35"/>
      <c r="ZR35"/>
      <c r="ZS35"/>
      <c r="ZT35"/>
      <c r="ZU35"/>
      <c r="ZV35"/>
      <c r="ZW35"/>
      <c r="ZX35"/>
      <c r="ZY35"/>
      <c r="ZZ35"/>
      <c r="AAA35"/>
      <c r="AAB35"/>
      <c r="AAC35"/>
      <c r="AAD35"/>
      <c r="AAE35"/>
      <c r="AAF35"/>
      <c r="AAG35"/>
      <c r="AAH35"/>
      <c r="AAI35"/>
      <c r="AAJ35"/>
      <c r="AAK35"/>
      <c r="AAL35"/>
      <c r="AAM35"/>
      <c r="AAN35"/>
      <c r="AAO35"/>
      <c r="AAP35"/>
      <c r="AAQ35"/>
      <c r="AAR35"/>
      <c r="AAS35"/>
      <c r="AAT35"/>
      <c r="AAU35"/>
      <c r="AAV35"/>
      <c r="AAW35"/>
      <c r="AAX35"/>
      <c r="AAY35"/>
      <c r="AAZ35"/>
      <c r="ABA35"/>
      <c r="ABB35"/>
      <c r="ABC35"/>
      <c r="ABD35"/>
      <c r="ABE35"/>
      <c r="ABF35"/>
      <c r="ABG35"/>
      <c r="ABH35"/>
      <c r="ABI35"/>
      <c r="ABJ35"/>
      <c r="ABK35"/>
      <c r="ABL35"/>
      <c r="ABM35"/>
      <c r="ABN35"/>
      <c r="ABO35"/>
      <c r="ABP35"/>
      <c r="ABQ35"/>
      <c r="ABR35"/>
      <c r="ABS35"/>
      <c r="ABT35"/>
      <c r="ABU35"/>
      <c r="ABV35"/>
      <c r="ABW35"/>
      <c r="ABX35"/>
      <c r="ABY35"/>
      <c r="ABZ35"/>
      <c r="ACA35"/>
      <c r="ACB35"/>
      <c r="ACC35"/>
      <c r="ACD35"/>
      <c r="ACE35"/>
      <c r="ACF35"/>
      <c r="ACG35"/>
      <c r="ACH35"/>
      <c r="ACI35"/>
      <c r="ACJ35"/>
      <c r="ACK35"/>
      <c r="ACL35"/>
      <c r="ACM35"/>
      <c r="ACN35"/>
      <c r="ACO35"/>
      <c r="ACP35"/>
      <c r="ACQ35"/>
      <c r="ACR35"/>
      <c r="ACS35"/>
      <c r="ACT35"/>
      <c r="ACU35"/>
      <c r="ACV35"/>
      <c r="ACW35"/>
      <c r="ACX35"/>
      <c r="ACY35"/>
      <c r="ACZ35"/>
      <c r="ADA35"/>
      <c r="ADB35"/>
      <c r="ADC35"/>
      <c r="ADD35"/>
      <c r="ADE35"/>
      <c r="ADF35"/>
      <c r="ADG35"/>
      <c r="ADH35"/>
      <c r="ADI35"/>
      <c r="ADJ35"/>
      <c r="ADK35"/>
      <c r="ADL35"/>
      <c r="ADM35"/>
      <c r="ADN35"/>
      <c r="ADO35"/>
      <c r="ADP35"/>
      <c r="ADQ35"/>
      <c r="ADR35"/>
      <c r="ADS35"/>
      <c r="ADT35"/>
      <c r="ADU35"/>
      <c r="ADV35"/>
      <c r="ADW35"/>
      <c r="ADX35"/>
      <c r="ADY35"/>
      <c r="ADZ35"/>
      <c r="AEA35"/>
      <c r="AEB35"/>
      <c r="AEC35"/>
      <c r="AED35"/>
      <c r="AEE35"/>
      <c r="AEF35"/>
      <c r="AEG35"/>
      <c r="AEH35"/>
      <c r="AEI35"/>
      <c r="AEJ35"/>
      <c r="AEK35"/>
      <c r="AEL35"/>
      <c r="AEM35"/>
      <c r="AEN35"/>
      <c r="AEO35"/>
      <c r="AEP35"/>
      <c r="AEQ35"/>
      <c r="AER35"/>
      <c r="AES35"/>
      <c r="AET35"/>
      <c r="AEU35"/>
      <c r="AEV35"/>
      <c r="AEW35"/>
      <c r="AEX35"/>
      <c r="AEY35"/>
      <c r="AEZ35"/>
      <c r="AFA35"/>
      <c r="AFB35"/>
      <c r="AFC35"/>
      <c r="AFD35"/>
      <c r="AFE35"/>
      <c r="AFF35"/>
      <c r="AFG35"/>
      <c r="AFH35"/>
      <c r="AFI35"/>
      <c r="AFJ35"/>
      <c r="AFK35"/>
      <c r="AFL35"/>
      <c r="AFM35"/>
      <c r="AFN35"/>
      <c r="AFO35"/>
      <c r="AFP35"/>
      <c r="AFQ35"/>
      <c r="AFR35"/>
      <c r="AFS35"/>
      <c r="AFT35"/>
      <c r="AFU35"/>
      <c r="AFV35"/>
      <c r="AFW35"/>
      <c r="AFX35"/>
      <c r="AFY35"/>
      <c r="AFZ35"/>
      <c r="AGA35"/>
      <c r="AGB35"/>
      <c r="AGC35"/>
      <c r="AGD35"/>
      <c r="AGE35"/>
      <c r="AGF35"/>
      <c r="AGG35"/>
      <c r="AGH35"/>
      <c r="AGI35"/>
      <c r="AGJ35"/>
      <c r="AGK35"/>
      <c r="AGL35"/>
      <c r="AGM35"/>
      <c r="AGN35"/>
      <c r="AGO35"/>
      <c r="AGP35"/>
      <c r="AGQ35"/>
      <c r="AGR35"/>
      <c r="AGS35"/>
      <c r="AGT35"/>
      <c r="AGU35"/>
      <c r="AGV35"/>
      <c r="AGW35"/>
      <c r="AGX35"/>
      <c r="AGY35"/>
      <c r="AGZ35"/>
      <c r="AHA35"/>
      <c r="AHB35"/>
      <c r="AHC35"/>
      <c r="AHD35"/>
      <c r="AHE35"/>
      <c r="AHF35"/>
      <c r="AHG35"/>
      <c r="AHH35"/>
      <c r="AHI35"/>
      <c r="AHJ35"/>
      <c r="AHK35"/>
      <c r="AHL35"/>
      <c r="AHM35"/>
      <c r="AHN35"/>
      <c r="AHO35"/>
      <c r="AHP35"/>
      <c r="AHQ35"/>
      <c r="AHR35"/>
      <c r="AHS35"/>
      <c r="AHT35"/>
      <c r="AHU35"/>
      <c r="AHV35"/>
      <c r="AHW35"/>
      <c r="AHX35"/>
      <c r="AHY35"/>
      <c r="AHZ35"/>
      <c r="AIA35"/>
      <c r="AIB35"/>
      <c r="AIC35"/>
      <c r="AID35"/>
      <c r="AIE35"/>
      <c r="AIF35"/>
      <c r="AIG35"/>
      <c r="AIH35"/>
      <c r="AII35"/>
      <c r="AIJ35"/>
      <c r="AIK35"/>
      <c r="AIL35"/>
      <c r="AIM35"/>
      <c r="AIN35"/>
      <c r="AIO35"/>
      <c r="AIP35"/>
      <c r="AIQ35"/>
      <c r="AIR35"/>
      <c r="AIS35"/>
      <c r="AIT35"/>
      <c r="AIU35"/>
      <c r="AIV35"/>
      <c r="AIW35"/>
      <c r="AIX35"/>
      <c r="AIY35"/>
      <c r="AIZ35"/>
      <c r="AJA35"/>
      <c r="AJB35"/>
      <c r="AJC35"/>
      <c r="AJD35"/>
      <c r="AJE35"/>
      <c r="AJF35"/>
      <c r="AJG35"/>
      <c r="AJH35"/>
      <c r="AJI35"/>
      <c r="AJJ35"/>
      <c r="AJK35"/>
      <c r="AJL35"/>
      <c r="AJM35"/>
      <c r="AJN35"/>
      <c r="AJO35"/>
      <c r="AJP35"/>
      <c r="AJQ35"/>
      <c r="AJR35"/>
      <c r="AJS35"/>
      <c r="AJT35"/>
      <c r="AJU35"/>
      <c r="AJV35"/>
      <c r="AJW35"/>
      <c r="AJX35"/>
      <c r="AJY35"/>
      <c r="AJZ35"/>
      <c r="AKA35"/>
      <c r="AKB35"/>
      <c r="AKC35"/>
      <c r="AKD35"/>
      <c r="AKE35"/>
      <c r="AKF35"/>
      <c r="AKG35"/>
      <c r="AKH35"/>
      <c r="AKI35"/>
      <c r="AKJ35"/>
      <c r="AKK35"/>
      <c r="AKL35"/>
      <c r="AKM35"/>
      <c r="AKN35"/>
      <c r="AKO35"/>
      <c r="AKP35"/>
      <c r="AKQ35"/>
      <c r="AKR35"/>
      <c r="AKS35"/>
      <c r="AKT35"/>
      <c r="AKU35"/>
      <c r="AKV35"/>
      <c r="AKW35"/>
      <c r="AKX35"/>
      <c r="AKY35"/>
      <c r="AKZ35"/>
      <c r="ALA35"/>
      <c r="ALB35"/>
      <c r="ALC35"/>
      <c r="ALD35"/>
      <c r="ALE35"/>
      <c r="ALF35"/>
      <c r="ALG35"/>
      <c r="ALH35"/>
      <c r="ALI35"/>
      <c r="ALJ35"/>
      <c r="ALK35"/>
      <c r="ALL35"/>
      <c r="ALM35"/>
      <c r="ALN35"/>
      <c r="ALO35"/>
      <c r="ALP35"/>
      <c r="ALQ35"/>
      <c r="ALR35"/>
      <c r="ALS35"/>
      <c r="ALT35"/>
      <c r="ALU35"/>
      <c r="ALV35"/>
      <c r="ALW35"/>
      <c r="ALX35"/>
      <c r="ALY35"/>
      <c r="ALZ35"/>
      <c r="AMA35"/>
      <c r="AMB35"/>
      <c r="AMC35"/>
      <c r="AMD35"/>
      <c r="AME35"/>
      <c r="AMF35"/>
      <c r="AMG35"/>
      <c r="AMH35"/>
      <c r="AMI35"/>
      <c r="AMJ35"/>
    </row>
    <row r="36" spans="1:1024" x14ac:dyDescent="0.25">
      <c r="A36" s="26">
        <v>199</v>
      </c>
      <c r="B36" s="101">
        <v>39913</v>
      </c>
      <c r="C36" s="102">
        <f>dw!C36</f>
        <v>1.86301369863014</v>
      </c>
      <c r="D36" s="29" t="s">
        <v>72</v>
      </c>
      <c r="E36" s="31">
        <v>9.0999999999999998E-2</v>
      </c>
      <c r="F36" s="31">
        <v>33</v>
      </c>
      <c r="G36" s="31">
        <v>0.27575757575757598</v>
      </c>
      <c r="H36" s="103">
        <f>(dw!K36*100)/dw!$AB36</f>
        <v>2.701509202748178</v>
      </c>
      <c r="I36" s="103">
        <f>(dw!L36*100)/dw!$AB36</f>
        <v>4.193530222849307</v>
      </c>
      <c r="J36" s="103">
        <f>(dw!M36*100)/dw!$AB36</f>
        <v>0</v>
      </c>
      <c r="K36" s="103">
        <f>(dw!N36*100)/dw!$AB36</f>
        <v>0</v>
      </c>
      <c r="L36" s="103">
        <f>(dw!O36*100)/dw!$AB36</f>
        <v>0</v>
      </c>
      <c r="M36" s="103">
        <f>(dw!P36*100)/dw!$AB36</f>
        <v>11.501966100937448</v>
      </c>
      <c r="N36" s="103">
        <f>(dw!Q36*100)/dw!$AB36</f>
        <v>7.3764248932555283</v>
      </c>
      <c r="O36" s="103">
        <f>(dw!R36*100)/dw!$AB36</f>
        <v>7.1875264120592943</v>
      </c>
      <c r="P36" s="103">
        <f>(dw!S36*100)/dw!$AB36</f>
        <v>10.789489790271162</v>
      </c>
      <c r="Q36" s="103">
        <f>(dw!T36*100)/dw!$AB36</f>
        <v>7.6173293978814103</v>
      </c>
      <c r="R36" s="103">
        <f>(dw!U36*100)/dw!$AB36</f>
        <v>0</v>
      </c>
      <c r="S36" s="103">
        <f>(dw!V36*100)/dw!$AB36</f>
        <v>0</v>
      </c>
      <c r="T36" s="103">
        <f>(dw!W36*100)/dw!$AB36</f>
        <v>2.8150909667363293</v>
      </c>
      <c r="U36" s="103">
        <f>(dw!X36*100)/dw!$AB36</f>
        <v>22.059102032455762</v>
      </c>
      <c r="V36" s="103">
        <f>(dw!Y36*100)/dw!$AB36</f>
        <v>3.4253421633761967</v>
      </c>
      <c r="W36" s="103">
        <f>(dw!Z36*100)/dw!$AB36</f>
        <v>2.2287724524788195</v>
      </c>
      <c r="X36" s="103">
        <f>(dw!AA36*100)/dw!$AB36</f>
        <v>18.103916364950571</v>
      </c>
      <c r="Y36" s="103">
        <f t="shared" si="11"/>
        <v>100</v>
      </c>
      <c r="Z36" s="104">
        <f t="shared" si="12"/>
        <v>6.895039425597485</v>
      </c>
      <c r="AA36" s="104">
        <f t="shared" si="13"/>
        <v>44.472736594404843</v>
      </c>
      <c r="AB36" s="104">
        <f t="shared" si="14"/>
        <v>0.60819524936739855</v>
      </c>
      <c r="AC36" s="104">
        <f t="shared" si="15"/>
        <v>0.76186344756288005</v>
      </c>
      <c r="AD36" s="104">
        <f t="shared" si="16"/>
        <v>0.33155707835120518</v>
      </c>
      <c r="AE36" s="104">
        <f t="shared" si="17"/>
        <v>0.13422888744322112</v>
      </c>
      <c r="AF36" s="104">
        <f t="shared" si="18"/>
        <v>0.66809927192654972</v>
      </c>
      <c r="AG36" s="104">
        <f t="shared" si="10"/>
        <v>0.78868302023451842</v>
      </c>
      <c r="AH36" s="104">
        <f t="shared" si="19"/>
        <v>0.2705587523358734</v>
      </c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  <c r="IV36"/>
      <c r="IW36"/>
      <c r="IX36"/>
      <c r="IY36"/>
      <c r="IZ36"/>
      <c r="JA36"/>
      <c r="JB36"/>
      <c r="JC36"/>
      <c r="JD36"/>
      <c r="JE36"/>
      <c r="JF36"/>
      <c r="JG36"/>
      <c r="JH36"/>
      <c r="JI36"/>
      <c r="JJ36"/>
      <c r="JK36"/>
      <c r="JL36"/>
      <c r="JM36"/>
      <c r="JN36"/>
      <c r="JO36"/>
      <c r="JP36"/>
      <c r="JQ36"/>
      <c r="JR36"/>
      <c r="JS36"/>
      <c r="JT36"/>
      <c r="JU36"/>
      <c r="JV36"/>
      <c r="JW36"/>
      <c r="JX36"/>
      <c r="JY36"/>
      <c r="JZ36"/>
      <c r="KA36"/>
      <c r="KB36"/>
      <c r="KC36"/>
      <c r="KD36"/>
      <c r="KE36"/>
      <c r="KF36"/>
      <c r="KG36"/>
      <c r="KH36"/>
      <c r="KI36"/>
      <c r="KJ36"/>
      <c r="KK36"/>
      <c r="KL36"/>
      <c r="KM36"/>
      <c r="KN36"/>
      <c r="KO36"/>
      <c r="KP36"/>
      <c r="KQ36"/>
      <c r="KR36"/>
      <c r="KS36"/>
      <c r="KT36"/>
      <c r="KU36"/>
      <c r="KV36"/>
      <c r="KW36"/>
      <c r="KX36"/>
      <c r="KY36"/>
      <c r="KZ36"/>
      <c r="LA36"/>
      <c r="LB36"/>
      <c r="LC36"/>
      <c r="LD36"/>
      <c r="LE36"/>
      <c r="LF36"/>
      <c r="LG36"/>
      <c r="LH36"/>
      <c r="LI36"/>
      <c r="LJ36"/>
      <c r="LK36"/>
      <c r="LL36"/>
      <c r="LM36"/>
      <c r="LN36"/>
      <c r="LO36"/>
      <c r="LP36"/>
      <c r="LQ36"/>
      <c r="LR36"/>
      <c r="LS36"/>
      <c r="LT36"/>
      <c r="LU36"/>
      <c r="LV36"/>
      <c r="LW36"/>
      <c r="LX36"/>
      <c r="LY36"/>
      <c r="LZ36"/>
      <c r="MA36"/>
      <c r="MB36"/>
      <c r="MC36"/>
      <c r="MD36"/>
      <c r="ME36"/>
      <c r="MF36"/>
      <c r="MG36"/>
      <c r="MH36"/>
      <c r="MI36"/>
      <c r="MJ36"/>
      <c r="MK36"/>
      <c r="ML36"/>
      <c r="MM36"/>
      <c r="MN36"/>
      <c r="MO36"/>
      <c r="MP36"/>
      <c r="MQ36"/>
      <c r="MR36"/>
      <c r="MS36"/>
      <c r="MT36"/>
      <c r="MU36"/>
      <c r="MV36"/>
      <c r="MW36"/>
      <c r="MX36"/>
      <c r="MY36"/>
      <c r="MZ36"/>
      <c r="NA36"/>
      <c r="NB36"/>
      <c r="NC36"/>
      <c r="ND36"/>
      <c r="NE36"/>
      <c r="NF36"/>
      <c r="NG36"/>
      <c r="NH36"/>
      <c r="NI36"/>
      <c r="NJ36"/>
      <c r="NK36"/>
      <c r="NL36"/>
      <c r="NM36"/>
      <c r="NN36"/>
      <c r="NO36"/>
      <c r="NP36"/>
      <c r="NQ36"/>
      <c r="NR36"/>
      <c r="NS36"/>
      <c r="NT36"/>
      <c r="NU36"/>
      <c r="NV36"/>
      <c r="NW36"/>
      <c r="NX36"/>
      <c r="NY36"/>
      <c r="NZ36"/>
      <c r="OA36"/>
      <c r="OB36"/>
      <c r="OC36"/>
      <c r="OD36"/>
      <c r="OE36"/>
      <c r="OF36"/>
      <c r="OG36"/>
      <c r="OH36"/>
      <c r="OI36"/>
      <c r="OJ36"/>
      <c r="OK36"/>
      <c r="OL36"/>
      <c r="OM36"/>
      <c r="ON36"/>
      <c r="OO36"/>
      <c r="OP36"/>
      <c r="OQ36"/>
      <c r="OR36"/>
      <c r="OS36"/>
      <c r="OT36"/>
      <c r="OU36"/>
      <c r="OV36"/>
      <c r="OW36"/>
      <c r="OX36"/>
      <c r="OY36"/>
      <c r="OZ36"/>
      <c r="PA36"/>
      <c r="PB36"/>
      <c r="PC36"/>
      <c r="PD36"/>
      <c r="PE36"/>
      <c r="PF36"/>
      <c r="PG36"/>
      <c r="PH36"/>
      <c r="PI36"/>
      <c r="PJ36"/>
      <c r="PK36"/>
      <c r="PL36"/>
      <c r="PM36"/>
      <c r="PN36"/>
      <c r="PO36"/>
      <c r="PP36"/>
      <c r="PQ36"/>
      <c r="PR36"/>
      <c r="PS36"/>
      <c r="PT36"/>
      <c r="PU36"/>
      <c r="PV36"/>
      <c r="PW36"/>
      <c r="PX36"/>
      <c r="PY36"/>
      <c r="PZ36"/>
      <c r="QA36"/>
      <c r="QB36"/>
      <c r="QC36"/>
      <c r="QD36"/>
      <c r="QE36"/>
      <c r="QF36"/>
      <c r="QG36"/>
      <c r="QH36"/>
      <c r="QI36"/>
      <c r="QJ36"/>
      <c r="QK36"/>
      <c r="QL36"/>
      <c r="QM36"/>
      <c r="QN36"/>
      <c r="QO36"/>
      <c r="QP36"/>
      <c r="QQ36"/>
      <c r="QR36"/>
      <c r="QS36"/>
      <c r="QT36"/>
      <c r="QU36"/>
      <c r="QV36"/>
      <c r="QW36"/>
      <c r="QX36"/>
      <c r="QY36"/>
      <c r="QZ36"/>
      <c r="RA36"/>
      <c r="RB36"/>
      <c r="RC36"/>
      <c r="RD36"/>
      <c r="RE36"/>
      <c r="RF36"/>
      <c r="RG36"/>
      <c r="RH36"/>
      <c r="RI36"/>
      <c r="RJ36"/>
      <c r="RK36"/>
      <c r="RL36"/>
      <c r="RM36"/>
      <c r="RN36"/>
      <c r="RO36"/>
      <c r="RP36"/>
      <c r="RQ36"/>
      <c r="RR36"/>
      <c r="RS36"/>
      <c r="RT36"/>
      <c r="RU36"/>
      <c r="RV36"/>
      <c r="RW36"/>
      <c r="RX36"/>
      <c r="RY36"/>
      <c r="RZ36"/>
      <c r="SA36"/>
      <c r="SB36"/>
      <c r="SC36"/>
      <c r="SD36"/>
      <c r="SE36"/>
      <c r="SF36"/>
      <c r="SG36"/>
      <c r="SH36"/>
      <c r="SI36"/>
      <c r="SJ36"/>
      <c r="SK36"/>
      <c r="SL36"/>
      <c r="SM36"/>
      <c r="SN36"/>
      <c r="SO36"/>
      <c r="SP36"/>
      <c r="SQ36"/>
      <c r="SR36"/>
      <c r="SS36"/>
      <c r="ST36"/>
      <c r="SU36"/>
      <c r="SV36"/>
      <c r="SW36"/>
      <c r="SX36"/>
      <c r="SY36"/>
      <c r="SZ36"/>
      <c r="TA36"/>
      <c r="TB36"/>
      <c r="TC36"/>
      <c r="TD36"/>
      <c r="TE36"/>
      <c r="TF36"/>
      <c r="TG36"/>
      <c r="TH36"/>
      <c r="TI36"/>
      <c r="TJ36"/>
      <c r="TK36"/>
      <c r="TL36"/>
      <c r="TM36"/>
      <c r="TN36"/>
      <c r="TO36"/>
      <c r="TP36"/>
      <c r="TQ36"/>
      <c r="TR36"/>
      <c r="TS36"/>
      <c r="TT36"/>
      <c r="TU36"/>
      <c r="TV36"/>
      <c r="TW36"/>
      <c r="TX36"/>
      <c r="TY36"/>
      <c r="TZ36"/>
      <c r="UA36"/>
      <c r="UB36"/>
      <c r="UC36"/>
      <c r="UD36"/>
      <c r="UE36"/>
      <c r="UF36"/>
      <c r="UG36"/>
      <c r="UH36"/>
      <c r="UI36"/>
      <c r="UJ36"/>
      <c r="UK36"/>
      <c r="UL36"/>
      <c r="UM36"/>
      <c r="UN36"/>
      <c r="UO36"/>
      <c r="UP36"/>
      <c r="UQ36"/>
      <c r="UR36"/>
      <c r="US36"/>
      <c r="UT36"/>
      <c r="UU36"/>
      <c r="UV36"/>
      <c r="UW36"/>
      <c r="UX36"/>
      <c r="UY36"/>
      <c r="UZ36"/>
      <c r="VA36"/>
      <c r="VB36"/>
      <c r="VC36"/>
      <c r="VD36"/>
      <c r="VE36"/>
      <c r="VF36"/>
      <c r="VG36"/>
      <c r="VH36"/>
      <c r="VI36"/>
      <c r="VJ36"/>
      <c r="VK36"/>
      <c r="VL36"/>
      <c r="VM36"/>
      <c r="VN36"/>
      <c r="VO36"/>
      <c r="VP36"/>
      <c r="VQ36"/>
      <c r="VR36"/>
      <c r="VS36"/>
      <c r="VT36"/>
      <c r="VU36"/>
      <c r="VV36"/>
      <c r="VW36"/>
      <c r="VX36"/>
      <c r="VY36"/>
      <c r="VZ36"/>
      <c r="WA36"/>
      <c r="WB36"/>
      <c r="WC36"/>
      <c r="WD36"/>
      <c r="WE36"/>
      <c r="WF36"/>
      <c r="WG36"/>
      <c r="WH36"/>
      <c r="WI36"/>
      <c r="WJ36"/>
      <c r="WK36"/>
      <c r="WL36"/>
      <c r="WM36"/>
      <c r="WN36"/>
      <c r="WO36"/>
      <c r="WP36"/>
      <c r="WQ36"/>
      <c r="WR36"/>
      <c r="WS36"/>
      <c r="WT36"/>
      <c r="WU36"/>
      <c r="WV36"/>
      <c r="WW36"/>
      <c r="WX36"/>
      <c r="WY36"/>
      <c r="WZ36"/>
      <c r="XA36"/>
      <c r="XB36"/>
      <c r="XC36"/>
      <c r="XD36"/>
      <c r="XE36"/>
      <c r="XF36"/>
      <c r="XG36"/>
      <c r="XH36"/>
      <c r="XI36"/>
      <c r="XJ36"/>
      <c r="XK36"/>
      <c r="XL36"/>
      <c r="XM36"/>
      <c r="XN36"/>
      <c r="XO36"/>
      <c r="XP36"/>
      <c r="XQ36"/>
      <c r="XR36"/>
      <c r="XS36"/>
      <c r="XT36"/>
      <c r="XU36"/>
      <c r="XV36"/>
      <c r="XW36"/>
      <c r="XX36"/>
      <c r="XY36"/>
      <c r="XZ36"/>
      <c r="YA36"/>
      <c r="YB36"/>
      <c r="YC36"/>
      <c r="YD36"/>
      <c r="YE36"/>
      <c r="YF36"/>
      <c r="YG36"/>
      <c r="YH36"/>
      <c r="YI36"/>
      <c r="YJ36"/>
      <c r="YK36"/>
      <c r="YL36"/>
      <c r="YM36"/>
      <c r="YN36"/>
      <c r="YO36"/>
      <c r="YP36"/>
      <c r="YQ36"/>
      <c r="YR36"/>
      <c r="YS36"/>
      <c r="YT36"/>
      <c r="YU36"/>
      <c r="YV36"/>
      <c r="YW36"/>
      <c r="YX36"/>
      <c r="YY36"/>
      <c r="YZ36"/>
      <c r="ZA36"/>
      <c r="ZB36"/>
      <c r="ZC36"/>
      <c r="ZD36"/>
      <c r="ZE36"/>
      <c r="ZF36"/>
      <c r="ZG36"/>
      <c r="ZH36"/>
      <c r="ZI36"/>
      <c r="ZJ36"/>
      <c r="ZK36"/>
      <c r="ZL36"/>
      <c r="ZM36"/>
      <c r="ZN36"/>
      <c r="ZO36"/>
      <c r="ZP36"/>
      <c r="ZQ36"/>
      <c r="ZR36"/>
      <c r="ZS36"/>
      <c r="ZT36"/>
      <c r="ZU36"/>
      <c r="ZV36"/>
      <c r="ZW36"/>
      <c r="ZX36"/>
      <c r="ZY36"/>
      <c r="ZZ36"/>
      <c r="AAA36"/>
      <c r="AAB36"/>
      <c r="AAC36"/>
      <c r="AAD36"/>
      <c r="AAE36"/>
      <c r="AAF36"/>
      <c r="AAG36"/>
      <c r="AAH36"/>
      <c r="AAI36"/>
      <c r="AAJ36"/>
      <c r="AAK36"/>
      <c r="AAL36"/>
      <c r="AAM36"/>
      <c r="AAN36"/>
      <c r="AAO36"/>
      <c r="AAP36"/>
      <c r="AAQ36"/>
      <c r="AAR36"/>
      <c r="AAS36"/>
      <c r="AAT36"/>
      <c r="AAU36"/>
      <c r="AAV36"/>
      <c r="AAW36"/>
      <c r="AAX36"/>
      <c r="AAY36"/>
      <c r="AAZ36"/>
      <c r="ABA36"/>
      <c r="ABB36"/>
      <c r="ABC36"/>
      <c r="ABD36"/>
      <c r="ABE36"/>
      <c r="ABF36"/>
      <c r="ABG36"/>
      <c r="ABH36"/>
      <c r="ABI36"/>
      <c r="ABJ36"/>
      <c r="ABK36"/>
      <c r="ABL36"/>
      <c r="ABM36"/>
      <c r="ABN36"/>
      <c r="ABO36"/>
      <c r="ABP36"/>
      <c r="ABQ36"/>
      <c r="ABR36"/>
      <c r="ABS36"/>
      <c r="ABT36"/>
      <c r="ABU36"/>
      <c r="ABV36"/>
      <c r="ABW36"/>
      <c r="ABX36"/>
      <c r="ABY36"/>
      <c r="ABZ36"/>
      <c r="ACA36"/>
      <c r="ACB36"/>
      <c r="ACC36"/>
      <c r="ACD36"/>
      <c r="ACE36"/>
      <c r="ACF36"/>
      <c r="ACG36"/>
      <c r="ACH36"/>
      <c r="ACI36"/>
      <c r="ACJ36"/>
      <c r="ACK36"/>
      <c r="ACL36"/>
      <c r="ACM36"/>
      <c r="ACN36"/>
      <c r="ACO36"/>
      <c r="ACP36"/>
      <c r="ACQ36"/>
      <c r="ACR36"/>
      <c r="ACS36"/>
      <c r="ACT36"/>
      <c r="ACU36"/>
      <c r="ACV36"/>
      <c r="ACW36"/>
      <c r="ACX36"/>
      <c r="ACY36"/>
      <c r="ACZ36"/>
      <c r="ADA36"/>
      <c r="ADB36"/>
      <c r="ADC36"/>
      <c r="ADD36"/>
      <c r="ADE36"/>
      <c r="ADF36"/>
      <c r="ADG36"/>
      <c r="ADH36"/>
      <c r="ADI36"/>
      <c r="ADJ36"/>
      <c r="ADK36"/>
      <c r="ADL36"/>
      <c r="ADM36"/>
      <c r="ADN36"/>
      <c r="ADO36"/>
      <c r="ADP36"/>
      <c r="ADQ36"/>
      <c r="ADR36"/>
      <c r="ADS36"/>
      <c r="ADT36"/>
      <c r="ADU36"/>
      <c r="ADV36"/>
      <c r="ADW36"/>
      <c r="ADX36"/>
      <c r="ADY36"/>
      <c r="ADZ36"/>
      <c r="AEA36"/>
      <c r="AEB36"/>
      <c r="AEC36"/>
      <c r="AED36"/>
      <c r="AEE36"/>
      <c r="AEF36"/>
      <c r="AEG36"/>
      <c r="AEH36"/>
      <c r="AEI36"/>
      <c r="AEJ36"/>
      <c r="AEK36"/>
      <c r="AEL36"/>
      <c r="AEM36"/>
      <c r="AEN36"/>
      <c r="AEO36"/>
      <c r="AEP36"/>
      <c r="AEQ36"/>
      <c r="AER36"/>
      <c r="AES36"/>
      <c r="AET36"/>
      <c r="AEU36"/>
      <c r="AEV36"/>
      <c r="AEW36"/>
      <c r="AEX36"/>
      <c r="AEY36"/>
      <c r="AEZ36"/>
      <c r="AFA36"/>
      <c r="AFB36"/>
      <c r="AFC36"/>
      <c r="AFD36"/>
      <c r="AFE36"/>
      <c r="AFF36"/>
      <c r="AFG36"/>
      <c r="AFH36"/>
      <c r="AFI36"/>
      <c r="AFJ36"/>
      <c r="AFK36"/>
      <c r="AFL36"/>
      <c r="AFM36"/>
      <c r="AFN36"/>
      <c r="AFO36"/>
      <c r="AFP36"/>
      <c r="AFQ36"/>
      <c r="AFR36"/>
      <c r="AFS36"/>
      <c r="AFT36"/>
      <c r="AFU36"/>
      <c r="AFV36"/>
      <c r="AFW36"/>
      <c r="AFX36"/>
      <c r="AFY36"/>
      <c r="AFZ36"/>
      <c r="AGA36"/>
      <c r="AGB36"/>
      <c r="AGC36"/>
      <c r="AGD36"/>
      <c r="AGE36"/>
      <c r="AGF36"/>
      <c r="AGG36"/>
      <c r="AGH36"/>
      <c r="AGI36"/>
      <c r="AGJ36"/>
      <c r="AGK36"/>
      <c r="AGL36"/>
      <c r="AGM36"/>
      <c r="AGN36"/>
      <c r="AGO36"/>
      <c r="AGP36"/>
      <c r="AGQ36"/>
      <c r="AGR36"/>
      <c r="AGS36"/>
      <c r="AGT36"/>
      <c r="AGU36"/>
      <c r="AGV36"/>
      <c r="AGW36"/>
      <c r="AGX36"/>
      <c r="AGY36"/>
      <c r="AGZ36"/>
      <c r="AHA36"/>
      <c r="AHB36"/>
      <c r="AHC36"/>
      <c r="AHD36"/>
      <c r="AHE36"/>
      <c r="AHF36"/>
      <c r="AHG36"/>
      <c r="AHH36"/>
      <c r="AHI36"/>
      <c r="AHJ36"/>
      <c r="AHK36"/>
      <c r="AHL36"/>
      <c r="AHM36"/>
      <c r="AHN36"/>
      <c r="AHO36"/>
      <c r="AHP36"/>
      <c r="AHQ36"/>
      <c r="AHR36"/>
      <c r="AHS36"/>
      <c r="AHT36"/>
      <c r="AHU36"/>
      <c r="AHV36"/>
      <c r="AHW36"/>
      <c r="AHX36"/>
      <c r="AHY36"/>
      <c r="AHZ36"/>
      <c r="AIA36"/>
      <c r="AIB36"/>
      <c r="AIC36"/>
      <c r="AID36"/>
      <c r="AIE36"/>
      <c r="AIF36"/>
      <c r="AIG36"/>
      <c r="AIH36"/>
      <c r="AII36"/>
      <c r="AIJ36"/>
      <c r="AIK36"/>
      <c r="AIL36"/>
      <c r="AIM36"/>
      <c r="AIN36"/>
      <c r="AIO36"/>
      <c r="AIP36"/>
      <c r="AIQ36"/>
      <c r="AIR36"/>
      <c r="AIS36"/>
      <c r="AIT36"/>
      <c r="AIU36"/>
      <c r="AIV36"/>
      <c r="AIW36"/>
      <c r="AIX36"/>
      <c r="AIY36"/>
      <c r="AIZ36"/>
      <c r="AJA36"/>
      <c r="AJB36"/>
      <c r="AJC36"/>
      <c r="AJD36"/>
      <c r="AJE36"/>
      <c r="AJF36"/>
      <c r="AJG36"/>
      <c r="AJH36"/>
      <c r="AJI36"/>
      <c r="AJJ36"/>
      <c r="AJK36"/>
      <c r="AJL36"/>
      <c r="AJM36"/>
      <c r="AJN36"/>
      <c r="AJO36"/>
      <c r="AJP36"/>
      <c r="AJQ36"/>
      <c r="AJR36"/>
      <c r="AJS36"/>
      <c r="AJT36"/>
      <c r="AJU36"/>
      <c r="AJV36"/>
      <c r="AJW36"/>
      <c r="AJX36"/>
      <c r="AJY36"/>
      <c r="AJZ36"/>
      <c r="AKA36"/>
      <c r="AKB36"/>
      <c r="AKC36"/>
      <c r="AKD36"/>
      <c r="AKE36"/>
      <c r="AKF36"/>
      <c r="AKG36"/>
      <c r="AKH36"/>
      <c r="AKI36"/>
      <c r="AKJ36"/>
      <c r="AKK36"/>
      <c r="AKL36"/>
      <c r="AKM36"/>
      <c r="AKN36"/>
      <c r="AKO36"/>
      <c r="AKP36"/>
      <c r="AKQ36"/>
      <c r="AKR36"/>
      <c r="AKS36"/>
      <c r="AKT36"/>
      <c r="AKU36"/>
      <c r="AKV36"/>
      <c r="AKW36"/>
      <c r="AKX36"/>
      <c r="AKY36"/>
      <c r="AKZ36"/>
      <c r="ALA36"/>
      <c r="ALB36"/>
      <c r="ALC36"/>
      <c r="ALD36"/>
      <c r="ALE36"/>
      <c r="ALF36"/>
      <c r="ALG36"/>
      <c r="ALH36"/>
      <c r="ALI36"/>
      <c r="ALJ36"/>
      <c r="ALK36"/>
      <c r="ALL36"/>
      <c r="ALM36"/>
      <c r="ALN36"/>
      <c r="ALO36"/>
      <c r="ALP36"/>
      <c r="ALQ36"/>
      <c r="ALR36"/>
      <c r="ALS36"/>
      <c r="ALT36"/>
      <c r="ALU36"/>
      <c r="ALV36"/>
      <c r="ALW36"/>
      <c r="ALX36"/>
      <c r="ALY36"/>
      <c r="ALZ36"/>
      <c r="AMA36"/>
      <c r="AMB36"/>
      <c r="AMC36"/>
      <c r="AMD36"/>
      <c r="AME36"/>
      <c r="AMF36"/>
      <c r="AMG36"/>
      <c r="AMH36"/>
      <c r="AMI36"/>
      <c r="AMJ36"/>
    </row>
    <row r="37" spans="1:1024" x14ac:dyDescent="0.25">
      <c r="A37" s="26">
        <v>219</v>
      </c>
      <c r="B37" s="101">
        <v>40108</v>
      </c>
      <c r="C37" s="102">
        <f>dw!C37</f>
        <v>6.24657534246575</v>
      </c>
      <c r="D37" s="29" t="s">
        <v>72</v>
      </c>
      <c r="E37" s="31">
        <v>9.6310000000000007E-2</v>
      </c>
      <c r="F37" s="31">
        <v>25.09</v>
      </c>
      <c r="G37" s="31">
        <v>0.38385811080111598</v>
      </c>
      <c r="H37" s="103">
        <f>(dw!K37*100)/dw!$AB37</f>
        <v>1.2441911097958283</v>
      </c>
      <c r="I37" s="103">
        <f>(dw!L37*100)/dw!$AB37</f>
        <v>0.99535288783666254</v>
      </c>
      <c r="J37" s="103">
        <f>(dw!M37*100)/dw!$AB37</f>
        <v>1.5025602883330507</v>
      </c>
      <c r="K37" s="103">
        <f>(dw!N37*100)/dw!$AB37</f>
        <v>0</v>
      </c>
      <c r="L37" s="103">
        <f>(dw!O37*100)/dw!$AB37</f>
        <v>0</v>
      </c>
      <c r="M37" s="103">
        <f>(dw!P37*100)/dw!$AB37</f>
        <v>27.088637893229745</v>
      </c>
      <c r="N37" s="103">
        <f>(dw!Q37*100)/dw!$AB37</f>
        <v>0</v>
      </c>
      <c r="O37" s="103">
        <f>(dw!R37*100)/dw!$AB37</f>
        <v>8.6694004508025806</v>
      </c>
      <c r="P37" s="103">
        <f>(dw!S37*100)/dw!$AB37</f>
        <v>20.236406775026897</v>
      </c>
      <c r="Q37" s="103">
        <f>(dw!T37*100)/dw!$AB37</f>
        <v>9.3031049668030903</v>
      </c>
      <c r="R37" s="103">
        <f>(dw!U37*100)/dw!$AB37</f>
        <v>0</v>
      </c>
      <c r="S37" s="103">
        <f>(dw!V37*100)/dw!$AB37</f>
        <v>0</v>
      </c>
      <c r="T37" s="103">
        <f>(dw!W37*100)/dw!$AB37</f>
        <v>0</v>
      </c>
      <c r="U37" s="103">
        <f>(dw!X37*100)/dw!$AB37</f>
        <v>28.145455097491201</v>
      </c>
      <c r="V37" s="103">
        <f>(dw!Y37*100)/dw!$AB37</f>
        <v>0.17833405907073538</v>
      </c>
      <c r="W37" s="103">
        <f>(dw!Z37*100)/dw!$AB37</f>
        <v>2.6365564716102106</v>
      </c>
      <c r="X37" s="103">
        <f>(dw!AA37*100)/dw!$AB37</f>
        <v>0</v>
      </c>
      <c r="Y37" s="103">
        <f t="shared" si="11"/>
        <v>100</v>
      </c>
      <c r="Z37" s="104">
        <f t="shared" si="12"/>
        <v>3.7421042859655413</v>
      </c>
      <c r="AA37" s="104">
        <f t="shared" si="13"/>
        <v>65.297550085862312</v>
      </c>
      <c r="AB37" s="104">
        <f t="shared" si="14"/>
        <v>0.44444444444444448</v>
      </c>
      <c r="AC37" s="104">
        <f t="shared" si="15"/>
        <v>0.88264688930984958</v>
      </c>
      <c r="AD37" s="104">
        <f t="shared" si="16"/>
        <v>0.30120451543980525</v>
      </c>
      <c r="AE37" s="104">
        <f t="shared" si="17"/>
        <v>5.4202245361942819E-2</v>
      </c>
      <c r="AF37" s="104">
        <f t="shared" si="18"/>
        <v>0.92624356775300165</v>
      </c>
      <c r="AG37" s="104">
        <f t="shared" si="10"/>
        <v>6.9767441860465116</v>
      </c>
      <c r="AH37" s="104">
        <f t="shared" si="19"/>
        <v>7.9069364104260131E-2</v>
      </c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  <c r="IW37"/>
      <c r="IX37"/>
      <c r="IY37"/>
      <c r="IZ37"/>
      <c r="JA37"/>
      <c r="JB37"/>
      <c r="JC37"/>
      <c r="JD37"/>
      <c r="JE37"/>
      <c r="JF37"/>
      <c r="JG37"/>
      <c r="JH37"/>
      <c r="JI37"/>
      <c r="JJ37"/>
      <c r="JK37"/>
      <c r="JL37"/>
      <c r="JM37"/>
      <c r="JN37"/>
      <c r="JO37"/>
      <c r="JP37"/>
      <c r="JQ37"/>
      <c r="JR37"/>
      <c r="JS37"/>
      <c r="JT37"/>
      <c r="JU37"/>
      <c r="JV37"/>
      <c r="JW37"/>
      <c r="JX37"/>
      <c r="JY37"/>
      <c r="JZ37"/>
      <c r="KA37"/>
      <c r="KB37"/>
      <c r="KC37"/>
      <c r="KD37"/>
      <c r="KE37"/>
      <c r="KF37"/>
      <c r="KG37"/>
      <c r="KH37"/>
      <c r="KI37"/>
      <c r="KJ37"/>
      <c r="KK37"/>
      <c r="KL37"/>
      <c r="KM37"/>
      <c r="KN37"/>
      <c r="KO37"/>
      <c r="KP37"/>
      <c r="KQ37"/>
      <c r="KR37"/>
      <c r="KS37"/>
      <c r="KT37"/>
      <c r="KU37"/>
      <c r="KV37"/>
      <c r="KW37"/>
      <c r="KX37"/>
      <c r="KY37"/>
      <c r="KZ37"/>
      <c r="LA37"/>
      <c r="LB37"/>
      <c r="LC37"/>
      <c r="LD37"/>
      <c r="LE37"/>
      <c r="LF37"/>
      <c r="LG37"/>
      <c r="LH37"/>
      <c r="LI37"/>
      <c r="LJ37"/>
      <c r="LK37"/>
      <c r="LL37"/>
      <c r="LM37"/>
      <c r="LN37"/>
      <c r="LO37"/>
      <c r="LP37"/>
      <c r="LQ37"/>
      <c r="LR37"/>
      <c r="LS37"/>
      <c r="LT37"/>
      <c r="LU37"/>
      <c r="LV37"/>
      <c r="LW37"/>
      <c r="LX37"/>
      <c r="LY37"/>
      <c r="LZ37"/>
      <c r="MA37"/>
      <c r="MB37"/>
      <c r="MC37"/>
      <c r="MD37"/>
      <c r="ME37"/>
      <c r="MF37"/>
      <c r="MG37"/>
      <c r="MH37"/>
      <c r="MI37"/>
      <c r="MJ37"/>
      <c r="MK37"/>
      <c r="ML37"/>
      <c r="MM37"/>
      <c r="MN37"/>
      <c r="MO37"/>
      <c r="MP37"/>
      <c r="MQ37"/>
      <c r="MR37"/>
      <c r="MS37"/>
      <c r="MT37"/>
      <c r="MU37"/>
      <c r="MV37"/>
      <c r="MW37"/>
      <c r="MX37"/>
      <c r="MY37"/>
      <c r="MZ37"/>
      <c r="NA37"/>
      <c r="NB37"/>
      <c r="NC37"/>
      <c r="ND37"/>
      <c r="NE37"/>
      <c r="NF37"/>
      <c r="NG37"/>
      <c r="NH37"/>
      <c r="NI37"/>
      <c r="NJ37"/>
      <c r="NK37"/>
      <c r="NL37"/>
      <c r="NM37"/>
      <c r="NN37"/>
      <c r="NO37"/>
      <c r="NP37"/>
      <c r="NQ37"/>
      <c r="NR37"/>
      <c r="NS37"/>
      <c r="NT37"/>
      <c r="NU37"/>
      <c r="NV37"/>
      <c r="NW37"/>
      <c r="NX37"/>
      <c r="NY37"/>
      <c r="NZ37"/>
      <c r="OA37"/>
      <c r="OB37"/>
      <c r="OC37"/>
      <c r="OD37"/>
      <c r="OE37"/>
      <c r="OF37"/>
      <c r="OG37"/>
      <c r="OH37"/>
      <c r="OI37"/>
      <c r="OJ37"/>
      <c r="OK37"/>
      <c r="OL37"/>
      <c r="OM37"/>
      <c r="ON37"/>
      <c r="OO37"/>
      <c r="OP37"/>
      <c r="OQ37"/>
      <c r="OR37"/>
      <c r="OS37"/>
      <c r="OT37"/>
      <c r="OU37"/>
      <c r="OV37"/>
      <c r="OW37"/>
      <c r="OX37"/>
      <c r="OY37"/>
      <c r="OZ37"/>
      <c r="PA37"/>
      <c r="PB37"/>
      <c r="PC37"/>
      <c r="PD37"/>
      <c r="PE37"/>
      <c r="PF37"/>
      <c r="PG37"/>
      <c r="PH37"/>
      <c r="PI37"/>
      <c r="PJ37"/>
      <c r="PK37"/>
      <c r="PL37"/>
      <c r="PM37"/>
      <c r="PN37"/>
      <c r="PO37"/>
      <c r="PP37"/>
      <c r="PQ37"/>
      <c r="PR37"/>
      <c r="PS37"/>
      <c r="PT37"/>
      <c r="PU37"/>
      <c r="PV37"/>
      <c r="PW37"/>
      <c r="PX37"/>
      <c r="PY37"/>
      <c r="PZ37"/>
      <c r="QA37"/>
      <c r="QB37"/>
      <c r="QC37"/>
      <c r="QD37"/>
      <c r="QE37"/>
      <c r="QF37"/>
      <c r="QG37"/>
      <c r="QH37"/>
      <c r="QI37"/>
      <c r="QJ37"/>
      <c r="QK37"/>
      <c r="QL37"/>
      <c r="QM37"/>
      <c r="QN37"/>
      <c r="QO37"/>
      <c r="QP37"/>
      <c r="QQ37"/>
      <c r="QR37"/>
      <c r="QS37"/>
      <c r="QT37"/>
      <c r="QU37"/>
      <c r="QV37"/>
      <c r="QW37"/>
      <c r="QX37"/>
      <c r="QY37"/>
      <c r="QZ37"/>
      <c r="RA37"/>
      <c r="RB37"/>
      <c r="RC37"/>
      <c r="RD37"/>
      <c r="RE37"/>
      <c r="RF37"/>
      <c r="RG37"/>
      <c r="RH37"/>
      <c r="RI37"/>
      <c r="RJ37"/>
      <c r="RK37"/>
      <c r="RL37"/>
      <c r="RM37"/>
      <c r="RN37"/>
      <c r="RO37"/>
      <c r="RP37"/>
      <c r="RQ37"/>
      <c r="RR37"/>
      <c r="RS37"/>
      <c r="RT37"/>
      <c r="RU37"/>
      <c r="RV37"/>
      <c r="RW37"/>
      <c r="RX37"/>
      <c r="RY37"/>
      <c r="RZ37"/>
      <c r="SA37"/>
      <c r="SB37"/>
      <c r="SC37"/>
      <c r="SD37"/>
      <c r="SE37"/>
      <c r="SF37"/>
      <c r="SG37"/>
      <c r="SH37"/>
      <c r="SI37"/>
      <c r="SJ37"/>
      <c r="SK37"/>
      <c r="SL37"/>
      <c r="SM37"/>
      <c r="SN37"/>
      <c r="SO37"/>
      <c r="SP37"/>
      <c r="SQ37"/>
      <c r="SR37"/>
      <c r="SS37"/>
      <c r="ST37"/>
      <c r="SU37"/>
      <c r="SV37"/>
      <c r="SW37"/>
      <c r="SX37"/>
      <c r="SY37"/>
      <c r="SZ37"/>
      <c r="TA37"/>
      <c r="TB37"/>
      <c r="TC37"/>
      <c r="TD37"/>
      <c r="TE37"/>
      <c r="TF37"/>
      <c r="TG37"/>
      <c r="TH37"/>
      <c r="TI37"/>
      <c r="TJ37"/>
      <c r="TK37"/>
      <c r="TL37"/>
      <c r="TM37"/>
      <c r="TN37"/>
      <c r="TO37"/>
      <c r="TP37"/>
      <c r="TQ37"/>
      <c r="TR37"/>
      <c r="TS37"/>
      <c r="TT37"/>
      <c r="TU37"/>
      <c r="TV37"/>
      <c r="TW37"/>
      <c r="TX37"/>
      <c r="TY37"/>
      <c r="TZ37"/>
      <c r="UA37"/>
      <c r="UB37"/>
      <c r="UC37"/>
      <c r="UD37"/>
      <c r="UE37"/>
      <c r="UF37"/>
      <c r="UG37"/>
      <c r="UH37"/>
      <c r="UI37"/>
      <c r="UJ37"/>
      <c r="UK37"/>
      <c r="UL37"/>
      <c r="UM37"/>
      <c r="UN37"/>
      <c r="UO37"/>
      <c r="UP37"/>
      <c r="UQ37"/>
      <c r="UR37"/>
      <c r="US37"/>
      <c r="UT37"/>
      <c r="UU37"/>
      <c r="UV37"/>
      <c r="UW37"/>
      <c r="UX37"/>
      <c r="UY37"/>
      <c r="UZ37"/>
      <c r="VA37"/>
      <c r="VB37"/>
      <c r="VC37"/>
      <c r="VD37"/>
      <c r="VE37"/>
      <c r="VF37"/>
      <c r="VG37"/>
      <c r="VH37"/>
      <c r="VI37"/>
      <c r="VJ37"/>
      <c r="VK37"/>
      <c r="VL37"/>
      <c r="VM37"/>
      <c r="VN37"/>
      <c r="VO37"/>
      <c r="VP37"/>
      <c r="VQ37"/>
      <c r="VR37"/>
      <c r="VS37"/>
      <c r="VT37"/>
      <c r="VU37"/>
      <c r="VV37"/>
      <c r="VW37"/>
      <c r="VX37"/>
      <c r="VY37"/>
      <c r="VZ37"/>
      <c r="WA37"/>
      <c r="WB37"/>
      <c r="WC37"/>
      <c r="WD37"/>
      <c r="WE37"/>
      <c r="WF37"/>
      <c r="WG37"/>
      <c r="WH37"/>
      <c r="WI37"/>
      <c r="WJ37"/>
      <c r="WK37"/>
      <c r="WL37"/>
      <c r="WM37"/>
      <c r="WN37"/>
      <c r="WO37"/>
      <c r="WP37"/>
      <c r="WQ37"/>
      <c r="WR37"/>
      <c r="WS37"/>
      <c r="WT37"/>
      <c r="WU37"/>
      <c r="WV37"/>
      <c r="WW37"/>
      <c r="WX37"/>
      <c r="WY37"/>
      <c r="WZ37"/>
      <c r="XA37"/>
      <c r="XB37"/>
      <c r="XC37"/>
      <c r="XD37"/>
      <c r="XE37"/>
      <c r="XF37"/>
      <c r="XG37"/>
      <c r="XH37"/>
      <c r="XI37"/>
      <c r="XJ37"/>
      <c r="XK37"/>
      <c r="XL37"/>
      <c r="XM37"/>
      <c r="XN37"/>
      <c r="XO37"/>
      <c r="XP37"/>
      <c r="XQ37"/>
      <c r="XR37"/>
      <c r="XS37"/>
      <c r="XT37"/>
      <c r="XU37"/>
      <c r="XV37"/>
      <c r="XW37"/>
      <c r="XX37"/>
      <c r="XY37"/>
      <c r="XZ37"/>
      <c r="YA37"/>
      <c r="YB37"/>
      <c r="YC37"/>
      <c r="YD37"/>
      <c r="YE37"/>
      <c r="YF37"/>
      <c r="YG37"/>
      <c r="YH37"/>
      <c r="YI37"/>
      <c r="YJ37"/>
      <c r="YK37"/>
      <c r="YL37"/>
      <c r="YM37"/>
      <c r="YN37"/>
      <c r="YO37"/>
      <c r="YP37"/>
      <c r="YQ37"/>
      <c r="YR37"/>
      <c r="YS37"/>
      <c r="YT37"/>
      <c r="YU37"/>
      <c r="YV37"/>
      <c r="YW37"/>
      <c r="YX37"/>
      <c r="YY37"/>
      <c r="YZ37"/>
      <c r="ZA37"/>
      <c r="ZB37"/>
      <c r="ZC37"/>
      <c r="ZD37"/>
      <c r="ZE37"/>
      <c r="ZF37"/>
      <c r="ZG37"/>
      <c r="ZH37"/>
      <c r="ZI37"/>
      <c r="ZJ37"/>
      <c r="ZK37"/>
      <c r="ZL37"/>
      <c r="ZM37"/>
      <c r="ZN37"/>
      <c r="ZO37"/>
      <c r="ZP37"/>
      <c r="ZQ37"/>
      <c r="ZR37"/>
      <c r="ZS37"/>
      <c r="ZT37"/>
      <c r="ZU37"/>
      <c r="ZV37"/>
      <c r="ZW37"/>
      <c r="ZX37"/>
      <c r="ZY37"/>
      <c r="ZZ37"/>
      <c r="AAA37"/>
      <c r="AAB37"/>
      <c r="AAC37"/>
      <c r="AAD37"/>
      <c r="AAE37"/>
      <c r="AAF37"/>
      <c r="AAG37"/>
      <c r="AAH37"/>
      <c r="AAI37"/>
      <c r="AAJ37"/>
      <c r="AAK37"/>
      <c r="AAL37"/>
      <c r="AAM37"/>
      <c r="AAN37"/>
      <c r="AAO37"/>
      <c r="AAP37"/>
      <c r="AAQ37"/>
      <c r="AAR37"/>
      <c r="AAS37"/>
      <c r="AAT37"/>
      <c r="AAU37"/>
      <c r="AAV37"/>
      <c r="AAW37"/>
      <c r="AAX37"/>
      <c r="AAY37"/>
      <c r="AAZ37"/>
      <c r="ABA37"/>
      <c r="ABB37"/>
      <c r="ABC37"/>
      <c r="ABD37"/>
      <c r="ABE37"/>
      <c r="ABF37"/>
      <c r="ABG37"/>
      <c r="ABH37"/>
      <c r="ABI37"/>
      <c r="ABJ37"/>
      <c r="ABK37"/>
      <c r="ABL37"/>
      <c r="ABM37"/>
      <c r="ABN37"/>
      <c r="ABO37"/>
      <c r="ABP37"/>
      <c r="ABQ37"/>
      <c r="ABR37"/>
      <c r="ABS37"/>
      <c r="ABT37"/>
      <c r="ABU37"/>
      <c r="ABV37"/>
      <c r="ABW37"/>
      <c r="ABX37"/>
      <c r="ABY37"/>
      <c r="ABZ37"/>
      <c r="ACA37"/>
      <c r="ACB37"/>
      <c r="ACC37"/>
      <c r="ACD37"/>
      <c r="ACE37"/>
      <c r="ACF37"/>
      <c r="ACG37"/>
      <c r="ACH37"/>
      <c r="ACI37"/>
      <c r="ACJ37"/>
      <c r="ACK37"/>
      <c r="ACL37"/>
      <c r="ACM37"/>
      <c r="ACN37"/>
      <c r="ACO37"/>
      <c r="ACP37"/>
      <c r="ACQ37"/>
      <c r="ACR37"/>
      <c r="ACS37"/>
      <c r="ACT37"/>
      <c r="ACU37"/>
      <c r="ACV37"/>
      <c r="ACW37"/>
      <c r="ACX37"/>
      <c r="ACY37"/>
      <c r="ACZ37"/>
      <c r="ADA37"/>
      <c r="ADB37"/>
      <c r="ADC37"/>
      <c r="ADD37"/>
      <c r="ADE37"/>
      <c r="ADF37"/>
      <c r="ADG37"/>
      <c r="ADH37"/>
      <c r="ADI37"/>
      <c r="ADJ37"/>
      <c r="ADK37"/>
      <c r="ADL37"/>
      <c r="ADM37"/>
      <c r="ADN37"/>
      <c r="ADO37"/>
      <c r="ADP37"/>
      <c r="ADQ37"/>
      <c r="ADR37"/>
      <c r="ADS37"/>
      <c r="ADT37"/>
      <c r="ADU37"/>
      <c r="ADV37"/>
      <c r="ADW37"/>
      <c r="ADX37"/>
      <c r="ADY37"/>
      <c r="ADZ37"/>
      <c r="AEA37"/>
      <c r="AEB37"/>
      <c r="AEC37"/>
      <c r="AED37"/>
      <c r="AEE37"/>
      <c r="AEF37"/>
      <c r="AEG37"/>
      <c r="AEH37"/>
      <c r="AEI37"/>
      <c r="AEJ37"/>
      <c r="AEK37"/>
      <c r="AEL37"/>
      <c r="AEM37"/>
      <c r="AEN37"/>
      <c r="AEO37"/>
      <c r="AEP37"/>
      <c r="AEQ37"/>
      <c r="AER37"/>
      <c r="AES37"/>
      <c r="AET37"/>
      <c r="AEU37"/>
      <c r="AEV37"/>
      <c r="AEW37"/>
      <c r="AEX37"/>
      <c r="AEY37"/>
      <c r="AEZ37"/>
      <c r="AFA37"/>
      <c r="AFB37"/>
      <c r="AFC37"/>
      <c r="AFD37"/>
      <c r="AFE37"/>
      <c r="AFF37"/>
      <c r="AFG37"/>
      <c r="AFH37"/>
      <c r="AFI37"/>
      <c r="AFJ37"/>
      <c r="AFK37"/>
      <c r="AFL37"/>
      <c r="AFM37"/>
      <c r="AFN37"/>
      <c r="AFO37"/>
      <c r="AFP37"/>
      <c r="AFQ37"/>
      <c r="AFR37"/>
      <c r="AFS37"/>
      <c r="AFT37"/>
      <c r="AFU37"/>
      <c r="AFV37"/>
      <c r="AFW37"/>
      <c r="AFX37"/>
      <c r="AFY37"/>
      <c r="AFZ37"/>
      <c r="AGA37"/>
      <c r="AGB37"/>
      <c r="AGC37"/>
      <c r="AGD37"/>
      <c r="AGE37"/>
      <c r="AGF37"/>
      <c r="AGG37"/>
      <c r="AGH37"/>
      <c r="AGI37"/>
      <c r="AGJ37"/>
      <c r="AGK37"/>
      <c r="AGL37"/>
      <c r="AGM37"/>
      <c r="AGN37"/>
      <c r="AGO37"/>
      <c r="AGP37"/>
      <c r="AGQ37"/>
      <c r="AGR37"/>
      <c r="AGS37"/>
      <c r="AGT37"/>
      <c r="AGU37"/>
      <c r="AGV37"/>
      <c r="AGW37"/>
      <c r="AGX37"/>
      <c r="AGY37"/>
      <c r="AGZ37"/>
      <c r="AHA37"/>
      <c r="AHB37"/>
      <c r="AHC37"/>
      <c r="AHD37"/>
      <c r="AHE37"/>
      <c r="AHF37"/>
      <c r="AHG37"/>
      <c r="AHH37"/>
      <c r="AHI37"/>
      <c r="AHJ37"/>
      <c r="AHK37"/>
      <c r="AHL37"/>
      <c r="AHM37"/>
      <c r="AHN37"/>
      <c r="AHO37"/>
      <c r="AHP37"/>
      <c r="AHQ37"/>
      <c r="AHR37"/>
      <c r="AHS37"/>
      <c r="AHT37"/>
      <c r="AHU37"/>
      <c r="AHV37"/>
      <c r="AHW37"/>
      <c r="AHX37"/>
      <c r="AHY37"/>
      <c r="AHZ37"/>
      <c r="AIA37"/>
      <c r="AIB37"/>
      <c r="AIC37"/>
      <c r="AID37"/>
      <c r="AIE37"/>
      <c r="AIF37"/>
      <c r="AIG37"/>
      <c r="AIH37"/>
      <c r="AII37"/>
      <c r="AIJ37"/>
      <c r="AIK37"/>
      <c r="AIL37"/>
      <c r="AIM37"/>
      <c r="AIN37"/>
      <c r="AIO37"/>
      <c r="AIP37"/>
      <c r="AIQ37"/>
      <c r="AIR37"/>
      <c r="AIS37"/>
      <c r="AIT37"/>
      <c r="AIU37"/>
      <c r="AIV37"/>
      <c r="AIW37"/>
      <c r="AIX37"/>
      <c r="AIY37"/>
      <c r="AIZ37"/>
      <c r="AJA37"/>
      <c r="AJB37"/>
      <c r="AJC37"/>
      <c r="AJD37"/>
      <c r="AJE37"/>
      <c r="AJF37"/>
      <c r="AJG37"/>
      <c r="AJH37"/>
      <c r="AJI37"/>
      <c r="AJJ37"/>
      <c r="AJK37"/>
      <c r="AJL37"/>
      <c r="AJM37"/>
      <c r="AJN37"/>
      <c r="AJO37"/>
      <c r="AJP37"/>
      <c r="AJQ37"/>
      <c r="AJR37"/>
      <c r="AJS37"/>
      <c r="AJT37"/>
      <c r="AJU37"/>
      <c r="AJV37"/>
      <c r="AJW37"/>
      <c r="AJX37"/>
      <c r="AJY37"/>
      <c r="AJZ37"/>
      <c r="AKA37"/>
      <c r="AKB37"/>
      <c r="AKC37"/>
      <c r="AKD37"/>
      <c r="AKE37"/>
      <c r="AKF37"/>
      <c r="AKG37"/>
      <c r="AKH37"/>
      <c r="AKI37"/>
      <c r="AKJ37"/>
      <c r="AKK37"/>
      <c r="AKL37"/>
      <c r="AKM37"/>
      <c r="AKN37"/>
      <c r="AKO37"/>
      <c r="AKP37"/>
      <c r="AKQ37"/>
      <c r="AKR37"/>
      <c r="AKS37"/>
      <c r="AKT37"/>
      <c r="AKU37"/>
      <c r="AKV37"/>
      <c r="AKW37"/>
      <c r="AKX37"/>
      <c r="AKY37"/>
      <c r="AKZ37"/>
      <c r="ALA37"/>
      <c r="ALB37"/>
      <c r="ALC37"/>
      <c r="ALD37"/>
      <c r="ALE37"/>
      <c r="ALF37"/>
      <c r="ALG37"/>
      <c r="ALH37"/>
      <c r="ALI37"/>
      <c r="ALJ37"/>
      <c r="ALK37"/>
      <c r="ALL37"/>
      <c r="ALM37"/>
      <c r="ALN37"/>
      <c r="ALO37"/>
      <c r="ALP37"/>
      <c r="ALQ37"/>
      <c r="ALR37"/>
      <c r="ALS37"/>
      <c r="ALT37"/>
      <c r="ALU37"/>
      <c r="ALV37"/>
      <c r="ALW37"/>
      <c r="ALX37"/>
      <c r="ALY37"/>
      <c r="ALZ37"/>
      <c r="AMA37"/>
      <c r="AMB37"/>
      <c r="AMC37"/>
      <c r="AMD37"/>
      <c r="AME37"/>
      <c r="AMF37"/>
      <c r="AMG37"/>
      <c r="AMH37"/>
      <c r="AMI37"/>
      <c r="AMJ37"/>
    </row>
    <row r="38" spans="1:1024" x14ac:dyDescent="0.25">
      <c r="A38" s="26">
        <v>245</v>
      </c>
      <c r="B38" s="101">
        <v>40351</v>
      </c>
      <c r="C38" s="102">
        <f>dw!C38</f>
        <v>1.34246575342466</v>
      </c>
      <c r="D38" s="29" t="s">
        <v>72</v>
      </c>
      <c r="E38" s="31">
        <v>3.49E-2</v>
      </c>
      <c r="F38" s="31">
        <v>68.06</v>
      </c>
      <c r="G38" s="31">
        <v>5.1278283867175999E-2</v>
      </c>
      <c r="H38" s="103">
        <f>(dw!K38*100)/dw!$AB38</f>
        <v>0.59172703809317806</v>
      </c>
      <c r="I38" s="103">
        <f>(dw!L38*100)/dw!$AB38</f>
        <v>1.1702278197498743</v>
      </c>
      <c r="J38" s="103">
        <f>(dw!M38*100)/dw!$AB38</f>
        <v>0.73297761846766307</v>
      </c>
      <c r="K38" s="103">
        <f>(dw!N38*100)/dw!$AB38</f>
        <v>0</v>
      </c>
      <c r="L38" s="103">
        <f>(dw!O38*100)/dw!$AB38</f>
        <v>0</v>
      </c>
      <c r="M38" s="103">
        <f>(dw!P38*100)/dw!$AB38</f>
        <v>12.461098981564877</v>
      </c>
      <c r="N38" s="103">
        <f>(dw!Q38*100)/dw!$AB38</f>
        <v>0</v>
      </c>
      <c r="O38" s="103">
        <f>(dw!R38*100)/dw!$AB38</f>
        <v>0</v>
      </c>
      <c r="P38" s="103">
        <f>(dw!S38*100)/dw!$AB38</f>
        <v>7.9782506450562973</v>
      </c>
      <c r="Q38" s="103">
        <f>(dw!T38*100)/dw!$AB38</f>
        <v>67.760730732476802</v>
      </c>
      <c r="R38" s="103">
        <f>(dw!U38*100)/dw!$AB38</f>
        <v>0</v>
      </c>
      <c r="S38" s="103">
        <f>(dw!V38*100)/dw!$AB38</f>
        <v>0.31342726000307147</v>
      </c>
      <c r="T38" s="103">
        <f>(dw!W38*100)/dw!$AB38</f>
        <v>0</v>
      </c>
      <c r="U38" s="103">
        <f>(dw!X38*100)/dw!$AB38</f>
        <v>9.304987164591326</v>
      </c>
      <c r="V38" s="103">
        <f>(dw!Y38*100)/dw!$AB38</f>
        <v>11.011118744027481</v>
      </c>
      <c r="W38" s="103">
        <f>(dw!Z38*100)/dw!$AB38</f>
        <v>0</v>
      </c>
      <c r="X38" s="103">
        <f>(dw!AA38*100)/dw!$AB38</f>
        <v>0</v>
      </c>
      <c r="Y38" s="103">
        <f t="shared" si="11"/>
        <v>111.32454600403057</v>
      </c>
      <c r="Z38" s="104">
        <f t="shared" si="12"/>
        <v>2.4949324763107157</v>
      </c>
      <c r="AA38" s="104">
        <f t="shared" si="13"/>
        <v>88.200080359097967</v>
      </c>
      <c r="AB38" s="104">
        <f t="shared" si="14"/>
        <v>0.66416447307988491</v>
      </c>
      <c r="AC38" s="104">
        <f t="shared" si="15"/>
        <v>0.78856360447892071</v>
      </c>
      <c r="AD38" s="104">
        <f t="shared" si="16"/>
        <v>9.5430805812535213E-2</v>
      </c>
      <c r="AE38" s="104">
        <f t="shared" si="17"/>
        <v>2.7509037137890532E-2</v>
      </c>
      <c r="AF38" s="104">
        <f t="shared" si="18"/>
        <v>0.13794290338897175</v>
      </c>
      <c r="AG38" s="104">
        <f t="shared" si="10"/>
        <v>5.3739047943165225E-2</v>
      </c>
      <c r="AH38" s="104">
        <f t="shared" si="19"/>
        <v>8.6726997081442117E-2</v>
      </c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  <c r="IW38"/>
      <c r="IX38"/>
      <c r="IY38"/>
      <c r="IZ38"/>
      <c r="JA38"/>
      <c r="JB38"/>
      <c r="JC38"/>
      <c r="JD38"/>
      <c r="JE38"/>
      <c r="JF38"/>
      <c r="JG38"/>
      <c r="JH38"/>
      <c r="JI38"/>
      <c r="JJ38"/>
      <c r="JK38"/>
      <c r="JL38"/>
      <c r="JM38"/>
      <c r="JN38"/>
      <c r="JO38"/>
      <c r="JP38"/>
      <c r="JQ38"/>
      <c r="JR38"/>
      <c r="JS38"/>
      <c r="JT38"/>
      <c r="JU38"/>
      <c r="JV38"/>
      <c r="JW38"/>
      <c r="JX38"/>
      <c r="JY38"/>
      <c r="JZ38"/>
      <c r="KA38"/>
      <c r="KB38"/>
      <c r="KC38"/>
      <c r="KD38"/>
      <c r="KE38"/>
      <c r="KF38"/>
      <c r="KG38"/>
      <c r="KH38"/>
      <c r="KI38"/>
      <c r="KJ38"/>
      <c r="KK38"/>
      <c r="KL38"/>
      <c r="KM38"/>
      <c r="KN38"/>
      <c r="KO38"/>
      <c r="KP38"/>
      <c r="KQ38"/>
      <c r="KR38"/>
      <c r="KS38"/>
      <c r="KT38"/>
      <c r="KU38"/>
      <c r="KV38"/>
      <c r="KW38"/>
      <c r="KX38"/>
      <c r="KY38"/>
      <c r="KZ38"/>
      <c r="LA38"/>
      <c r="LB38"/>
      <c r="LC38"/>
      <c r="LD38"/>
      <c r="LE38"/>
      <c r="LF38"/>
      <c r="LG38"/>
      <c r="LH38"/>
      <c r="LI38"/>
      <c r="LJ38"/>
      <c r="LK38"/>
      <c r="LL38"/>
      <c r="LM38"/>
      <c r="LN38"/>
      <c r="LO38"/>
      <c r="LP38"/>
      <c r="LQ38"/>
      <c r="LR38"/>
      <c r="LS38"/>
      <c r="LT38"/>
      <c r="LU38"/>
      <c r="LV38"/>
      <c r="LW38"/>
      <c r="LX38"/>
      <c r="LY38"/>
      <c r="LZ38"/>
      <c r="MA38"/>
      <c r="MB38"/>
      <c r="MC38"/>
      <c r="MD38"/>
      <c r="ME38"/>
      <c r="MF38"/>
      <c r="MG38"/>
      <c r="MH38"/>
      <c r="MI38"/>
      <c r="MJ38"/>
      <c r="MK38"/>
      <c r="ML38"/>
      <c r="MM38"/>
      <c r="MN38"/>
      <c r="MO38"/>
      <c r="MP38"/>
      <c r="MQ38"/>
      <c r="MR38"/>
      <c r="MS38"/>
      <c r="MT38"/>
      <c r="MU38"/>
      <c r="MV38"/>
      <c r="MW38"/>
      <c r="MX38"/>
      <c r="MY38"/>
      <c r="MZ38"/>
      <c r="NA38"/>
      <c r="NB38"/>
      <c r="NC38"/>
      <c r="ND38"/>
      <c r="NE38"/>
      <c r="NF38"/>
      <c r="NG38"/>
      <c r="NH38"/>
      <c r="NI38"/>
      <c r="NJ38"/>
      <c r="NK38"/>
      <c r="NL38"/>
      <c r="NM38"/>
      <c r="NN38"/>
      <c r="NO38"/>
      <c r="NP38"/>
      <c r="NQ38"/>
      <c r="NR38"/>
      <c r="NS38"/>
      <c r="NT38"/>
      <c r="NU38"/>
      <c r="NV38"/>
      <c r="NW38"/>
      <c r="NX38"/>
      <c r="NY38"/>
      <c r="NZ38"/>
      <c r="OA38"/>
      <c r="OB38"/>
      <c r="OC38"/>
      <c r="OD38"/>
      <c r="OE38"/>
      <c r="OF38"/>
      <c r="OG38"/>
      <c r="OH38"/>
      <c r="OI38"/>
      <c r="OJ38"/>
      <c r="OK38"/>
      <c r="OL38"/>
      <c r="OM38"/>
      <c r="ON38"/>
      <c r="OO38"/>
      <c r="OP38"/>
      <c r="OQ38"/>
      <c r="OR38"/>
      <c r="OS38"/>
      <c r="OT38"/>
      <c r="OU38"/>
      <c r="OV38"/>
      <c r="OW38"/>
      <c r="OX38"/>
      <c r="OY38"/>
      <c r="OZ38"/>
      <c r="PA38"/>
      <c r="PB38"/>
      <c r="PC38"/>
      <c r="PD38"/>
      <c r="PE38"/>
      <c r="PF38"/>
      <c r="PG38"/>
      <c r="PH38"/>
      <c r="PI38"/>
      <c r="PJ38"/>
      <c r="PK38"/>
      <c r="PL38"/>
      <c r="PM38"/>
      <c r="PN38"/>
      <c r="PO38"/>
      <c r="PP38"/>
      <c r="PQ38"/>
      <c r="PR38"/>
      <c r="PS38"/>
      <c r="PT38"/>
      <c r="PU38"/>
      <c r="PV38"/>
      <c r="PW38"/>
      <c r="PX38"/>
      <c r="PY38"/>
      <c r="PZ38"/>
      <c r="QA38"/>
      <c r="QB38"/>
      <c r="QC38"/>
      <c r="QD38"/>
      <c r="QE38"/>
      <c r="QF38"/>
      <c r="QG38"/>
      <c r="QH38"/>
      <c r="QI38"/>
      <c r="QJ38"/>
      <c r="QK38"/>
      <c r="QL38"/>
      <c r="QM38"/>
      <c r="QN38"/>
      <c r="QO38"/>
      <c r="QP38"/>
      <c r="QQ38"/>
      <c r="QR38"/>
      <c r="QS38"/>
      <c r="QT38"/>
      <c r="QU38"/>
      <c r="QV38"/>
      <c r="QW38"/>
      <c r="QX38"/>
      <c r="QY38"/>
      <c r="QZ38"/>
      <c r="RA38"/>
      <c r="RB38"/>
      <c r="RC38"/>
      <c r="RD38"/>
      <c r="RE38"/>
      <c r="RF38"/>
      <c r="RG38"/>
      <c r="RH38"/>
      <c r="RI38"/>
      <c r="RJ38"/>
      <c r="RK38"/>
      <c r="RL38"/>
      <c r="RM38"/>
      <c r="RN38"/>
      <c r="RO38"/>
      <c r="RP38"/>
      <c r="RQ38"/>
      <c r="RR38"/>
      <c r="RS38"/>
      <c r="RT38"/>
      <c r="RU38"/>
      <c r="RV38"/>
      <c r="RW38"/>
      <c r="RX38"/>
      <c r="RY38"/>
      <c r="RZ38"/>
      <c r="SA38"/>
      <c r="SB38"/>
      <c r="SC38"/>
      <c r="SD38"/>
      <c r="SE38"/>
      <c r="SF38"/>
      <c r="SG38"/>
      <c r="SH38"/>
      <c r="SI38"/>
      <c r="SJ38"/>
      <c r="SK38"/>
      <c r="SL38"/>
      <c r="SM38"/>
      <c r="SN38"/>
      <c r="SO38"/>
      <c r="SP38"/>
      <c r="SQ38"/>
      <c r="SR38"/>
      <c r="SS38"/>
      <c r="ST38"/>
      <c r="SU38"/>
      <c r="SV38"/>
      <c r="SW38"/>
      <c r="SX38"/>
      <c r="SY38"/>
      <c r="SZ38"/>
      <c r="TA38"/>
      <c r="TB38"/>
      <c r="TC38"/>
      <c r="TD38"/>
      <c r="TE38"/>
      <c r="TF38"/>
      <c r="TG38"/>
      <c r="TH38"/>
      <c r="TI38"/>
      <c r="TJ38"/>
      <c r="TK38"/>
      <c r="TL38"/>
      <c r="TM38"/>
      <c r="TN38"/>
      <c r="TO38"/>
      <c r="TP38"/>
      <c r="TQ38"/>
      <c r="TR38"/>
      <c r="TS38"/>
      <c r="TT38"/>
      <c r="TU38"/>
      <c r="TV38"/>
      <c r="TW38"/>
      <c r="TX38"/>
      <c r="TY38"/>
      <c r="TZ38"/>
      <c r="UA38"/>
      <c r="UB38"/>
      <c r="UC38"/>
      <c r="UD38"/>
      <c r="UE38"/>
      <c r="UF38"/>
      <c r="UG38"/>
      <c r="UH38"/>
      <c r="UI38"/>
      <c r="UJ38"/>
      <c r="UK38"/>
      <c r="UL38"/>
      <c r="UM38"/>
      <c r="UN38"/>
      <c r="UO38"/>
      <c r="UP38"/>
      <c r="UQ38"/>
      <c r="UR38"/>
      <c r="US38"/>
      <c r="UT38"/>
      <c r="UU38"/>
      <c r="UV38"/>
      <c r="UW38"/>
      <c r="UX38"/>
      <c r="UY38"/>
      <c r="UZ38"/>
      <c r="VA38"/>
      <c r="VB38"/>
      <c r="VC38"/>
      <c r="VD38"/>
      <c r="VE38"/>
      <c r="VF38"/>
      <c r="VG38"/>
      <c r="VH38"/>
      <c r="VI38"/>
      <c r="VJ38"/>
      <c r="VK38"/>
      <c r="VL38"/>
      <c r="VM38"/>
      <c r="VN38"/>
      <c r="VO38"/>
      <c r="VP38"/>
      <c r="VQ38"/>
      <c r="VR38"/>
      <c r="VS38"/>
      <c r="VT38"/>
      <c r="VU38"/>
      <c r="VV38"/>
      <c r="VW38"/>
      <c r="VX38"/>
      <c r="VY38"/>
      <c r="VZ38"/>
      <c r="WA38"/>
      <c r="WB38"/>
      <c r="WC38"/>
      <c r="WD38"/>
      <c r="WE38"/>
      <c r="WF38"/>
      <c r="WG38"/>
      <c r="WH38"/>
      <c r="WI38"/>
      <c r="WJ38"/>
      <c r="WK38"/>
      <c r="WL38"/>
      <c r="WM38"/>
      <c r="WN38"/>
      <c r="WO38"/>
      <c r="WP38"/>
      <c r="WQ38"/>
      <c r="WR38"/>
      <c r="WS38"/>
      <c r="WT38"/>
      <c r="WU38"/>
      <c r="WV38"/>
      <c r="WW38"/>
      <c r="WX38"/>
      <c r="WY38"/>
      <c r="WZ38"/>
      <c r="XA38"/>
      <c r="XB38"/>
      <c r="XC38"/>
      <c r="XD38"/>
      <c r="XE38"/>
      <c r="XF38"/>
      <c r="XG38"/>
      <c r="XH38"/>
      <c r="XI38"/>
      <c r="XJ38"/>
      <c r="XK38"/>
      <c r="XL38"/>
      <c r="XM38"/>
      <c r="XN38"/>
      <c r="XO38"/>
      <c r="XP38"/>
      <c r="XQ38"/>
      <c r="XR38"/>
      <c r="XS38"/>
      <c r="XT38"/>
      <c r="XU38"/>
      <c r="XV38"/>
      <c r="XW38"/>
      <c r="XX38"/>
      <c r="XY38"/>
      <c r="XZ38"/>
      <c r="YA38"/>
      <c r="YB38"/>
      <c r="YC38"/>
      <c r="YD38"/>
      <c r="YE38"/>
      <c r="YF38"/>
      <c r="YG38"/>
      <c r="YH38"/>
      <c r="YI38"/>
      <c r="YJ38"/>
      <c r="YK38"/>
      <c r="YL38"/>
      <c r="YM38"/>
      <c r="YN38"/>
      <c r="YO38"/>
      <c r="YP38"/>
      <c r="YQ38"/>
      <c r="YR38"/>
      <c r="YS38"/>
      <c r="YT38"/>
      <c r="YU38"/>
      <c r="YV38"/>
      <c r="YW38"/>
      <c r="YX38"/>
      <c r="YY38"/>
      <c r="YZ38"/>
      <c r="ZA38"/>
      <c r="ZB38"/>
      <c r="ZC38"/>
      <c r="ZD38"/>
      <c r="ZE38"/>
      <c r="ZF38"/>
      <c r="ZG38"/>
      <c r="ZH38"/>
      <c r="ZI38"/>
      <c r="ZJ38"/>
      <c r="ZK38"/>
      <c r="ZL38"/>
      <c r="ZM38"/>
      <c r="ZN38"/>
      <c r="ZO38"/>
      <c r="ZP38"/>
      <c r="ZQ38"/>
      <c r="ZR38"/>
      <c r="ZS38"/>
      <c r="ZT38"/>
      <c r="ZU38"/>
      <c r="ZV38"/>
      <c r="ZW38"/>
      <c r="ZX38"/>
      <c r="ZY38"/>
      <c r="ZZ38"/>
      <c r="AAA38"/>
      <c r="AAB38"/>
      <c r="AAC38"/>
      <c r="AAD38"/>
      <c r="AAE38"/>
      <c r="AAF38"/>
      <c r="AAG38"/>
      <c r="AAH38"/>
      <c r="AAI38"/>
      <c r="AAJ38"/>
      <c r="AAK38"/>
      <c r="AAL38"/>
      <c r="AAM38"/>
      <c r="AAN38"/>
      <c r="AAO38"/>
      <c r="AAP38"/>
      <c r="AAQ38"/>
      <c r="AAR38"/>
      <c r="AAS38"/>
      <c r="AAT38"/>
      <c r="AAU38"/>
      <c r="AAV38"/>
      <c r="AAW38"/>
      <c r="AAX38"/>
      <c r="AAY38"/>
      <c r="AAZ38"/>
      <c r="ABA38"/>
      <c r="ABB38"/>
      <c r="ABC38"/>
      <c r="ABD38"/>
      <c r="ABE38"/>
      <c r="ABF38"/>
      <c r="ABG38"/>
      <c r="ABH38"/>
      <c r="ABI38"/>
      <c r="ABJ38"/>
      <c r="ABK38"/>
      <c r="ABL38"/>
      <c r="ABM38"/>
      <c r="ABN38"/>
      <c r="ABO38"/>
      <c r="ABP38"/>
      <c r="ABQ38"/>
      <c r="ABR38"/>
      <c r="ABS38"/>
      <c r="ABT38"/>
      <c r="ABU38"/>
      <c r="ABV38"/>
      <c r="ABW38"/>
      <c r="ABX38"/>
      <c r="ABY38"/>
      <c r="ABZ38"/>
      <c r="ACA38"/>
      <c r="ACB38"/>
      <c r="ACC38"/>
      <c r="ACD38"/>
      <c r="ACE38"/>
      <c r="ACF38"/>
      <c r="ACG38"/>
      <c r="ACH38"/>
      <c r="ACI38"/>
      <c r="ACJ38"/>
      <c r="ACK38"/>
      <c r="ACL38"/>
      <c r="ACM38"/>
      <c r="ACN38"/>
      <c r="ACO38"/>
      <c r="ACP38"/>
      <c r="ACQ38"/>
      <c r="ACR38"/>
      <c r="ACS38"/>
      <c r="ACT38"/>
      <c r="ACU38"/>
      <c r="ACV38"/>
      <c r="ACW38"/>
      <c r="ACX38"/>
      <c r="ACY38"/>
      <c r="ACZ38"/>
      <c r="ADA38"/>
      <c r="ADB38"/>
      <c r="ADC38"/>
      <c r="ADD38"/>
      <c r="ADE38"/>
      <c r="ADF38"/>
      <c r="ADG38"/>
      <c r="ADH38"/>
      <c r="ADI38"/>
      <c r="ADJ38"/>
      <c r="ADK38"/>
      <c r="ADL38"/>
      <c r="ADM38"/>
      <c r="ADN38"/>
      <c r="ADO38"/>
      <c r="ADP38"/>
      <c r="ADQ38"/>
      <c r="ADR38"/>
      <c r="ADS38"/>
      <c r="ADT38"/>
      <c r="ADU38"/>
      <c r="ADV38"/>
      <c r="ADW38"/>
      <c r="ADX38"/>
      <c r="ADY38"/>
      <c r="ADZ38"/>
      <c r="AEA38"/>
      <c r="AEB38"/>
      <c r="AEC38"/>
      <c r="AED38"/>
      <c r="AEE38"/>
      <c r="AEF38"/>
      <c r="AEG38"/>
      <c r="AEH38"/>
      <c r="AEI38"/>
      <c r="AEJ38"/>
      <c r="AEK38"/>
      <c r="AEL38"/>
      <c r="AEM38"/>
      <c r="AEN38"/>
      <c r="AEO38"/>
      <c r="AEP38"/>
      <c r="AEQ38"/>
      <c r="AER38"/>
      <c r="AES38"/>
      <c r="AET38"/>
      <c r="AEU38"/>
      <c r="AEV38"/>
      <c r="AEW38"/>
      <c r="AEX38"/>
      <c r="AEY38"/>
      <c r="AEZ38"/>
      <c r="AFA38"/>
      <c r="AFB38"/>
      <c r="AFC38"/>
      <c r="AFD38"/>
      <c r="AFE38"/>
      <c r="AFF38"/>
      <c r="AFG38"/>
      <c r="AFH38"/>
      <c r="AFI38"/>
      <c r="AFJ38"/>
      <c r="AFK38"/>
      <c r="AFL38"/>
      <c r="AFM38"/>
      <c r="AFN38"/>
      <c r="AFO38"/>
      <c r="AFP38"/>
      <c r="AFQ38"/>
      <c r="AFR38"/>
      <c r="AFS38"/>
      <c r="AFT38"/>
      <c r="AFU38"/>
      <c r="AFV38"/>
      <c r="AFW38"/>
      <c r="AFX38"/>
      <c r="AFY38"/>
      <c r="AFZ38"/>
      <c r="AGA38"/>
      <c r="AGB38"/>
      <c r="AGC38"/>
      <c r="AGD38"/>
      <c r="AGE38"/>
      <c r="AGF38"/>
      <c r="AGG38"/>
      <c r="AGH38"/>
      <c r="AGI38"/>
      <c r="AGJ38"/>
      <c r="AGK38"/>
      <c r="AGL38"/>
      <c r="AGM38"/>
      <c r="AGN38"/>
      <c r="AGO38"/>
      <c r="AGP38"/>
      <c r="AGQ38"/>
      <c r="AGR38"/>
      <c r="AGS38"/>
      <c r="AGT38"/>
      <c r="AGU38"/>
      <c r="AGV38"/>
      <c r="AGW38"/>
      <c r="AGX38"/>
      <c r="AGY38"/>
      <c r="AGZ38"/>
      <c r="AHA38"/>
      <c r="AHB38"/>
      <c r="AHC38"/>
      <c r="AHD38"/>
      <c r="AHE38"/>
      <c r="AHF38"/>
      <c r="AHG38"/>
      <c r="AHH38"/>
      <c r="AHI38"/>
      <c r="AHJ38"/>
      <c r="AHK38"/>
      <c r="AHL38"/>
      <c r="AHM38"/>
      <c r="AHN38"/>
      <c r="AHO38"/>
      <c r="AHP38"/>
      <c r="AHQ38"/>
      <c r="AHR38"/>
      <c r="AHS38"/>
      <c r="AHT38"/>
      <c r="AHU38"/>
      <c r="AHV38"/>
      <c r="AHW38"/>
      <c r="AHX38"/>
      <c r="AHY38"/>
      <c r="AHZ38"/>
      <c r="AIA38"/>
      <c r="AIB38"/>
      <c r="AIC38"/>
      <c r="AID38"/>
      <c r="AIE38"/>
      <c r="AIF38"/>
      <c r="AIG38"/>
      <c r="AIH38"/>
      <c r="AII38"/>
      <c r="AIJ38"/>
      <c r="AIK38"/>
      <c r="AIL38"/>
      <c r="AIM38"/>
      <c r="AIN38"/>
      <c r="AIO38"/>
      <c r="AIP38"/>
      <c r="AIQ38"/>
      <c r="AIR38"/>
      <c r="AIS38"/>
      <c r="AIT38"/>
      <c r="AIU38"/>
      <c r="AIV38"/>
      <c r="AIW38"/>
      <c r="AIX38"/>
      <c r="AIY38"/>
      <c r="AIZ38"/>
      <c r="AJA38"/>
      <c r="AJB38"/>
      <c r="AJC38"/>
      <c r="AJD38"/>
      <c r="AJE38"/>
      <c r="AJF38"/>
      <c r="AJG38"/>
      <c r="AJH38"/>
      <c r="AJI38"/>
      <c r="AJJ38"/>
      <c r="AJK38"/>
      <c r="AJL38"/>
      <c r="AJM38"/>
      <c r="AJN38"/>
      <c r="AJO38"/>
      <c r="AJP38"/>
      <c r="AJQ38"/>
      <c r="AJR38"/>
      <c r="AJS38"/>
      <c r="AJT38"/>
      <c r="AJU38"/>
      <c r="AJV38"/>
      <c r="AJW38"/>
      <c r="AJX38"/>
      <c r="AJY38"/>
      <c r="AJZ38"/>
      <c r="AKA38"/>
      <c r="AKB38"/>
      <c r="AKC38"/>
      <c r="AKD38"/>
      <c r="AKE38"/>
      <c r="AKF38"/>
      <c r="AKG38"/>
      <c r="AKH38"/>
      <c r="AKI38"/>
      <c r="AKJ38"/>
      <c r="AKK38"/>
      <c r="AKL38"/>
      <c r="AKM38"/>
      <c r="AKN38"/>
      <c r="AKO38"/>
      <c r="AKP38"/>
      <c r="AKQ38"/>
      <c r="AKR38"/>
      <c r="AKS38"/>
      <c r="AKT38"/>
      <c r="AKU38"/>
      <c r="AKV38"/>
      <c r="AKW38"/>
      <c r="AKX38"/>
      <c r="AKY38"/>
      <c r="AKZ38"/>
      <c r="ALA38"/>
      <c r="ALB38"/>
      <c r="ALC38"/>
      <c r="ALD38"/>
      <c r="ALE38"/>
      <c r="ALF38"/>
      <c r="ALG38"/>
      <c r="ALH38"/>
      <c r="ALI38"/>
      <c r="ALJ38"/>
      <c r="ALK38"/>
      <c r="ALL38"/>
      <c r="ALM38"/>
      <c r="ALN38"/>
      <c r="ALO38"/>
      <c r="ALP38"/>
      <c r="ALQ38"/>
      <c r="ALR38"/>
      <c r="ALS38"/>
      <c r="ALT38"/>
      <c r="ALU38"/>
      <c r="ALV38"/>
      <c r="ALW38"/>
      <c r="ALX38"/>
      <c r="ALY38"/>
      <c r="ALZ38"/>
      <c r="AMA38"/>
      <c r="AMB38"/>
      <c r="AMC38"/>
      <c r="AMD38"/>
      <c r="AME38"/>
      <c r="AMF38"/>
      <c r="AMG38"/>
      <c r="AMH38"/>
      <c r="AMI38"/>
      <c r="AMJ38"/>
    </row>
    <row r="39" spans="1:1024" x14ac:dyDescent="0.25">
      <c r="A39" s="26">
        <v>290</v>
      </c>
      <c r="B39" s="101">
        <v>40586</v>
      </c>
      <c r="C39" s="102">
        <f>dw!C39</f>
        <v>7.5342465753424701</v>
      </c>
      <c r="D39" s="29" t="s">
        <v>72</v>
      </c>
      <c r="E39" s="31">
        <v>1.28813062182245</v>
      </c>
      <c r="F39" s="31">
        <v>75.900000000000006</v>
      </c>
      <c r="G39" s="31">
        <v>1.69714179423247</v>
      </c>
      <c r="H39" s="103">
        <f>(dw!K39*100)/dw!$AB39</f>
        <v>0.41407069819876408</v>
      </c>
      <c r="I39" s="103">
        <f>(dw!L39*100)/dw!$AB39</f>
        <v>0.65889025824671776</v>
      </c>
      <c r="J39" s="103">
        <f>(dw!M39*100)/dw!$AB39</f>
        <v>0.57113199751553667</v>
      </c>
      <c r="K39" s="103">
        <f>(dw!N39*100)/dw!$AB39</f>
        <v>1.2374526612836627</v>
      </c>
      <c r="L39" s="103">
        <f>(dw!O39*100)/dw!$AB39</f>
        <v>0</v>
      </c>
      <c r="M39" s="103">
        <f>(dw!P39*100)/dw!$AB39</f>
        <v>19.53528528972204</v>
      </c>
      <c r="N39" s="103">
        <f>(dw!Q39*100)/dw!$AB39</f>
        <v>0</v>
      </c>
      <c r="O39" s="103">
        <f>(dw!R39*100)/dw!$AB39</f>
        <v>4.2028205149895133</v>
      </c>
      <c r="P39" s="103">
        <f>(dw!S39*100)/dw!$AB39</f>
        <v>4.4983058176982693</v>
      </c>
      <c r="Q39" s="103">
        <f>(dw!T39*100)/dw!$AB39</f>
        <v>7.9532171118999804</v>
      </c>
      <c r="R39" s="103">
        <f>(dw!U39*100)/dw!$AB39</f>
        <v>0</v>
      </c>
      <c r="S39" s="103">
        <f>(dw!V39*100)/dw!$AB39</f>
        <v>0</v>
      </c>
      <c r="T39" s="103">
        <f>(dw!W39*100)/dw!$AB39</f>
        <v>0</v>
      </c>
      <c r="U39" s="103">
        <f>(dw!X39*100)/dw!$AB39</f>
        <v>48.29138708916706</v>
      </c>
      <c r="V39" s="103">
        <f>(dw!Y39*100)/dw!$AB39</f>
        <v>8.5669799627330498E-2</v>
      </c>
      <c r="W39" s="103">
        <f>(dw!Z39*100)/dw!$AB39</f>
        <v>12.551768761651109</v>
      </c>
      <c r="X39" s="103">
        <f>(dw!AA39*100)/dw!$AB39</f>
        <v>0</v>
      </c>
      <c r="Y39" s="103">
        <f t="shared" si="11"/>
        <v>99.999999999999972</v>
      </c>
      <c r="Z39" s="104">
        <f t="shared" si="12"/>
        <v>2.881545615244681</v>
      </c>
      <c r="AA39" s="104">
        <f t="shared" si="13"/>
        <v>36.1896287343098</v>
      </c>
      <c r="AB39" s="104">
        <f t="shared" si="14"/>
        <v>0.61408595931533005</v>
      </c>
      <c r="AC39" s="104">
        <f t="shared" si="15"/>
        <v>0.94369004348667596</v>
      </c>
      <c r="AD39" s="104">
        <f t="shared" si="16"/>
        <v>0.57162412902411053</v>
      </c>
      <c r="AE39" s="104">
        <f t="shared" si="17"/>
        <v>7.3751190313979864E-2</v>
      </c>
      <c r="AF39" s="104">
        <f t="shared" si="18"/>
        <v>0.92605944630909942</v>
      </c>
      <c r="AG39" s="104">
        <f t="shared" si="10"/>
        <v>4.833333333333333</v>
      </c>
      <c r="AH39" s="104">
        <f t="shared" si="19"/>
        <v>2.2179128401959739E-2</v>
      </c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  <c r="IW39"/>
      <c r="IX39"/>
      <c r="IY39"/>
      <c r="IZ39"/>
      <c r="JA39"/>
      <c r="JB39"/>
      <c r="JC39"/>
      <c r="JD39"/>
      <c r="JE39"/>
      <c r="JF39"/>
      <c r="JG39"/>
      <c r="JH39"/>
      <c r="JI39"/>
      <c r="JJ39"/>
      <c r="JK39"/>
      <c r="JL39"/>
      <c r="JM39"/>
      <c r="JN39"/>
      <c r="JO39"/>
      <c r="JP39"/>
      <c r="JQ39"/>
      <c r="JR39"/>
      <c r="JS39"/>
      <c r="JT39"/>
      <c r="JU39"/>
      <c r="JV39"/>
      <c r="JW39"/>
      <c r="JX39"/>
      <c r="JY39"/>
      <c r="JZ39"/>
      <c r="KA39"/>
      <c r="KB39"/>
      <c r="KC39"/>
      <c r="KD39"/>
      <c r="KE39"/>
      <c r="KF39"/>
      <c r="KG39"/>
      <c r="KH39"/>
      <c r="KI39"/>
      <c r="KJ39"/>
      <c r="KK39"/>
      <c r="KL39"/>
      <c r="KM39"/>
      <c r="KN39"/>
      <c r="KO39"/>
      <c r="KP39"/>
      <c r="KQ39"/>
      <c r="KR39"/>
      <c r="KS39"/>
      <c r="KT39"/>
      <c r="KU39"/>
      <c r="KV39"/>
      <c r="KW39"/>
      <c r="KX39"/>
      <c r="KY39"/>
      <c r="KZ39"/>
      <c r="LA39"/>
      <c r="LB39"/>
      <c r="LC39"/>
      <c r="LD39"/>
      <c r="LE39"/>
      <c r="LF39"/>
      <c r="LG39"/>
      <c r="LH39"/>
      <c r="LI39"/>
      <c r="LJ39"/>
      <c r="LK39"/>
      <c r="LL39"/>
      <c r="LM39"/>
      <c r="LN39"/>
      <c r="LO39"/>
      <c r="LP39"/>
      <c r="LQ39"/>
      <c r="LR39"/>
      <c r="LS39"/>
      <c r="LT39"/>
      <c r="LU39"/>
      <c r="LV39"/>
      <c r="LW39"/>
      <c r="LX39"/>
      <c r="LY39"/>
      <c r="LZ39"/>
      <c r="MA39"/>
      <c r="MB39"/>
      <c r="MC39"/>
      <c r="MD39"/>
      <c r="ME39"/>
      <c r="MF39"/>
      <c r="MG39"/>
      <c r="MH39"/>
      <c r="MI39"/>
      <c r="MJ39"/>
      <c r="MK39"/>
      <c r="ML39"/>
      <c r="MM39"/>
      <c r="MN39"/>
      <c r="MO39"/>
      <c r="MP39"/>
      <c r="MQ39"/>
      <c r="MR39"/>
      <c r="MS39"/>
      <c r="MT39"/>
      <c r="MU39"/>
      <c r="MV39"/>
      <c r="MW39"/>
      <c r="MX39"/>
      <c r="MY39"/>
      <c r="MZ39"/>
      <c r="NA39"/>
      <c r="NB39"/>
      <c r="NC39"/>
      <c r="ND39"/>
      <c r="NE39"/>
      <c r="NF39"/>
      <c r="NG39"/>
      <c r="NH39"/>
      <c r="NI39"/>
      <c r="NJ39"/>
      <c r="NK39"/>
      <c r="NL39"/>
      <c r="NM39"/>
      <c r="NN39"/>
      <c r="NO39"/>
      <c r="NP39"/>
      <c r="NQ39"/>
      <c r="NR39"/>
      <c r="NS39"/>
      <c r="NT39"/>
      <c r="NU39"/>
      <c r="NV39"/>
      <c r="NW39"/>
      <c r="NX39"/>
      <c r="NY39"/>
      <c r="NZ39"/>
      <c r="OA39"/>
      <c r="OB39"/>
      <c r="OC39"/>
      <c r="OD39"/>
      <c r="OE39"/>
      <c r="OF39"/>
      <c r="OG39"/>
      <c r="OH39"/>
      <c r="OI39"/>
      <c r="OJ39"/>
      <c r="OK39"/>
      <c r="OL39"/>
      <c r="OM39"/>
      <c r="ON39"/>
      <c r="OO39"/>
      <c r="OP39"/>
      <c r="OQ39"/>
      <c r="OR39"/>
      <c r="OS39"/>
      <c r="OT39"/>
      <c r="OU39"/>
      <c r="OV39"/>
      <c r="OW39"/>
      <c r="OX39"/>
      <c r="OY39"/>
      <c r="OZ39"/>
      <c r="PA39"/>
      <c r="PB39"/>
      <c r="PC39"/>
      <c r="PD39"/>
      <c r="PE39"/>
      <c r="PF39"/>
      <c r="PG39"/>
      <c r="PH39"/>
      <c r="PI39"/>
      <c r="PJ39"/>
      <c r="PK39"/>
      <c r="PL39"/>
      <c r="PM39"/>
      <c r="PN39"/>
      <c r="PO39"/>
      <c r="PP39"/>
      <c r="PQ39"/>
      <c r="PR39"/>
      <c r="PS39"/>
      <c r="PT39"/>
      <c r="PU39"/>
      <c r="PV39"/>
      <c r="PW39"/>
      <c r="PX39"/>
      <c r="PY39"/>
      <c r="PZ39"/>
      <c r="QA39"/>
      <c r="QB39"/>
      <c r="QC39"/>
      <c r="QD39"/>
      <c r="QE39"/>
      <c r="QF39"/>
      <c r="QG39"/>
      <c r="QH39"/>
      <c r="QI39"/>
      <c r="QJ39"/>
      <c r="QK39"/>
      <c r="QL39"/>
      <c r="QM39"/>
      <c r="QN39"/>
      <c r="QO39"/>
      <c r="QP39"/>
      <c r="QQ39"/>
      <c r="QR39"/>
      <c r="QS39"/>
      <c r="QT39"/>
      <c r="QU39"/>
      <c r="QV39"/>
      <c r="QW39"/>
      <c r="QX39"/>
      <c r="QY39"/>
      <c r="QZ39"/>
      <c r="RA39"/>
      <c r="RB39"/>
      <c r="RC39"/>
      <c r="RD39"/>
      <c r="RE39"/>
      <c r="RF39"/>
      <c r="RG39"/>
      <c r="RH39"/>
      <c r="RI39"/>
      <c r="RJ39"/>
      <c r="RK39"/>
      <c r="RL39"/>
      <c r="RM39"/>
      <c r="RN39"/>
      <c r="RO39"/>
      <c r="RP39"/>
      <c r="RQ39"/>
      <c r="RR39"/>
      <c r="RS39"/>
      <c r="RT39"/>
      <c r="RU39"/>
      <c r="RV39"/>
      <c r="RW39"/>
      <c r="RX39"/>
      <c r="RY39"/>
      <c r="RZ39"/>
      <c r="SA39"/>
      <c r="SB39"/>
      <c r="SC39"/>
      <c r="SD39"/>
      <c r="SE39"/>
      <c r="SF39"/>
      <c r="SG39"/>
      <c r="SH39"/>
      <c r="SI39"/>
      <c r="SJ39"/>
      <c r="SK39"/>
      <c r="SL39"/>
      <c r="SM39"/>
      <c r="SN39"/>
      <c r="SO39"/>
      <c r="SP39"/>
      <c r="SQ39"/>
      <c r="SR39"/>
      <c r="SS39"/>
      <c r="ST39"/>
      <c r="SU39"/>
      <c r="SV39"/>
      <c r="SW39"/>
      <c r="SX39"/>
      <c r="SY39"/>
      <c r="SZ39"/>
      <c r="TA39"/>
      <c r="TB39"/>
      <c r="TC39"/>
      <c r="TD39"/>
      <c r="TE39"/>
      <c r="TF39"/>
      <c r="TG39"/>
      <c r="TH39"/>
      <c r="TI39"/>
      <c r="TJ39"/>
      <c r="TK39"/>
      <c r="TL39"/>
      <c r="TM39"/>
      <c r="TN39"/>
      <c r="TO39"/>
      <c r="TP39"/>
      <c r="TQ39"/>
      <c r="TR39"/>
      <c r="TS39"/>
      <c r="TT39"/>
      <c r="TU39"/>
      <c r="TV39"/>
      <c r="TW39"/>
      <c r="TX39"/>
      <c r="TY39"/>
      <c r="TZ39"/>
      <c r="UA39"/>
      <c r="UB39"/>
      <c r="UC39"/>
      <c r="UD39"/>
      <c r="UE39"/>
      <c r="UF39"/>
      <c r="UG39"/>
      <c r="UH39"/>
      <c r="UI39"/>
      <c r="UJ39"/>
      <c r="UK39"/>
      <c r="UL39"/>
      <c r="UM39"/>
      <c r="UN39"/>
      <c r="UO39"/>
      <c r="UP39"/>
      <c r="UQ39"/>
      <c r="UR39"/>
      <c r="US39"/>
      <c r="UT39"/>
      <c r="UU39"/>
      <c r="UV39"/>
      <c r="UW39"/>
      <c r="UX39"/>
      <c r="UY39"/>
      <c r="UZ39"/>
      <c r="VA39"/>
      <c r="VB39"/>
      <c r="VC39"/>
      <c r="VD39"/>
      <c r="VE39"/>
      <c r="VF39"/>
      <c r="VG39"/>
      <c r="VH39"/>
      <c r="VI39"/>
      <c r="VJ39"/>
      <c r="VK39"/>
      <c r="VL39"/>
      <c r="VM39"/>
      <c r="VN39"/>
      <c r="VO39"/>
      <c r="VP39"/>
      <c r="VQ39"/>
      <c r="VR39"/>
      <c r="VS39"/>
      <c r="VT39"/>
      <c r="VU39"/>
      <c r="VV39"/>
      <c r="VW39"/>
      <c r="VX39"/>
      <c r="VY39"/>
      <c r="VZ39"/>
      <c r="WA39"/>
      <c r="WB39"/>
      <c r="WC39"/>
      <c r="WD39"/>
      <c r="WE39"/>
      <c r="WF39"/>
      <c r="WG39"/>
      <c r="WH39"/>
      <c r="WI39"/>
      <c r="WJ39"/>
      <c r="WK39"/>
      <c r="WL39"/>
      <c r="WM39"/>
      <c r="WN39"/>
      <c r="WO39"/>
      <c r="WP39"/>
      <c r="WQ39"/>
      <c r="WR39"/>
      <c r="WS39"/>
      <c r="WT39"/>
      <c r="WU39"/>
      <c r="WV39"/>
      <c r="WW39"/>
      <c r="WX39"/>
      <c r="WY39"/>
      <c r="WZ39"/>
      <c r="XA39"/>
      <c r="XB39"/>
      <c r="XC39"/>
      <c r="XD39"/>
      <c r="XE39"/>
      <c r="XF39"/>
      <c r="XG39"/>
      <c r="XH39"/>
      <c r="XI39"/>
      <c r="XJ39"/>
      <c r="XK39"/>
      <c r="XL39"/>
      <c r="XM39"/>
      <c r="XN39"/>
      <c r="XO39"/>
      <c r="XP39"/>
      <c r="XQ39"/>
      <c r="XR39"/>
      <c r="XS39"/>
      <c r="XT39"/>
      <c r="XU39"/>
      <c r="XV39"/>
      <c r="XW39"/>
      <c r="XX39"/>
      <c r="XY39"/>
      <c r="XZ39"/>
      <c r="YA39"/>
      <c r="YB39"/>
      <c r="YC39"/>
      <c r="YD39"/>
      <c r="YE39"/>
      <c r="YF39"/>
      <c r="YG39"/>
      <c r="YH39"/>
      <c r="YI39"/>
      <c r="YJ39"/>
      <c r="YK39"/>
      <c r="YL39"/>
      <c r="YM39"/>
      <c r="YN39"/>
      <c r="YO39"/>
      <c r="YP39"/>
      <c r="YQ39"/>
      <c r="YR39"/>
      <c r="YS39"/>
      <c r="YT39"/>
      <c r="YU39"/>
      <c r="YV39"/>
      <c r="YW39"/>
      <c r="YX39"/>
      <c r="YY39"/>
      <c r="YZ39"/>
      <c r="ZA39"/>
      <c r="ZB39"/>
      <c r="ZC39"/>
      <c r="ZD39"/>
      <c r="ZE39"/>
      <c r="ZF39"/>
      <c r="ZG39"/>
      <c r="ZH39"/>
      <c r="ZI39"/>
      <c r="ZJ39"/>
      <c r="ZK39"/>
      <c r="ZL39"/>
      <c r="ZM39"/>
      <c r="ZN39"/>
      <c r="ZO39"/>
      <c r="ZP39"/>
      <c r="ZQ39"/>
      <c r="ZR39"/>
      <c r="ZS39"/>
      <c r="ZT39"/>
      <c r="ZU39"/>
      <c r="ZV39"/>
      <c r="ZW39"/>
      <c r="ZX39"/>
      <c r="ZY39"/>
      <c r="ZZ39"/>
      <c r="AAA39"/>
      <c r="AAB39"/>
      <c r="AAC39"/>
      <c r="AAD39"/>
      <c r="AAE39"/>
      <c r="AAF39"/>
      <c r="AAG39"/>
      <c r="AAH39"/>
      <c r="AAI39"/>
      <c r="AAJ39"/>
      <c r="AAK39"/>
      <c r="AAL39"/>
      <c r="AAM39"/>
      <c r="AAN39"/>
      <c r="AAO39"/>
      <c r="AAP39"/>
      <c r="AAQ39"/>
      <c r="AAR39"/>
      <c r="AAS39"/>
      <c r="AAT39"/>
      <c r="AAU39"/>
      <c r="AAV39"/>
      <c r="AAW39"/>
      <c r="AAX39"/>
      <c r="AAY39"/>
      <c r="AAZ39"/>
      <c r="ABA39"/>
      <c r="ABB39"/>
      <c r="ABC39"/>
      <c r="ABD39"/>
      <c r="ABE39"/>
      <c r="ABF39"/>
      <c r="ABG39"/>
      <c r="ABH39"/>
      <c r="ABI39"/>
      <c r="ABJ39"/>
      <c r="ABK39"/>
      <c r="ABL39"/>
      <c r="ABM39"/>
      <c r="ABN39"/>
      <c r="ABO39"/>
      <c r="ABP39"/>
      <c r="ABQ39"/>
      <c r="ABR39"/>
      <c r="ABS39"/>
      <c r="ABT39"/>
      <c r="ABU39"/>
      <c r="ABV39"/>
      <c r="ABW39"/>
      <c r="ABX39"/>
      <c r="ABY39"/>
      <c r="ABZ39"/>
      <c r="ACA39"/>
      <c r="ACB39"/>
      <c r="ACC39"/>
      <c r="ACD39"/>
      <c r="ACE39"/>
      <c r="ACF39"/>
      <c r="ACG39"/>
      <c r="ACH39"/>
      <c r="ACI39"/>
      <c r="ACJ39"/>
      <c r="ACK39"/>
      <c r="ACL39"/>
      <c r="ACM39"/>
      <c r="ACN39"/>
      <c r="ACO39"/>
      <c r="ACP39"/>
      <c r="ACQ39"/>
      <c r="ACR39"/>
      <c r="ACS39"/>
      <c r="ACT39"/>
      <c r="ACU39"/>
      <c r="ACV39"/>
      <c r="ACW39"/>
      <c r="ACX39"/>
      <c r="ACY39"/>
      <c r="ACZ39"/>
      <c r="ADA39"/>
      <c r="ADB39"/>
      <c r="ADC39"/>
      <c r="ADD39"/>
      <c r="ADE39"/>
      <c r="ADF39"/>
      <c r="ADG39"/>
      <c r="ADH39"/>
      <c r="ADI39"/>
      <c r="ADJ39"/>
      <c r="ADK39"/>
      <c r="ADL39"/>
      <c r="ADM39"/>
      <c r="ADN39"/>
      <c r="ADO39"/>
      <c r="ADP39"/>
      <c r="ADQ39"/>
      <c r="ADR39"/>
      <c r="ADS39"/>
      <c r="ADT39"/>
      <c r="ADU39"/>
      <c r="ADV39"/>
      <c r="ADW39"/>
      <c r="ADX39"/>
      <c r="ADY39"/>
      <c r="ADZ39"/>
      <c r="AEA39"/>
      <c r="AEB39"/>
      <c r="AEC39"/>
      <c r="AED39"/>
      <c r="AEE39"/>
      <c r="AEF39"/>
      <c r="AEG39"/>
      <c r="AEH39"/>
      <c r="AEI39"/>
      <c r="AEJ39"/>
      <c r="AEK39"/>
      <c r="AEL39"/>
      <c r="AEM39"/>
      <c r="AEN39"/>
      <c r="AEO39"/>
      <c r="AEP39"/>
      <c r="AEQ39"/>
      <c r="AER39"/>
      <c r="AES39"/>
      <c r="AET39"/>
      <c r="AEU39"/>
      <c r="AEV39"/>
      <c r="AEW39"/>
      <c r="AEX39"/>
      <c r="AEY39"/>
      <c r="AEZ39"/>
      <c r="AFA39"/>
      <c r="AFB39"/>
      <c r="AFC39"/>
      <c r="AFD39"/>
      <c r="AFE39"/>
      <c r="AFF39"/>
      <c r="AFG39"/>
      <c r="AFH39"/>
      <c r="AFI39"/>
      <c r="AFJ39"/>
      <c r="AFK39"/>
      <c r="AFL39"/>
      <c r="AFM39"/>
      <c r="AFN39"/>
      <c r="AFO39"/>
      <c r="AFP39"/>
      <c r="AFQ39"/>
      <c r="AFR39"/>
      <c r="AFS39"/>
      <c r="AFT39"/>
      <c r="AFU39"/>
      <c r="AFV39"/>
      <c r="AFW39"/>
      <c r="AFX39"/>
      <c r="AFY39"/>
      <c r="AFZ39"/>
      <c r="AGA39"/>
      <c r="AGB39"/>
      <c r="AGC39"/>
      <c r="AGD39"/>
      <c r="AGE39"/>
      <c r="AGF39"/>
      <c r="AGG39"/>
      <c r="AGH39"/>
      <c r="AGI39"/>
      <c r="AGJ39"/>
      <c r="AGK39"/>
      <c r="AGL39"/>
      <c r="AGM39"/>
      <c r="AGN39"/>
      <c r="AGO39"/>
      <c r="AGP39"/>
      <c r="AGQ39"/>
      <c r="AGR39"/>
      <c r="AGS39"/>
      <c r="AGT39"/>
      <c r="AGU39"/>
      <c r="AGV39"/>
      <c r="AGW39"/>
      <c r="AGX39"/>
      <c r="AGY39"/>
      <c r="AGZ39"/>
      <c r="AHA39"/>
      <c r="AHB39"/>
      <c r="AHC39"/>
      <c r="AHD39"/>
      <c r="AHE39"/>
      <c r="AHF39"/>
      <c r="AHG39"/>
      <c r="AHH39"/>
      <c r="AHI39"/>
      <c r="AHJ39"/>
      <c r="AHK39"/>
      <c r="AHL39"/>
      <c r="AHM39"/>
      <c r="AHN39"/>
      <c r="AHO39"/>
      <c r="AHP39"/>
      <c r="AHQ39"/>
      <c r="AHR39"/>
      <c r="AHS39"/>
      <c r="AHT39"/>
      <c r="AHU39"/>
      <c r="AHV39"/>
      <c r="AHW39"/>
      <c r="AHX39"/>
      <c r="AHY39"/>
      <c r="AHZ39"/>
      <c r="AIA39"/>
      <c r="AIB39"/>
      <c r="AIC39"/>
      <c r="AID39"/>
      <c r="AIE39"/>
      <c r="AIF39"/>
      <c r="AIG39"/>
      <c r="AIH39"/>
      <c r="AII39"/>
      <c r="AIJ39"/>
      <c r="AIK39"/>
      <c r="AIL39"/>
      <c r="AIM39"/>
      <c r="AIN39"/>
      <c r="AIO39"/>
      <c r="AIP39"/>
      <c r="AIQ39"/>
      <c r="AIR39"/>
      <c r="AIS39"/>
      <c r="AIT39"/>
      <c r="AIU39"/>
      <c r="AIV39"/>
      <c r="AIW39"/>
      <c r="AIX39"/>
      <c r="AIY39"/>
      <c r="AIZ39"/>
      <c r="AJA39"/>
      <c r="AJB39"/>
      <c r="AJC39"/>
      <c r="AJD39"/>
      <c r="AJE39"/>
      <c r="AJF39"/>
      <c r="AJG39"/>
      <c r="AJH39"/>
      <c r="AJI39"/>
      <c r="AJJ39"/>
      <c r="AJK39"/>
      <c r="AJL39"/>
      <c r="AJM39"/>
      <c r="AJN39"/>
      <c r="AJO39"/>
      <c r="AJP39"/>
      <c r="AJQ39"/>
      <c r="AJR39"/>
      <c r="AJS39"/>
      <c r="AJT39"/>
      <c r="AJU39"/>
      <c r="AJV39"/>
      <c r="AJW39"/>
      <c r="AJX39"/>
      <c r="AJY39"/>
      <c r="AJZ39"/>
      <c r="AKA39"/>
      <c r="AKB39"/>
      <c r="AKC39"/>
      <c r="AKD39"/>
      <c r="AKE39"/>
      <c r="AKF39"/>
      <c r="AKG39"/>
      <c r="AKH39"/>
      <c r="AKI39"/>
      <c r="AKJ39"/>
      <c r="AKK39"/>
      <c r="AKL39"/>
      <c r="AKM39"/>
      <c r="AKN39"/>
      <c r="AKO39"/>
      <c r="AKP39"/>
      <c r="AKQ39"/>
      <c r="AKR39"/>
      <c r="AKS39"/>
      <c r="AKT39"/>
      <c r="AKU39"/>
      <c r="AKV39"/>
      <c r="AKW39"/>
      <c r="AKX39"/>
      <c r="AKY39"/>
      <c r="AKZ39"/>
      <c r="ALA39"/>
      <c r="ALB39"/>
      <c r="ALC39"/>
      <c r="ALD39"/>
      <c r="ALE39"/>
      <c r="ALF39"/>
      <c r="ALG39"/>
      <c r="ALH39"/>
      <c r="ALI39"/>
      <c r="ALJ39"/>
      <c r="ALK39"/>
      <c r="ALL39"/>
      <c r="ALM39"/>
      <c r="ALN39"/>
      <c r="ALO39"/>
      <c r="ALP39"/>
      <c r="ALQ39"/>
      <c r="ALR39"/>
      <c r="ALS39"/>
      <c r="ALT39"/>
      <c r="ALU39"/>
      <c r="ALV39"/>
      <c r="ALW39"/>
      <c r="ALX39"/>
      <c r="ALY39"/>
      <c r="ALZ39"/>
      <c r="AMA39"/>
      <c r="AMB39"/>
      <c r="AMC39"/>
      <c r="AMD39"/>
      <c r="AME39"/>
      <c r="AMF39"/>
      <c r="AMG39"/>
      <c r="AMH39"/>
      <c r="AMI39"/>
      <c r="AMJ39"/>
    </row>
    <row r="40" spans="1:1024" x14ac:dyDescent="0.25">
      <c r="A40" s="26">
        <v>312</v>
      </c>
      <c r="B40" s="101">
        <v>40748</v>
      </c>
      <c r="C40" s="102">
        <f>dw!C40</f>
        <v>6.02739726027397</v>
      </c>
      <c r="D40" s="29" t="s">
        <v>72</v>
      </c>
      <c r="E40" s="31">
        <v>8.1560999999999995E-2</v>
      </c>
      <c r="F40" s="31">
        <v>23.84</v>
      </c>
      <c r="G40" s="31">
        <v>0.342118288590604</v>
      </c>
      <c r="H40" s="103">
        <f>(dw!K40*100)/dw!$AB40</f>
        <v>1.219882420176291</v>
      </c>
      <c r="I40" s="103">
        <f>(dw!L40*100)/dw!$AB40</f>
        <v>2.6140337575206236</v>
      </c>
      <c r="J40" s="103">
        <f>(dw!M40*100)/dw!$AB40</f>
        <v>1.4985160574354965</v>
      </c>
      <c r="K40" s="103">
        <f>(dw!N40*100)/dw!$AB40</f>
        <v>0</v>
      </c>
      <c r="L40" s="103">
        <f>(dw!O40*100)/dw!$AB40</f>
        <v>0</v>
      </c>
      <c r="M40" s="103">
        <f>(dw!P40*100)/dw!$AB40</f>
        <v>23.67011210176668</v>
      </c>
      <c r="N40" s="103">
        <f>(dw!Q40*100)/dw!$AB40</f>
        <v>5.8333449544488269</v>
      </c>
      <c r="O40" s="103">
        <f>(dw!R40*100)/dw!$AB40</f>
        <v>8.5243463585284935</v>
      </c>
      <c r="P40" s="103">
        <f>(dw!S40*100)/dw!$AB40</f>
        <v>16.142648824767889</v>
      </c>
      <c r="Q40" s="103">
        <f>(dw!T40*100)/dw!$AB40</f>
        <v>7.506804864079621</v>
      </c>
      <c r="R40" s="103">
        <f>(dw!U40*100)/dw!$AB40</f>
        <v>3.5418672936188429</v>
      </c>
      <c r="S40" s="103">
        <f>(dw!V40*100)/dw!$AB40</f>
        <v>0.74935634382257876</v>
      </c>
      <c r="T40" s="103">
        <f>(dw!W40*100)/dw!$AB40</f>
        <v>0</v>
      </c>
      <c r="U40" s="103">
        <f>(dw!X40*100)/dw!$AB40</f>
        <v>23.50012444769628</v>
      </c>
      <c r="V40" s="103">
        <f>(dw!Y40*100)/dw!$AB40</f>
        <v>2.8682598822916288</v>
      </c>
      <c r="W40" s="103">
        <f>(dw!Z40*100)/dw!$AB40</f>
        <v>2.3307026938467486</v>
      </c>
      <c r="X40" s="103">
        <f>(dw!AA40*100)/dw!$AB40</f>
        <v>0</v>
      </c>
      <c r="Y40" s="103">
        <f t="shared" si="11"/>
        <v>100</v>
      </c>
      <c r="Z40" s="104">
        <f t="shared" si="12"/>
        <v>5.3324322351324112</v>
      </c>
      <c r="AA40" s="104">
        <f t="shared" si="13"/>
        <v>65.219124397210351</v>
      </c>
      <c r="AB40" s="104">
        <f t="shared" si="14"/>
        <v>0.68181818181818188</v>
      </c>
      <c r="AC40" s="104">
        <f t="shared" si="15"/>
        <v>0.81505517204764022</v>
      </c>
      <c r="AD40" s="104">
        <f t="shared" si="16"/>
        <v>0.264881914056528</v>
      </c>
      <c r="AE40" s="104">
        <f t="shared" si="17"/>
        <v>7.5582063524419499E-2</v>
      </c>
      <c r="AF40" s="104">
        <f t="shared" si="18"/>
        <v>0.57204050496152858</v>
      </c>
      <c r="AG40" s="104">
        <f t="shared" si="10"/>
        <v>0.42530400669330287</v>
      </c>
      <c r="AH40" s="104">
        <f t="shared" si="19"/>
        <v>0.14539822120753626</v>
      </c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  <c r="IY40"/>
      <c r="IZ40"/>
      <c r="JA40"/>
      <c r="JB40"/>
      <c r="JC40"/>
      <c r="JD40"/>
      <c r="JE40"/>
      <c r="JF40"/>
      <c r="JG40"/>
      <c r="JH40"/>
      <c r="JI40"/>
      <c r="JJ40"/>
      <c r="JK40"/>
      <c r="JL40"/>
      <c r="JM40"/>
      <c r="JN40"/>
      <c r="JO40"/>
      <c r="JP40"/>
      <c r="JQ40"/>
      <c r="JR40"/>
      <c r="JS40"/>
      <c r="JT40"/>
      <c r="JU40"/>
      <c r="JV40"/>
      <c r="JW40"/>
      <c r="JX40"/>
      <c r="JY40"/>
      <c r="JZ40"/>
      <c r="KA40"/>
      <c r="KB40"/>
      <c r="KC40"/>
      <c r="KD40"/>
      <c r="KE40"/>
      <c r="KF40"/>
      <c r="KG40"/>
      <c r="KH40"/>
      <c r="KI40"/>
      <c r="KJ40"/>
      <c r="KK40"/>
      <c r="KL40"/>
      <c r="KM40"/>
      <c r="KN40"/>
      <c r="KO40"/>
      <c r="KP40"/>
      <c r="KQ40"/>
      <c r="KR40"/>
      <c r="KS40"/>
      <c r="KT40"/>
      <c r="KU40"/>
      <c r="KV40"/>
      <c r="KW40"/>
      <c r="KX40"/>
      <c r="KY40"/>
      <c r="KZ40"/>
      <c r="LA40"/>
      <c r="LB40"/>
      <c r="LC40"/>
      <c r="LD40"/>
      <c r="LE40"/>
      <c r="LF40"/>
      <c r="LG40"/>
      <c r="LH40"/>
      <c r="LI40"/>
      <c r="LJ40"/>
      <c r="LK40"/>
      <c r="LL40"/>
      <c r="LM40"/>
      <c r="LN40"/>
      <c r="LO40"/>
      <c r="LP40"/>
      <c r="LQ40"/>
      <c r="LR40"/>
      <c r="LS40"/>
      <c r="LT40"/>
      <c r="LU40"/>
      <c r="LV40"/>
      <c r="LW40"/>
      <c r="LX40"/>
      <c r="LY40"/>
      <c r="LZ40"/>
      <c r="MA40"/>
      <c r="MB40"/>
      <c r="MC40"/>
      <c r="MD40"/>
      <c r="ME40"/>
      <c r="MF40"/>
      <c r="MG40"/>
      <c r="MH40"/>
      <c r="MI40"/>
      <c r="MJ40"/>
      <c r="MK40"/>
      <c r="ML40"/>
      <c r="MM40"/>
      <c r="MN40"/>
      <c r="MO40"/>
      <c r="MP40"/>
      <c r="MQ40"/>
      <c r="MR40"/>
      <c r="MS40"/>
      <c r="MT40"/>
      <c r="MU40"/>
      <c r="MV40"/>
      <c r="MW40"/>
      <c r="MX40"/>
      <c r="MY40"/>
      <c r="MZ40"/>
      <c r="NA40"/>
      <c r="NB40"/>
      <c r="NC40"/>
      <c r="ND40"/>
      <c r="NE40"/>
      <c r="NF40"/>
      <c r="NG40"/>
      <c r="NH40"/>
      <c r="NI40"/>
      <c r="NJ40"/>
      <c r="NK40"/>
      <c r="NL40"/>
      <c r="NM40"/>
      <c r="NN40"/>
      <c r="NO40"/>
      <c r="NP40"/>
      <c r="NQ40"/>
      <c r="NR40"/>
      <c r="NS40"/>
      <c r="NT40"/>
      <c r="NU40"/>
      <c r="NV40"/>
      <c r="NW40"/>
      <c r="NX40"/>
      <c r="NY40"/>
      <c r="NZ40"/>
      <c r="OA40"/>
      <c r="OB40"/>
      <c r="OC40"/>
      <c r="OD40"/>
      <c r="OE40"/>
      <c r="OF40"/>
      <c r="OG40"/>
      <c r="OH40"/>
      <c r="OI40"/>
      <c r="OJ40"/>
      <c r="OK40"/>
      <c r="OL40"/>
      <c r="OM40"/>
      <c r="ON40"/>
      <c r="OO40"/>
      <c r="OP40"/>
      <c r="OQ40"/>
      <c r="OR40"/>
      <c r="OS40"/>
      <c r="OT40"/>
      <c r="OU40"/>
      <c r="OV40"/>
      <c r="OW40"/>
      <c r="OX40"/>
      <c r="OY40"/>
      <c r="OZ40"/>
      <c r="PA40"/>
      <c r="PB40"/>
      <c r="PC40"/>
      <c r="PD40"/>
      <c r="PE40"/>
      <c r="PF40"/>
      <c r="PG40"/>
      <c r="PH40"/>
      <c r="PI40"/>
      <c r="PJ40"/>
      <c r="PK40"/>
      <c r="PL40"/>
      <c r="PM40"/>
      <c r="PN40"/>
      <c r="PO40"/>
      <c r="PP40"/>
      <c r="PQ40"/>
      <c r="PR40"/>
      <c r="PS40"/>
      <c r="PT40"/>
      <c r="PU40"/>
      <c r="PV40"/>
      <c r="PW40"/>
      <c r="PX40"/>
      <c r="PY40"/>
      <c r="PZ40"/>
      <c r="QA40"/>
      <c r="QB40"/>
      <c r="QC40"/>
      <c r="QD40"/>
      <c r="QE40"/>
      <c r="QF40"/>
      <c r="QG40"/>
      <c r="QH40"/>
      <c r="QI40"/>
      <c r="QJ40"/>
      <c r="QK40"/>
      <c r="QL40"/>
      <c r="QM40"/>
      <c r="QN40"/>
      <c r="QO40"/>
      <c r="QP40"/>
      <c r="QQ40"/>
      <c r="QR40"/>
      <c r="QS40"/>
      <c r="QT40"/>
      <c r="QU40"/>
      <c r="QV40"/>
      <c r="QW40"/>
      <c r="QX40"/>
      <c r="QY40"/>
      <c r="QZ40"/>
      <c r="RA40"/>
      <c r="RB40"/>
      <c r="RC40"/>
      <c r="RD40"/>
      <c r="RE40"/>
      <c r="RF40"/>
      <c r="RG40"/>
      <c r="RH40"/>
      <c r="RI40"/>
      <c r="RJ40"/>
      <c r="RK40"/>
      <c r="RL40"/>
      <c r="RM40"/>
      <c r="RN40"/>
      <c r="RO40"/>
      <c r="RP40"/>
      <c r="RQ40"/>
      <c r="RR40"/>
      <c r="RS40"/>
      <c r="RT40"/>
      <c r="RU40"/>
      <c r="RV40"/>
      <c r="RW40"/>
      <c r="RX40"/>
      <c r="RY40"/>
      <c r="RZ40"/>
      <c r="SA40"/>
      <c r="SB40"/>
      <c r="SC40"/>
      <c r="SD40"/>
      <c r="SE40"/>
      <c r="SF40"/>
      <c r="SG40"/>
      <c r="SH40"/>
      <c r="SI40"/>
      <c r="SJ40"/>
      <c r="SK40"/>
      <c r="SL40"/>
      <c r="SM40"/>
      <c r="SN40"/>
      <c r="SO40"/>
      <c r="SP40"/>
      <c r="SQ40"/>
      <c r="SR40"/>
      <c r="SS40"/>
      <c r="ST40"/>
      <c r="SU40"/>
      <c r="SV40"/>
      <c r="SW40"/>
      <c r="SX40"/>
      <c r="SY40"/>
      <c r="SZ40"/>
      <c r="TA40"/>
      <c r="TB40"/>
      <c r="TC40"/>
      <c r="TD40"/>
      <c r="TE40"/>
      <c r="TF40"/>
      <c r="TG40"/>
      <c r="TH40"/>
      <c r="TI40"/>
      <c r="TJ40"/>
      <c r="TK40"/>
      <c r="TL40"/>
      <c r="TM40"/>
      <c r="TN40"/>
      <c r="TO40"/>
      <c r="TP40"/>
      <c r="TQ40"/>
      <c r="TR40"/>
      <c r="TS40"/>
      <c r="TT40"/>
      <c r="TU40"/>
      <c r="TV40"/>
      <c r="TW40"/>
      <c r="TX40"/>
      <c r="TY40"/>
      <c r="TZ40"/>
      <c r="UA40"/>
      <c r="UB40"/>
      <c r="UC40"/>
      <c r="UD40"/>
      <c r="UE40"/>
      <c r="UF40"/>
      <c r="UG40"/>
      <c r="UH40"/>
      <c r="UI40"/>
      <c r="UJ40"/>
      <c r="UK40"/>
      <c r="UL40"/>
      <c r="UM40"/>
      <c r="UN40"/>
      <c r="UO40"/>
      <c r="UP40"/>
      <c r="UQ40"/>
      <c r="UR40"/>
      <c r="US40"/>
      <c r="UT40"/>
      <c r="UU40"/>
      <c r="UV40"/>
      <c r="UW40"/>
      <c r="UX40"/>
      <c r="UY40"/>
      <c r="UZ40"/>
      <c r="VA40"/>
      <c r="VB40"/>
      <c r="VC40"/>
      <c r="VD40"/>
      <c r="VE40"/>
      <c r="VF40"/>
      <c r="VG40"/>
      <c r="VH40"/>
      <c r="VI40"/>
      <c r="VJ40"/>
      <c r="VK40"/>
      <c r="VL40"/>
      <c r="VM40"/>
      <c r="VN40"/>
      <c r="VO40"/>
      <c r="VP40"/>
      <c r="VQ40"/>
      <c r="VR40"/>
      <c r="VS40"/>
      <c r="VT40"/>
      <c r="VU40"/>
      <c r="VV40"/>
      <c r="VW40"/>
      <c r="VX40"/>
      <c r="VY40"/>
      <c r="VZ40"/>
      <c r="WA40"/>
      <c r="WB40"/>
      <c r="WC40"/>
      <c r="WD40"/>
      <c r="WE40"/>
      <c r="WF40"/>
      <c r="WG40"/>
      <c r="WH40"/>
      <c r="WI40"/>
      <c r="WJ40"/>
      <c r="WK40"/>
      <c r="WL40"/>
      <c r="WM40"/>
      <c r="WN40"/>
      <c r="WO40"/>
      <c r="WP40"/>
      <c r="WQ40"/>
      <c r="WR40"/>
      <c r="WS40"/>
      <c r="WT40"/>
      <c r="WU40"/>
      <c r="WV40"/>
      <c r="WW40"/>
      <c r="WX40"/>
      <c r="WY40"/>
      <c r="WZ40"/>
      <c r="XA40"/>
      <c r="XB40"/>
      <c r="XC40"/>
      <c r="XD40"/>
      <c r="XE40"/>
      <c r="XF40"/>
      <c r="XG40"/>
      <c r="XH40"/>
      <c r="XI40"/>
      <c r="XJ40"/>
      <c r="XK40"/>
      <c r="XL40"/>
      <c r="XM40"/>
      <c r="XN40"/>
      <c r="XO40"/>
      <c r="XP40"/>
      <c r="XQ40"/>
      <c r="XR40"/>
      <c r="XS40"/>
      <c r="XT40"/>
      <c r="XU40"/>
      <c r="XV40"/>
      <c r="XW40"/>
      <c r="XX40"/>
      <c r="XY40"/>
      <c r="XZ40"/>
      <c r="YA40"/>
      <c r="YB40"/>
      <c r="YC40"/>
      <c r="YD40"/>
      <c r="YE40"/>
      <c r="YF40"/>
      <c r="YG40"/>
      <c r="YH40"/>
      <c r="YI40"/>
      <c r="YJ40"/>
      <c r="YK40"/>
      <c r="YL40"/>
      <c r="YM40"/>
      <c r="YN40"/>
      <c r="YO40"/>
      <c r="YP40"/>
      <c r="YQ40"/>
      <c r="YR40"/>
      <c r="YS40"/>
      <c r="YT40"/>
      <c r="YU40"/>
      <c r="YV40"/>
      <c r="YW40"/>
      <c r="YX40"/>
      <c r="YY40"/>
      <c r="YZ40"/>
      <c r="ZA40"/>
      <c r="ZB40"/>
      <c r="ZC40"/>
      <c r="ZD40"/>
      <c r="ZE40"/>
      <c r="ZF40"/>
      <c r="ZG40"/>
      <c r="ZH40"/>
      <c r="ZI40"/>
      <c r="ZJ40"/>
      <c r="ZK40"/>
      <c r="ZL40"/>
      <c r="ZM40"/>
      <c r="ZN40"/>
      <c r="ZO40"/>
      <c r="ZP40"/>
      <c r="ZQ40"/>
      <c r="ZR40"/>
      <c r="ZS40"/>
      <c r="ZT40"/>
      <c r="ZU40"/>
      <c r="ZV40"/>
      <c r="ZW40"/>
      <c r="ZX40"/>
      <c r="ZY40"/>
      <c r="ZZ40"/>
      <c r="AAA40"/>
      <c r="AAB40"/>
      <c r="AAC40"/>
      <c r="AAD40"/>
      <c r="AAE40"/>
      <c r="AAF40"/>
      <c r="AAG40"/>
      <c r="AAH40"/>
      <c r="AAI40"/>
      <c r="AAJ40"/>
      <c r="AAK40"/>
      <c r="AAL40"/>
      <c r="AAM40"/>
      <c r="AAN40"/>
      <c r="AAO40"/>
      <c r="AAP40"/>
      <c r="AAQ40"/>
      <c r="AAR40"/>
      <c r="AAS40"/>
      <c r="AAT40"/>
      <c r="AAU40"/>
      <c r="AAV40"/>
      <c r="AAW40"/>
      <c r="AAX40"/>
      <c r="AAY40"/>
      <c r="AAZ40"/>
      <c r="ABA40"/>
      <c r="ABB40"/>
      <c r="ABC40"/>
      <c r="ABD40"/>
      <c r="ABE40"/>
      <c r="ABF40"/>
      <c r="ABG40"/>
      <c r="ABH40"/>
      <c r="ABI40"/>
      <c r="ABJ40"/>
      <c r="ABK40"/>
      <c r="ABL40"/>
      <c r="ABM40"/>
      <c r="ABN40"/>
      <c r="ABO40"/>
      <c r="ABP40"/>
      <c r="ABQ40"/>
      <c r="ABR40"/>
      <c r="ABS40"/>
      <c r="ABT40"/>
      <c r="ABU40"/>
      <c r="ABV40"/>
      <c r="ABW40"/>
      <c r="ABX40"/>
      <c r="ABY40"/>
      <c r="ABZ40"/>
      <c r="ACA40"/>
      <c r="ACB40"/>
      <c r="ACC40"/>
      <c r="ACD40"/>
      <c r="ACE40"/>
      <c r="ACF40"/>
      <c r="ACG40"/>
      <c r="ACH40"/>
      <c r="ACI40"/>
      <c r="ACJ40"/>
      <c r="ACK40"/>
      <c r="ACL40"/>
      <c r="ACM40"/>
      <c r="ACN40"/>
      <c r="ACO40"/>
      <c r="ACP40"/>
      <c r="ACQ40"/>
      <c r="ACR40"/>
      <c r="ACS40"/>
      <c r="ACT40"/>
      <c r="ACU40"/>
      <c r="ACV40"/>
      <c r="ACW40"/>
      <c r="ACX40"/>
      <c r="ACY40"/>
      <c r="ACZ40"/>
      <c r="ADA40"/>
      <c r="ADB40"/>
      <c r="ADC40"/>
      <c r="ADD40"/>
      <c r="ADE40"/>
      <c r="ADF40"/>
      <c r="ADG40"/>
      <c r="ADH40"/>
      <c r="ADI40"/>
      <c r="ADJ40"/>
      <c r="ADK40"/>
      <c r="ADL40"/>
      <c r="ADM40"/>
      <c r="ADN40"/>
      <c r="ADO40"/>
      <c r="ADP40"/>
      <c r="ADQ40"/>
      <c r="ADR40"/>
      <c r="ADS40"/>
      <c r="ADT40"/>
      <c r="ADU40"/>
      <c r="ADV40"/>
      <c r="ADW40"/>
      <c r="ADX40"/>
      <c r="ADY40"/>
      <c r="ADZ40"/>
      <c r="AEA40"/>
      <c r="AEB40"/>
      <c r="AEC40"/>
      <c r="AED40"/>
      <c r="AEE40"/>
      <c r="AEF40"/>
      <c r="AEG40"/>
      <c r="AEH40"/>
      <c r="AEI40"/>
      <c r="AEJ40"/>
      <c r="AEK40"/>
      <c r="AEL40"/>
      <c r="AEM40"/>
      <c r="AEN40"/>
      <c r="AEO40"/>
      <c r="AEP40"/>
      <c r="AEQ40"/>
      <c r="AER40"/>
      <c r="AES40"/>
      <c r="AET40"/>
      <c r="AEU40"/>
      <c r="AEV40"/>
      <c r="AEW40"/>
      <c r="AEX40"/>
      <c r="AEY40"/>
      <c r="AEZ40"/>
      <c r="AFA40"/>
      <c r="AFB40"/>
      <c r="AFC40"/>
      <c r="AFD40"/>
      <c r="AFE40"/>
      <c r="AFF40"/>
      <c r="AFG40"/>
      <c r="AFH40"/>
      <c r="AFI40"/>
      <c r="AFJ40"/>
      <c r="AFK40"/>
      <c r="AFL40"/>
      <c r="AFM40"/>
      <c r="AFN40"/>
      <c r="AFO40"/>
      <c r="AFP40"/>
      <c r="AFQ40"/>
      <c r="AFR40"/>
      <c r="AFS40"/>
      <c r="AFT40"/>
      <c r="AFU40"/>
      <c r="AFV40"/>
      <c r="AFW40"/>
      <c r="AFX40"/>
      <c r="AFY40"/>
      <c r="AFZ40"/>
      <c r="AGA40"/>
      <c r="AGB40"/>
      <c r="AGC40"/>
      <c r="AGD40"/>
      <c r="AGE40"/>
      <c r="AGF40"/>
      <c r="AGG40"/>
      <c r="AGH40"/>
      <c r="AGI40"/>
      <c r="AGJ40"/>
      <c r="AGK40"/>
      <c r="AGL40"/>
      <c r="AGM40"/>
      <c r="AGN40"/>
      <c r="AGO40"/>
      <c r="AGP40"/>
      <c r="AGQ40"/>
      <c r="AGR40"/>
      <c r="AGS40"/>
      <c r="AGT40"/>
      <c r="AGU40"/>
      <c r="AGV40"/>
      <c r="AGW40"/>
      <c r="AGX40"/>
      <c r="AGY40"/>
      <c r="AGZ40"/>
      <c r="AHA40"/>
      <c r="AHB40"/>
      <c r="AHC40"/>
      <c r="AHD40"/>
      <c r="AHE40"/>
      <c r="AHF40"/>
      <c r="AHG40"/>
      <c r="AHH40"/>
      <c r="AHI40"/>
      <c r="AHJ40"/>
      <c r="AHK40"/>
      <c r="AHL40"/>
      <c r="AHM40"/>
      <c r="AHN40"/>
      <c r="AHO40"/>
      <c r="AHP40"/>
      <c r="AHQ40"/>
      <c r="AHR40"/>
      <c r="AHS40"/>
      <c r="AHT40"/>
      <c r="AHU40"/>
      <c r="AHV40"/>
      <c r="AHW40"/>
      <c r="AHX40"/>
      <c r="AHY40"/>
      <c r="AHZ40"/>
      <c r="AIA40"/>
      <c r="AIB40"/>
      <c r="AIC40"/>
      <c r="AID40"/>
      <c r="AIE40"/>
      <c r="AIF40"/>
      <c r="AIG40"/>
      <c r="AIH40"/>
      <c r="AII40"/>
      <c r="AIJ40"/>
      <c r="AIK40"/>
      <c r="AIL40"/>
      <c r="AIM40"/>
      <c r="AIN40"/>
      <c r="AIO40"/>
      <c r="AIP40"/>
      <c r="AIQ40"/>
      <c r="AIR40"/>
      <c r="AIS40"/>
      <c r="AIT40"/>
      <c r="AIU40"/>
      <c r="AIV40"/>
      <c r="AIW40"/>
      <c r="AIX40"/>
      <c r="AIY40"/>
      <c r="AIZ40"/>
      <c r="AJA40"/>
      <c r="AJB40"/>
      <c r="AJC40"/>
      <c r="AJD40"/>
      <c r="AJE40"/>
      <c r="AJF40"/>
      <c r="AJG40"/>
      <c r="AJH40"/>
      <c r="AJI40"/>
      <c r="AJJ40"/>
      <c r="AJK40"/>
      <c r="AJL40"/>
      <c r="AJM40"/>
      <c r="AJN40"/>
      <c r="AJO40"/>
      <c r="AJP40"/>
      <c r="AJQ40"/>
      <c r="AJR40"/>
      <c r="AJS40"/>
      <c r="AJT40"/>
      <c r="AJU40"/>
      <c r="AJV40"/>
      <c r="AJW40"/>
      <c r="AJX40"/>
      <c r="AJY40"/>
      <c r="AJZ40"/>
      <c r="AKA40"/>
      <c r="AKB40"/>
      <c r="AKC40"/>
      <c r="AKD40"/>
      <c r="AKE40"/>
      <c r="AKF40"/>
      <c r="AKG40"/>
      <c r="AKH40"/>
      <c r="AKI40"/>
      <c r="AKJ40"/>
      <c r="AKK40"/>
      <c r="AKL40"/>
      <c r="AKM40"/>
      <c r="AKN40"/>
      <c r="AKO40"/>
      <c r="AKP40"/>
      <c r="AKQ40"/>
      <c r="AKR40"/>
      <c r="AKS40"/>
      <c r="AKT40"/>
      <c r="AKU40"/>
      <c r="AKV40"/>
      <c r="AKW40"/>
      <c r="AKX40"/>
      <c r="AKY40"/>
      <c r="AKZ40"/>
      <c r="ALA40"/>
      <c r="ALB40"/>
      <c r="ALC40"/>
      <c r="ALD40"/>
      <c r="ALE40"/>
      <c r="ALF40"/>
      <c r="ALG40"/>
      <c r="ALH40"/>
      <c r="ALI40"/>
      <c r="ALJ40"/>
      <c r="ALK40"/>
      <c r="ALL40"/>
      <c r="ALM40"/>
      <c r="ALN40"/>
      <c r="ALO40"/>
      <c r="ALP40"/>
      <c r="ALQ40"/>
      <c r="ALR40"/>
      <c r="ALS40"/>
      <c r="ALT40"/>
      <c r="ALU40"/>
      <c r="ALV40"/>
      <c r="ALW40"/>
      <c r="ALX40"/>
      <c r="ALY40"/>
      <c r="ALZ40"/>
      <c r="AMA40"/>
      <c r="AMB40"/>
      <c r="AMC40"/>
      <c r="AMD40"/>
      <c r="AME40"/>
      <c r="AMF40"/>
      <c r="AMG40"/>
      <c r="AMH40"/>
      <c r="AMI40"/>
      <c r="AMJ40"/>
    </row>
    <row r="41" spans="1:1024" x14ac:dyDescent="0.25">
      <c r="A41" s="26">
        <v>320</v>
      </c>
      <c r="B41" s="101">
        <v>40831</v>
      </c>
      <c r="C41" s="102">
        <f>dw!C41</f>
        <v>7.5890410958904102</v>
      </c>
      <c r="D41" s="29" t="s">
        <v>72</v>
      </c>
      <c r="E41" s="31">
        <v>0.10631</v>
      </c>
      <c r="F41" s="31">
        <v>52.151000000000003</v>
      </c>
      <c r="G41" s="31">
        <v>0.203850357615386</v>
      </c>
      <c r="H41" s="103">
        <f>(dw!K41*100)/dw!$AB41</f>
        <v>0.55037117337993291</v>
      </c>
      <c r="I41" s="103">
        <f>(dw!L41*100)/dw!$AB41</f>
        <v>0.54448485066998709</v>
      </c>
      <c r="J41" s="103">
        <f>(dw!M41*100)/dw!$AB41</f>
        <v>3.1810269065008931E-2</v>
      </c>
      <c r="K41" s="103">
        <f>(dw!N41*100)/dw!$AB41</f>
        <v>0.12220902571617809</v>
      </c>
      <c r="L41" s="103">
        <f>(dw!O41*100)/dw!$AB41</f>
        <v>0</v>
      </c>
      <c r="M41" s="103">
        <f>(dw!P41*100)/dw!$AB41</f>
        <v>16.379321266137463</v>
      </c>
      <c r="N41" s="103">
        <f>(dw!Q41*100)/dw!$AB41</f>
        <v>0</v>
      </c>
      <c r="O41" s="103">
        <f>(dw!R41*100)/dw!$AB41</f>
        <v>10.558341337182942</v>
      </c>
      <c r="P41" s="103">
        <f>(dw!S41*100)/dw!$AB41</f>
        <v>16.439274999112367</v>
      </c>
      <c r="Q41" s="103">
        <f>(dw!T41*100)/dw!$AB41</f>
        <v>10.715035064216071</v>
      </c>
      <c r="R41" s="103">
        <f>(dw!U41*100)/dw!$AB41</f>
        <v>7.5408309569127736</v>
      </c>
      <c r="S41" s="103">
        <f>(dw!V41*100)/dw!$AB41</f>
        <v>1.4862964842613162</v>
      </c>
      <c r="T41" s="103">
        <f>(dw!W41*100)/dw!$AB41</f>
        <v>0</v>
      </c>
      <c r="U41" s="103">
        <f>(dw!X41*100)/dw!$AB41</f>
        <v>31.134076719300744</v>
      </c>
      <c r="V41" s="103">
        <f>(dw!Y41*100)/dw!$AB41</f>
        <v>2.4992976477364404</v>
      </c>
      <c r="W41" s="103">
        <f>(dw!Z41*100)/dw!$AB41</f>
        <v>1.9986502063087843</v>
      </c>
      <c r="X41" s="103">
        <f>(dw!AA41*100)/dw!$AB41</f>
        <v>0</v>
      </c>
      <c r="Y41" s="103">
        <f t="shared" si="11"/>
        <v>100.00000000000001</v>
      </c>
      <c r="Z41" s="104">
        <f t="shared" si="12"/>
        <v>1.2488753188311068</v>
      </c>
      <c r="AA41" s="104">
        <f t="shared" si="13"/>
        <v>61.632803623561614</v>
      </c>
      <c r="AB41" s="104">
        <f t="shared" si="14"/>
        <v>0.49731182795698931</v>
      </c>
      <c r="AC41" s="104">
        <f t="shared" si="15"/>
        <v>0.96143417322298108</v>
      </c>
      <c r="AD41" s="104">
        <f t="shared" si="16"/>
        <v>0.33561629543033628</v>
      </c>
      <c r="AE41" s="104">
        <f t="shared" si="17"/>
        <v>1.9860718413311274E-2</v>
      </c>
      <c r="AF41" s="104">
        <f t="shared" si="18"/>
        <v>0.30462137238159781</v>
      </c>
      <c r="AG41" s="104">
        <f t="shared" si="10"/>
        <v>0.2202103354429962</v>
      </c>
      <c r="AH41" s="104">
        <f t="shared" si="19"/>
        <v>3.2552666648962447E-2</v>
      </c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  <c r="IY41"/>
      <c r="IZ41"/>
      <c r="JA41"/>
      <c r="JB41"/>
      <c r="JC41"/>
      <c r="JD41"/>
      <c r="JE41"/>
      <c r="JF41"/>
      <c r="JG41"/>
      <c r="JH41"/>
      <c r="JI41"/>
      <c r="JJ41"/>
      <c r="JK41"/>
      <c r="JL41"/>
      <c r="JM41"/>
      <c r="JN41"/>
      <c r="JO41"/>
      <c r="JP41"/>
      <c r="JQ41"/>
      <c r="JR41"/>
      <c r="JS41"/>
      <c r="JT41"/>
      <c r="JU41"/>
      <c r="JV41"/>
      <c r="JW41"/>
      <c r="JX41"/>
      <c r="JY41"/>
      <c r="JZ41"/>
      <c r="KA41"/>
      <c r="KB41"/>
      <c r="KC41"/>
      <c r="KD41"/>
      <c r="KE41"/>
      <c r="KF41"/>
      <c r="KG41"/>
      <c r="KH41"/>
      <c r="KI41"/>
      <c r="KJ41"/>
      <c r="KK41"/>
      <c r="KL41"/>
      <c r="KM41"/>
      <c r="KN41"/>
      <c r="KO41"/>
      <c r="KP41"/>
      <c r="KQ41"/>
      <c r="KR41"/>
      <c r="KS41"/>
      <c r="KT41"/>
      <c r="KU41"/>
      <c r="KV41"/>
      <c r="KW41"/>
      <c r="KX41"/>
      <c r="KY41"/>
      <c r="KZ41"/>
      <c r="LA41"/>
      <c r="LB41"/>
      <c r="LC41"/>
      <c r="LD41"/>
      <c r="LE41"/>
      <c r="LF41"/>
      <c r="LG41"/>
      <c r="LH41"/>
      <c r="LI41"/>
      <c r="LJ41"/>
      <c r="LK41"/>
      <c r="LL41"/>
      <c r="LM41"/>
      <c r="LN41"/>
      <c r="LO41"/>
      <c r="LP41"/>
      <c r="LQ41"/>
      <c r="LR41"/>
      <c r="LS41"/>
      <c r="LT41"/>
      <c r="LU41"/>
      <c r="LV41"/>
      <c r="LW41"/>
      <c r="LX41"/>
      <c r="LY41"/>
      <c r="LZ41"/>
      <c r="MA41"/>
      <c r="MB41"/>
      <c r="MC41"/>
      <c r="MD41"/>
      <c r="ME41"/>
      <c r="MF41"/>
      <c r="MG41"/>
      <c r="MH41"/>
      <c r="MI41"/>
      <c r="MJ41"/>
      <c r="MK41"/>
      <c r="ML41"/>
      <c r="MM41"/>
      <c r="MN41"/>
      <c r="MO41"/>
      <c r="MP41"/>
      <c r="MQ41"/>
      <c r="MR41"/>
      <c r="MS41"/>
      <c r="MT41"/>
      <c r="MU41"/>
      <c r="MV41"/>
      <c r="MW41"/>
      <c r="MX41"/>
      <c r="MY41"/>
      <c r="MZ41"/>
      <c r="NA41"/>
      <c r="NB41"/>
      <c r="NC41"/>
      <c r="ND41"/>
      <c r="NE41"/>
      <c r="NF41"/>
      <c r="NG41"/>
      <c r="NH41"/>
      <c r="NI41"/>
      <c r="NJ41"/>
      <c r="NK41"/>
      <c r="NL41"/>
      <c r="NM41"/>
      <c r="NN41"/>
      <c r="NO41"/>
      <c r="NP41"/>
      <c r="NQ41"/>
      <c r="NR41"/>
      <c r="NS41"/>
      <c r="NT41"/>
      <c r="NU41"/>
      <c r="NV41"/>
      <c r="NW41"/>
      <c r="NX41"/>
      <c r="NY41"/>
      <c r="NZ41"/>
      <c r="OA41"/>
      <c r="OB41"/>
      <c r="OC41"/>
      <c r="OD41"/>
      <c r="OE41"/>
      <c r="OF41"/>
      <c r="OG41"/>
      <c r="OH41"/>
      <c r="OI41"/>
      <c r="OJ41"/>
      <c r="OK41"/>
      <c r="OL41"/>
      <c r="OM41"/>
      <c r="ON41"/>
      <c r="OO41"/>
      <c r="OP41"/>
      <c r="OQ41"/>
      <c r="OR41"/>
      <c r="OS41"/>
      <c r="OT41"/>
      <c r="OU41"/>
      <c r="OV41"/>
      <c r="OW41"/>
      <c r="OX41"/>
      <c r="OY41"/>
      <c r="OZ41"/>
      <c r="PA41"/>
      <c r="PB41"/>
      <c r="PC41"/>
      <c r="PD41"/>
      <c r="PE41"/>
      <c r="PF41"/>
      <c r="PG41"/>
      <c r="PH41"/>
      <c r="PI41"/>
      <c r="PJ41"/>
      <c r="PK41"/>
      <c r="PL41"/>
      <c r="PM41"/>
      <c r="PN41"/>
      <c r="PO41"/>
      <c r="PP41"/>
      <c r="PQ41"/>
      <c r="PR41"/>
      <c r="PS41"/>
      <c r="PT41"/>
      <c r="PU41"/>
      <c r="PV41"/>
      <c r="PW41"/>
      <c r="PX41"/>
      <c r="PY41"/>
      <c r="PZ41"/>
      <c r="QA41"/>
      <c r="QB41"/>
      <c r="QC41"/>
      <c r="QD41"/>
      <c r="QE41"/>
      <c r="QF41"/>
      <c r="QG41"/>
      <c r="QH41"/>
      <c r="QI41"/>
      <c r="QJ41"/>
      <c r="QK41"/>
      <c r="QL41"/>
      <c r="QM41"/>
      <c r="QN41"/>
      <c r="QO41"/>
      <c r="QP41"/>
      <c r="QQ41"/>
      <c r="QR41"/>
      <c r="QS41"/>
      <c r="QT41"/>
      <c r="QU41"/>
      <c r="QV41"/>
      <c r="QW41"/>
      <c r="QX41"/>
      <c r="QY41"/>
      <c r="QZ41"/>
      <c r="RA41"/>
      <c r="RB41"/>
      <c r="RC41"/>
      <c r="RD41"/>
      <c r="RE41"/>
      <c r="RF41"/>
      <c r="RG41"/>
      <c r="RH41"/>
      <c r="RI41"/>
      <c r="RJ41"/>
      <c r="RK41"/>
      <c r="RL41"/>
      <c r="RM41"/>
      <c r="RN41"/>
      <c r="RO41"/>
      <c r="RP41"/>
      <c r="RQ41"/>
      <c r="RR41"/>
      <c r="RS41"/>
      <c r="RT41"/>
      <c r="RU41"/>
      <c r="RV41"/>
      <c r="RW41"/>
      <c r="RX41"/>
      <c r="RY41"/>
      <c r="RZ41"/>
      <c r="SA41"/>
      <c r="SB41"/>
      <c r="SC41"/>
      <c r="SD41"/>
      <c r="SE41"/>
      <c r="SF41"/>
      <c r="SG41"/>
      <c r="SH41"/>
      <c r="SI41"/>
      <c r="SJ41"/>
      <c r="SK41"/>
      <c r="SL41"/>
      <c r="SM41"/>
      <c r="SN41"/>
      <c r="SO41"/>
      <c r="SP41"/>
      <c r="SQ41"/>
      <c r="SR41"/>
      <c r="SS41"/>
      <c r="ST41"/>
      <c r="SU41"/>
      <c r="SV41"/>
      <c r="SW41"/>
      <c r="SX41"/>
      <c r="SY41"/>
      <c r="SZ41"/>
      <c r="TA41"/>
      <c r="TB41"/>
      <c r="TC41"/>
      <c r="TD41"/>
      <c r="TE41"/>
      <c r="TF41"/>
      <c r="TG41"/>
      <c r="TH41"/>
      <c r="TI41"/>
      <c r="TJ41"/>
      <c r="TK41"/>
      <c r="TL41"/>
      <c r="TM41"/>
      <c r="TN41"/>
      <c r="TO41"/>
      <c r="TP41"/>
      <c r="TQ41"/>
      <c r="TR41"/>
      <c r="TS41"/>
      <c r="TT41"/>
      <c r="TU41"/>
      <c r="TV41"/>
      <c r="TW41"/>
      <c r="TX41"/>
      <c r="TY41"/>
      <c r="TZ41"/>
      <c r="UA41"/>
      <c r="UB41"/>
      <c r="UC41"/>
      <c r="UD41"/>
      <c r="UE41"/>
      <c r="UF41"/>
      <c r="UG41"/>
      <c r="UH41"/>
      <c r="UI41"/>
      <c r="UJ41"/>
      <c r="UK41"/>
      <c r="UL41"/>
      <c r="UM41"/>
      <c r="UN41"/>
      <c r="UO41"/>
      <c r="UP41"/>
      <c r="UQ41"/>
      <c r="UR41"/>
      <c r="US41"/>
      <c r="UT41"/>
      <c r="UU41"/>
      <c r="UV41"/>
      <c r="UW41"/>
      <c r="UX41"/>
      <c r="UY41"/>
      <c r="UZ41"/>
      <c r="VA41"/>
      <c r="VB41"/>
      <c r="VC41"/>
      <c r="VD41"/>
      <c r="VE41"/>
      <c r="VF41"/>
      <c r="VG41"/>
      <c r="VH41"/>
      <c r="VI41"/>
      <c r="VJ41"/>
      <c r="VK41"/>
      <c r="VL41"/>
      <c r="VM41"/>
      <c r="VN41"/>
      <c r="VO41"/>
      <c r="VP41"/>
      <c r="VQ41"/>
      <c r="VR41"/>
      <c r="VS41"/>
      <c r="VT41"/>
      <c r="VU41"/>
      <c r="VV41"/>
      <c r="VW41"/>
      <c r="VX41"/>
      <c r="VY41"/>
      <c r="VZ41"/>
      <c r="WA41"/>
      <c r="WB41"/>
      <c r="WC41"/>
      <c r="WD41"/>
      <c r="WE41"/>
      <c r="WF41"/>
      <c r="WG41"/>
      <c r="WH41"/>
      <c r="WI41"/>
      <c r="WJ41"/>
      <c r="WK41"/>
      <c r="WL41"/>
      <c r="WM41"/>
      <c r="WN41"/>
      <c r="WO41"/>
      <c r="WP41"/>
      <c r="WQ41"/>
      <c r="WR41"/>
      <c r="WS41"/>
      <c r="WT41"/>
      <c r="WU41"/>
      <c r="WV41"/>
      <c r="WW41"/>
      <c r="WX41"/>
      <c r="WY41"/>
      <c r="WZ41"/>
      <c r="XA41"/>
      <c r="XB41"/>
      <c r="XC41"/>
      <c r="XD41"/>
      <c r="XE41"/>
      <c r="XF41"/>
      <c r="XG41"/>
      <c r="XH41"/>
      <c r="XI41"/>
      <c r="XJ41"/>
      <c r="XK41"/>
      <c r="XL41"/>
      <c r="XM41"/>
      <c r="XN41"/>
      <c r="XO41"/>
      <c r="XP41"/>
      <c r="XQ41"/>
      <c r="XR41"/>
      <c r="XS41"/>
      <c r="XT41"/>
      <c r="XU41"/>
      <c r="XV41"/>
      <c r="XW41"/>
      <c r="XX41"/>
      <c r="XY41"/>
      <c r="XZ41"/>
      <c r="YA41"/>
      <c r="YB41"/>
      <c r="YC41"/>
      <c r="YD41"/>
      <c r="YE41"/>
      <c r="YF41"/>
      <c r="YG41"/>
      <c r="YH41"/>
      <c r="YI41"/>
      <c r="YJ41"/>
      <c r="YK41"/>
      <c r="YL41"/>
      <c r="YM41"/>
      <c r="YN41"/>
      <c r="YO41"/>
      <c r="YP41"/>
      <c r="YQ41"/>
      <c r="YR41"/>
      <c r="YS41"/>
      <c r="YT41"/>
      <c r="YU41"/>
      <c r="YV41"/>
      <c r="YW41"/>
      <c r="YX41"/>
      <c r="YY41"/>
      <c r="YZ41"/>
      <c r="ZA41"/>
      <c r="ZB41"/>
      <c r="ZC41"/>
      <c r="ZD41"/>
      <c r="ZE41"/>
      <c r="ZF41"/>
      <c r="ZG41"/>
      <c r="ZH41"/>
      <c r="ZI41"/>
      <c r="ZJ41"/>
      <c r="ZK41"/>
      <c r="ZL41"/>
      <c r="ZM41"/>
      <c r="ZN41"/>
      <c r="ZO41"/>
      <c r="ZP41"/>
      <c r="ZQ41"/>
      <c r="ZR41"/>
      <c r="ZS41"/>
      <c r="ZT41"/>
      <c r="ZU41"/>
      <c r="ZV41"/>
      <c r="ZW41"/>
      <c r="ZX41"/>
      <c r="ZY41"/>
      <c r="ZZ41"/>
      <c r="AAA41"/>
      <c r="AAB41"/>
      <c r="AAC41"/>
      <c r="AAD41"/>
      <c r="AAE41"/>
      <c r="AAF41"/>
      <c r="AAG41"/>
      <c r="AAH41"/>
      <c r="AAI41"/>
      <c r="AAJ41"/>
      <c r="AAK41"/>
      <c r="AAL41"/>
      <c r="AAM41"/>
      <c r="AAN41"/>
      <c r="AAO41"/>
      <c r="AAP41"/>
      <c r="AAQ41"/>
      <c r="AAR41"/>
      <c r="AAS41"/>
      <c r="AAT41"/>
      <c r="AAU41"/>
      <c r="AAV41"/>
      <c r="AAW41"/>
      <c r="AAX41"/>
      <c r="AAY41"/>
      <c r="AAZ41"/>
      <c r="ABA41"/>
      <c r="ABB41"/>
      <c r="ABC41"/>
      <c r="ABD41"/>
      <c r="ABE41"/>
      <c r="ABF41"/>
      <c r="ABG41"/>
      <c r="ABH41"/>
      <c r="ABI41"/>
      <c r="ABJ41"/>
      <c r="ABK41"/>
      <c r="ABL41"/>
      <c r="ABM41"/>
      <c r="ABN41"/>
      <c r="ABO41"/>
      <c r="ABP41"/>
      <c r="ABQ41"/>
      <c r="ABR41"/>
      <c r="ABS41"/>
      <c r="ABT41"/>
      <c r="ABU41"/>
      <c r="ABV41"/>
      <c r="ABW41"/>
      <c r="ABX41"/>
      <c r="ABY41"/>
      <c r="ABZ41"/>
      <c r="ACA41"/>
      <c r="ACB41"/>
      <c r="ACC41"/>
      <c r="ACD41"/>
      <c r="ACE41"/>
      <c r="ACF41"/>
      <c r="ACG41"/>
      <c r="ACH41"/>
      <c r="ACI41"/>
      <c r="ACJ41"/>
      <c r="ACK41"/>
      <c r="ACL41"/>
      <c r="ACM41"/>
      <c r="ACN41"/>
      <c r="ACO41"/>
      <c r="ACP41"/>
      <c r="ACQ41"/>
      <c r="ACR41"/>
      <c r="ACS41"/>
      <c r="ACT41"/>
      <c r="ACU41"/>
      <c r="ACV41"/>
      <c r="ACW41"/>
      <c r="ACX41"/>
      <c r="ACY41"/>
      <c r="ACZ41"/>
      <c r="ADA41"/>
      <c r="ADB41"/>
      <c r="ADC41"/>
      <c r="ADD41"/>
      <c r="ADE41"/>
      <c r="ADF41"/>
      <c r="ADG41"/>
      <c r="ADH41"/>
      <c r="ADI41"/>
      <c r="ADJ41"/>
      <c r="ADK41"/>
      <c r="ADL41"/>
      <c r="ADM41"/>
      <c r="ADN41"/>
      <c r="ADO41"/>
      <c r="ADP41"/>
      <c r="ADQ41"/>
      <c r="ADR41"/>
      <c r="ADS41"/>
      <c r="ADT41"/>
      <c r="ADU41"/>
      <c r="ADV41"/>
      <c r="ADW41"/>
      <c r="ADX41"/>
      <c r="ADY41"/>
      <c r="ADZ41"/>
      <c r="AEA41"/>
      <c r="AEB41"/>
      <c r="AEC41"/>
      <c r="AED41"/>
      <c r="AEE41"/>
      <c r="AEF41"/>
      <c r="AEG41"/>
      <c r="AEH41"/>
      <c r="AEI41"/>
      <c r="AEJ41"/>
      <c r="AEK41"/>
      <c r="AEL41"/>
      <c r="AEM41"/>
      <c r="AEN41"/>
      <c r="AEO41"/>
      <c r="AEP41"/>
      <c r="AEQ41"/>
      <c r="AER41"/>
      <c r="AES41"/>
      <c r="AET41"/>
      <c r="AEU41"/>
      <c r="AEV41"/>
      <c r="AEW41"/>
      <c r="AEX41"/>
      <c r="AEY41"/>
      <c r="AEZ41"/>
      <c r="AFA41"/>
      <c r="AFB41"/>
      <c r="AFC41"/>
      <c r="AFD41"/>
      <c r="AFE41"/>
      <c r="AFF41"/>
      <c r="AFG41"/>
      <c r="AFH41"/>
      <c r="AFI41"/>
      <c r="AFJ41"/>
      <c r="AFK41"/>
      <c r="AFL41"/>
      <c r="AFM41"/>
      <c r="AFN41"/>
      <c r="AFO41"/>
      <c r="AFP41"/>
      <c r="AFQ41"/>
      <c r="AFR41"/>
      <c r="AFS41"/>
      <c r="AFT41"/>
      <c r="AFU41"/>
      <c r="AFV41"/>
      <c r="AFW41"/>
      <c r="AFX41"/>
      <c r="AFY41"/>
      <c r="AFZ41"/>
      <c r="AGA41"/>
      <c r="AGB41"/>
      <c r="AGC41"/>
      <c r="AGD41"/>
      <c r="AGE41"/>
      <c r="AGF41"/>
      <c r="AGG41"/>
      <c r="AGH41"/>
      <c r="AGI41"/>
      <c r="AGJ41"/>
      <c r="AGK41"/>
      <c r="AGL41"/>
      <c r="AGM41"/>
      <c r="AGN41"/>
      <c r="AGO41"/>
      <c r="AGP41"/>
      <c r="AGQ41"/>
      <c r="AGR41"/>
      <c r="AGS41"/>
      <c r="AGT41"/>
      <c r="AGU41"/>
      <c r="AGV41"/>
      <c r="AGW41"/>
      <c r="AGX41"/>
      <c r="AGY41"/>
      <c r="AGZ41"/>
      <c r="AHA41"/>
      <c r="AHB41"/>
      <c r="AHC41"/>
      <c r="AHD41"/>
      <c r="AHE41"/>
      <c r="AHF41"/>
      <c r="AHG41"/>
      <c r="AHH41"/>
      <c r="AHI41"/>
      <c r="AHJ41"/>
      <c r="AHK41"/>
      <c r="AHL41"/>
      <c r="AHM41"/>
      <c r="AHN41"/>
      <c r="AHO41"/>
      <c r="AHP41"/>
      <c r="AHQ41"/>
      <c r="AHR41"/>
      <c r="AHS41"/>
      <c r="AHT41"/>
      <c r="AHU41"/>
      <c r="AHV41"/>
      <c r="AHW41"/>
      <c r="AHX41"/>
      <c r="AHY41"/>
      <c r="AHZ41"/>
      <c r="AIA41"/>
      <c r="AIB41"/>
      <c r="AIC41"/>
      <c r="AID41"/>
      <c r="AIE41"/>
      <c r="AIF41"/>
      <c r="AIG41"/>
      <c r="AIH41"/>
      <c r="AII41"/>
      <c r="AIJ41"/>
      <c r="AIK41"/>
      <c r="AIL41"/>
      <c r="AIM41"/>
      <c r="AIN41"/>
      <c r="AIO41"/>
      <c r="AIP41"/>
      <c r="AIQ41"/>
      <c r="AIR41"/>
      <c r="AIS41"/>
      <c r="AIT41"/>
      <c r="AIU41"/>
      <c r="AIV41"/>
      <c r="AIW41"/>
      <c r="AIX41"/>
      <c r="AIY41"/>
      <c r="AIZ41"/>
      <c r="AJA41"/>
      <c r="AJB41"/>
      <c r="AJC41"/>
      <c r="AJD41"/>
      <c r="AJE41"/>
      <c r="AJF41"/>
      <c r="AJG41"/>
      <c r="AJH41"/>
      <c r="AJI41"/>
      <c r="AJJ41"/>
      <c r="AJK41"/>
      <c r="AJL41"/>
      <c r="AJM41"/>
      <c r="AJN41"/>
      <c r="AJO41"/>
      <c r="AJP41"/>
      <c r="AJQ41"/>
      <c r="AJR41"/>
      <c r="AJS41"/>
      <c r="AJT41"/>
      <c r="AJU41"/>
      <c r="AJV41"/>
      <c r="AJW41"/>
      <c r="AJX41"/>
      <c r="AJY41"/>
      <c r="AJZ41"/>
      <c r="AKA41"/>
      <c r="AKB41"/>
      <c r="AKC41"/>
      <c r="AKD41"/>
      <c r="AKE41"/>
      <c r="AKF41"/>
      <c r="AKG41"/>
      <c r="AKH41"/>
      <c r="AKI41"/>
      <c r="AKJ41"/>
      <c r="AKK41"/>
      <c r="AKL41"/>
      <c r="AKM41"/>
      <c r="AKN41"/>
      <c r="AKO41"/>
      <c r="AKP41"/>
      <c r="AKQ41"/>
      <c r="AKR41"/>
      <c r="AKS41"/>
      <c r="AKT41"/>
      <c r="AKU41"/>
      <c r="AKV41"/>
      <c r="AKW41"/>
      <c r="AKX41"/>
      <c r="AKY41"/>
      <c r="AKZ41"/>
      <c r="ALA41"/>
      <c r="ALB41"/>
      <c r="ALC41"/>
      <c r="ALD41"/>
      <c r="ALE41"/>
      <c r="ALF41"/>
      <c r="ALG41"/>
      <c r="ALH41"/>
      <c r="ALI41"/>
      <c r="ALJ41"/>
      <c r="ALK41"/>
      <c r="ALL41"/>
      <c r="ALM41"/>
      <c r="ALN41"/>
      <c r="ALO41"/>
      <c r="ALP41"/>
      <c r="ALQ41"/>
      <c r="ALR41"/>
      <c r="ALS41"/>
      <c r="ALT41"/>
      <c r="ALU41"/>
      <c r="ALV41"/>
      <c r="ALW41"/>
      <c r="ALX41"/>
      <c r="ALY41"/>
      <c r="ALZ41"/>
      <c r="AMA41"/>
      <c r="AMB41"/>
      <c r="AMC41"/>
      <c r="AMD41"/>
      <c r="AME41"/>
      <c r="AMF41"/>
      <c r="AMG41"/>
      <c r="AMH41"/>
      <c r="AMI41"/>
      <c r="AMJ41"/>
    </row>
    <row r="42" spans="1:1024" x14ac:dyDescent="0.25">
      <c r="A42" s="26" t="s">
        <v>73</v>
      </c>
      <c r="B42" s="101">
        <v>40922</v>
      </c>
      <c r="C42" s="102">
        <f>dw!C42</f>
        <v>9.2761117535494293</v>
      </c>
      <c r="D42" s="29" t="s">
        <v>72</v>
      </c>
      <c r="E42" s="31">
        <v>0.12515299999999999</v>
      </c>
      <c r="F42" s="31">
        <v>28.51</v>
      </c>
      <c r="G42" s="31">
        <v>0.43897930550684</v>
      </c>
      <c r="H42" s="103">
        <f>(dw!K42*100)/dw!$AB42</f>
        <v>1.7151633746336903</v>
      </c>
      <c r="I42" s="103">
        <f>(dw!L42*100)/dw!$AB42</f>
        <v>3.4511893142662298</v>
      </c>
      <c r="J42" s="103">
        <f>(dw!M42*100)/dw!$AB42</f>
        <v>3.1693157872989879</v>
      </c>
      <c r="K42" s="103">
        <f>(dw!N42*100)/dw!$AB42</f>
        <v>0</v>
      </c>
      <c r="L42" s="103">
        <f>(dw!O42*100)/dw!$AB42</f>
        <v>0</v>
      </c>
      <c r="M42" s="103">
        <f>(dw!P42*100)/dw!$AB42</f>
        <v>18.611577730418361</v>
      </c>
      <c r="N42" s="103">
        <f>(dw!Q42*100)/dw!$AB42</f>
        <v>0</v>
      </c>
      <c r="O42" s="103">
        <f>(dw!R42*100)/dw!$AB42</f>
        <v>12.330047723576774</v>
      </c>
      <c r="P42" s="103">
        <f>(dw!S42*100)/dw!$AB42</f>
        <v>10.086395495452175</v>
      </c>
      <c r="Q42" s="103">
        <f>(dw!T42*100)/dw!$AB42</f>
        <v>14.790003366911645</v>
      </c>
      <c r="R42" s="103">
        <f>(dw!U42*100)/dw!$AB42</f>
        <v>0</v>
      </c>
      <c r="S42" s="103">
        <f>(dw!V42*100)/dw!$AB42</f>
        <v>0</v>
      </c>
      <c r="T42" s="103">
        <f>(dw!W42*100)/dw!$AB42</f>
        <v>0</v>
      </c>
      <c r="U42" s="103">
        <f>(dw!X42*100)/dw!$AB42</f>
        <v>20.239354457431684</v>
      </c>
      <c r="V42" s="103">
        <f>(dw!Y42*100)/dw!$AB42</f>
        <v>6.9172734207015214</v>
      </c>
      <c r="W42" s="103">
        <f>(dw!Z42*100)/dw!$AB42</f>
        <v>8.6896793293089356</v>
      </c>
      <c r="X42" s="103">
        <f>(dw!AA42*100)/dw!$AB42</f>
        <v>0</v>
      </c>
      <c r="Y42" s="103">
        <f t="shared" si="11"/>
        <v>100</v>
      </c>
      <c r="Z42" s="104">
        <f t="shared" si="12"/>
        <v>8.3356684761989079</v>
      </c>
      <c r="AA42" s="104">
        <f t="shared" si="13"/>
        <v>55.818024316358958</v>
      </c>
      <c r="AB42" s="104">
        <f t="shared" si="14"/>
        <v>0.66801272040161419</v>
      </c>
      <c r="AC42" s="104">
        <f t="shared" si="15"/>
        <v>0.70828830144564925</v>
      </c>
      <c r="AD42" s="104">
        <f t="shared" si="16"/>
        <v>0.26610638946192766</v>
      </c>
      <c r="AE42" s="104">
        <f t="shared" si="17"/>
        <v>0.12993279285032655</v>
      </c>
      <c r="AF42" s="104">
        <f t="shared" si="18"/>
        <v>0.42754986309902665</v>
      </c>
      <c r="AG42" s="104">
        <f t="shared" si="10"/>
        <v>0.24795367629977905</v>
      </c>
      <c r="AH42" s="104">
        <f t="shared" si="19"/>
        <v>0.1902427912656976</v>
      </c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  <c r="HU42"/>
      <c r="HV42"/>
      <c r="HW42"/>
      <c r="HX42"/>
      <c r="HY42"/>
      <c r="HZ42"/>
      <c r="IA42"/>
      <c r="IB42"/>
      <c r="IC42"/>
      <c r="ID42"/>
      <c r="IE42"/>
      <c r="IF42"/>
      <c r="IG42"/>
      <c r="IH42"/>
      <c r="II42"/>
      <c r="IJ42"/>
      <c r="IK42"/>
      <c r="IL42"/>
      <c r="IM42"/>
      <c r="IN42"/>
      <c r="IO42"/>
      <c r="IP42"/>
      <c r="IQ42"/>
      <c r="IR42"/>
      <c r="IS42"/>
      <c r="IT42"/>
      <c r="IU42"/>
      <c r="IV42"/>
      <c r="IW42"/>
      <c r="IX42"/>
      <c r="IY42"/>
      <c r="IZ42"/>
      <c r="JA42"/>
      <c r="JB42"/>
      <c r="JC42"/>
      <c r="JD42"/>
      <c r="JE42"/>
      <c r="JF42"/>
      <c r="JG42"/>
      <c r="JH42"/>
      <c r="JI42"/>
      <c r="JJ42"/>
      <c r="JK42"/>
      <c r="JL42"/>
      <c r="JM42"/>
      <c r="JN42"/>
      <c r="JO42"/>
      <c r="JP42"/>
      <c r="JQ42"/>
      <c r="JR42"/>
      <c r="JS42"/>
      <c r="JT42"/>
      <c r="JU42"/>
      <c r="JV42"/>
      <c r="JW42"/>
      <c r="JX42"/>
      <c r="JY42"/>
      <c r="JZ42"/>
      <c r="KA42"/>
      <c r="KB42"/>
      <c r="KC42"/>
      <c r="KD42"/>
      <c r="KE42"/>
      <c r="KF42"/>
      <c r="KG42"/>
      <c r="KH42"/>
      <c r="KI42"/>
      <c r="KJ42"/>
      <c r="KK42"/>
      <c r="KL42"/>
      <c r="KM42"/>
      <c r="KN42"/>
      <c r="KO42"/>
      <c r="KP42"/>
      <c r="KQ42"/>
      <c r="KR42"/>
      <c r="KS42"/>
      <c r="KT42"/>
      <c r="KU42"/>
      <c r="KV42"/>
      <c r="KW42"/>
      <c r="KX42"/>
      <c r="KY42"/>
      <c r="KZ42"/>
      <c r="LA42"/>
      <c r="LB42"/>
      <c r="LC42"/>
      <c r="LD42"/>
      <c r="LE42"/>
      <c r="LF42"/>
      <c r="LG42"/>
      <c r="LH42"/>
      <c r="LI42"/>
      <c r="LJ42"/>
      <c r="LK42"/>
      <c r="LL42"/>
      <c r="LM42"/>
      <c r="LN42"/>
      <c r="LO42"/>
      <c r="LP42"/>
      <c r="LQ42"/>
      <c r="LR42"/>
      <c r="LS42"/>
      <c r="LT42"/>
      <c r="LU42"/>
      <c r="LV42"/>
      <c r="LW42"/>
      <c r="LX42"/>
      <c r="LY42"/>
      <c r="LZ42"/>
      <c r="MA42"/>
      <c r="MB42"/>
      <c r="MC42"/>
      <c r="MD42"/>
      <c r="ME42"/>
      <c r="MF42"/>
      <c r="MG42"/>
      <c r="MH42"/>
      <c r="MI42"/>
      <c r="MJ42"/>
      <c r="MK42"/>
      <c r="ML42"/>
      <c r="MM42"/>
      <c r="MN42"/>
      <c r="MO42"/>
      <c r="MP42"/>
      <c r="MQ42"/>
      <c r="MR42"/>
      <c r="MS42"/>
      <c r="MT42"/>
      <c r="MU42"/>
      <c r="MV42"/>
      <c r="MW42"/>
      <c r="MX42"/>
      <c r="MY42"/>
      <c r="MZ42"/>
      <c r="NA42"/>
      <c r="NB42"/>
      <c r="NC42"/>
      <c r="ND42"/>
      <c r="NE42"/>
      <c r="NF42"/>
      <c r="NG42"/>
      <c r="NH42"/>
      <c r="NI42"/>
      <c r="NJ42"/>
      <c r="NK42"/>
      <c r="NL42"/>
      <c r="NM42"/>
      <c r="NN42"/>
      <c r="NO42"/>
      <c r="NP42"/>
      <c r="NQ42"/>
      <c r="NR42"/>
      <c r="NS42"/>
      <c r="NT42"/>
      <c r="NU42"/>
      <c r="NV42"/>
      <c r="NW42"/>
      <c r="NX42"/>
      <c r="NY42"/>
      <c r="NZ42"/>
      <c r="OA42"/>
      <c r="OB42"/>
      <c r="OC42"/>
      <c r="OD42"/>
      <c r="OE42"/>
      <c r="OF42"/>
      <c r="OG42"/>
      <c r="OH42"/>
      <c r="OI42"/>
      <c r="OJ42"/>
      <c r="OK42"/>
      <c r="OL42"/>
      <c r="OM42"/>
      <c r="ON42"/>
      <c r="OO42"/>
      <c r="OP42"/>
      <c r="OQ42"/>
      <c r="OR42"/>
      <c r="OS42"/>
      <c r="OT42"/>
      <c r="OU42"/>
      <c r="OV42"/>
      <c r="OW42"/>
      <c r="OX42"/>
      <c r="OY42"/>
      <c r="OZ42"/>
      <c r="PA42"/>
      <c r="PB42"/>
      <c r="PC42"/>
      <c r="PD42"/>
      <c r="PE42"/>
      <c r="PF42"/>
      <c r="PG42"/>
      <c r="PH42"/>
      <c r="PI42"/>
      <c r="PJ42"/>
      <c r="PK42"/>
      <c r="PL42"/>
      <c r="PM42"/>
      <c r="PN42"/>
      <c r="PO42"/>
      <c r="PP42"/>
      <c r="PQ42"/>
      <c r="PR42"/>
      <c r="PS42"/>
      <c r="PT42"/>
      <c r="PU42"/>
      <c r="PV42"/>
      <c r="PW42"/>
      <c r="PX42"/>
      <c r="PY42"/>
      <c r="PZ42"/>
      <c r="QA42"/>
      <c r="QB42"/>
      <c r="QC42"/>
      <c r="QD42"/>
      <c r="QE42"/>
      <c r="QF42"/>
      <c r="QG42"/>
      <c r="QH42"/>
      <c r="QI42"/>
      <c r="QJ42"/>
      <c r="QK42"/>
      <c r="QL42"/>
      <c r="QM42"/>
      <c r="QN42"/>
      <c r="QO42"/>
      <c r="QP42"/>
      <c r="QQ42"/>
      <c r="QR42"/>
      <c r="QS42"/>
      <c r="QT42"/>
      <c r="QU42"/>
      <c r="QV42"/>
      <c r="QW42"/>
      <c r="QX42"/>
      <c r="QY42"/>
      <c r="QZ42"/>
      <c r="RA42"/>
      <c r="RB42"/>
      <c r="RC42"/>
      <c r="RD42"/>
      <c r="RE42"/>
      <c r="RF42"/>
      <c r="RG42"/>
      <c r="RH42"/>
      <c r="RI42"/>
      <c r="RJ42"/>
      <c r="RK42"/>
      <c r="RL42"/>
      <c r="RM42"/>
      <c r="RN42"/>
      <c r="RO42"/>
      <c r="RP42"/>
      <c r="RQ42"/>
      <c r="RR42"/>
      <c r="RS42"/>
      <c r="RT42"/>
      <c r="RU42"/>
      <c r="RV42"/>
      <c r="RW42"/>
      <c r="RX42"/>
      <c r="RY42"/>
      <c r="RZ42"/>
      <c r="SA42"/>
      <c r="SB42"/>
      <c r="SC42"/>
      <c r="SD42"/>
      <c r="SE42"/>
      <c r="SF42"/>
      <c r="SG42"/>
      <c r="SH42"/>
      <c r="SI42"/>
      <c r="SJ42"/>
      <c r="SK42"/>
      <c r="SL42"/>
      <c r="SM42"/>
      <c r="SN42"/>
      <c r="SO42"/>
      <c r="SP42"/>
      <c r="SQ42"/>
      <c r="SR42"/>
      <c r="SS42"/>
      <c r="ST42"/>
      <c r="SU42"/>
      <c r="SV42"/>
      <c r="SW42"/>
      <c r="SX42"/>
      <c r="SY42"/>
      <c r="SZ42"/>
      <c r="TA42"/>
      <c r="TB42"/>
      <c r="TC42"/>
      <c r="TD42"/>
      <c r="TE42"/>
      <c r="TF42"/>
      <c r="TG42"/>
      <c r="TH42"/>
      <c r="TI42"/>
      <c r="TJ42"/>
      <c r="TK42"/>
      <c r="TL42"/>
      <c r="TM42"/>
      <c r="TN42"/>
      <c r="TO42"/>
      <c r="TP42"/>
      <c r="TQ42"/>
      <c r="TR42"/>
      <c r="TS42"/>
      <c r="TT42"/>
      <c r="TU42"/>
      <c r="TV42"/>
      <c r="TW42"/>
      <c r="TX42"/>
      <c r="TY42"/>
      <c r="TZ42"/>
      <c r="UA42"/>
      <c r="UB42"/>
      <c r="UC42"/>
      <c r="UD42"/>
      <c r="UE42"/>
      <c r="UF42"/>
      <c r="UG42"/>
      <c r="UH42"/>
      <c r="UI42"/>
      <c r="UJ42"/>
      <c r="UK42"/>
      <c r="UL42"/>
      <c r="UM42"/>
      <c r="UN42"/>
      <c r="UO42"/>
      <c r="UP42"/>
      <c r="UQ42"/>
      <c r="UR42"/>
      <c r="US42"/>
      <c r="UT42"/>
      <c r="UU42"/>
      <c r="UV42"/>
      <c r="UW42"/>
      <c r="UX42"/>
      <c r="UY42"/>
      <c r="UZ42"/>
      <c r="VA42"/>
      <c r="VB42"/>
      <c r="VC42"/>
      <c r="VD42"/>
      <c r="VE42"/>
      <c r="VF42"/>
      <c r="VG42"/>
      <c r="VH42"/>
      <c r="VI42"/>
      <c r="VJ42"/>
      <c r="VK42"/>
      <c r="VL42"/>
      <c r="VM42"/>
      <c r="VN42"/>
      <c r="VO42"/>
      <c r="VP42"/>
      <c r="VQ42"/>
      <c r="VR42"/>
      <c r="VS42"/>
      <c r="VT42"/>
      <c r="VU42"/>
      <c r="VV42"/>
      <c r="VW42"/>
      <c r="VX42"/>
      <c r="VY42"/>
      <c r="VZ42"/>
      <c r="WA42"/>
      <c r="WB42"/>
      <c r="WC42"/>
      <c r="WD42"/>
      <c r="WE42"/>
      <c r="WF42"/>
      <c r="WG42"/>
      <c r="WH42"/>
      <c r="WI42"/>
      <c r="WJ42"/>
      <c r="WK42"/>
      <c r="WL42"/>
      <c r="WM42"/>
      <c r="WN42"/>
      <c r="WO42"/>
      <c r="WP42"/>
      <c r="WQ42"/>
      <c r="WR42"/>
      <c r="WS42"/>
      <c r="WT42"/>
      <c r="WU42"/>
      <c r="WV42"/>
      <c r="WW42"/>
      <c r="WX42"/>
      <c r="WY42"/>
      <c r="WZ42"/>
      <c r="XA42"/>
      <c r="XB42"/>
      <c r="XC42"/>
      <c r="XD42"/>
      <c r="XE42"/>
      <c r="XF42"/>
      <c r="XG42"/>
      <c r="XH42"/>
      <c r="XI42"/>
      <c r="XJ42"/>
      <c r="XK42"/>
      <c r="XL42"/>
      <c r="XM42"/>
      <c r="XN42"/>
      <c r="XO42"/>
      <c r="XP42"/>
      <c r="XQ42"/>
      <c r="XR42"/>
      <c r="XS42"/>
      <c r="XT42"/>
      <c r="XU42"/>
      <c r="XV42"/>
      <c r="XW42"/>
      <c r="XX42"/>
      <c r="XY42"/>
      <c r="XZ42"/>
      <c r="YA42"/>
      <c r="YB42"/>
      <c r="YC42"/>
      <c r="YD42"/>
      <c r="YE42"/>
      <c r="YF42"/>
      <c r="YG42"/>
      <c r="YH42"/>
      <c r="YI42"/>
      <c r="YJ42"/>
      <c r="YK42"/>
      <c r="YL42"/>
      <c r="YM42"/>
      <c r="YN42"/>
      <c r="YO42"/>
      <c r="YP42"/>
      <c r="YQ42"/>
      <c r="YR42"/>
      <c r="YS42"/>
      <c r="YT42"/>
      <c r="YU42"/>
      <c r="YV42"/>
      <c r="YW42"/>
      <c r="YX42"/>
      <c r="YY42"/>
      <c r="YZ42"/>
      <c r="ZA42"/>
      <c r="ZB42"/>
      <c r="ZC42"/>
      <c r="ZD42"/>
      <c r="ZE42"/>
      <c r="ZF42"/>
      <c r="ZG42"/>
      <c r="ZH42"/>
      <c r="ZI42"/>
      <c r="ZJ42"/>
      <c r="ZK42"/>
      <c r="ZL42"/>
      <c r="ZM42"/>
      <c r="ZN42"/>
      <c r="ZO42"/>
      <c r="ZP42"/>
      <c r="ZQ42"/>
      <c r="ZR42"/>
      <c r="ZS42"/>
      <c r="ZT42"/>
      <c r="ZU42"/>
      <c r="ZV42"/>
      <c r="ZW42"/>
      <c r="ZX42"/>
      <c r="ZY42"/>
      <c r="ZZ42"/>
      <c r="AAA42"/>
      <c r="AAB42"/>
      <c r="AAC42"/>
      <c r="AAD42"/>
      <c r="AAE42"/>
      <c r="AAF42"/>
      <c r="AAG42"/>
      <c r="AAH42"/>
      <c r="AAI42"/>
      <c r="AAJ42"/>
      <c r="AAK42"/>
      <c r="AAL42"/>
      <c r="AAM42"/>
      <c r="AAN42"/>
      <c r="AAO42"/>
      <c r="AAP42"/>
      <c r="AAQ42"/>
      <c r="AAR42"/>
      <c r="AAS42"/>
      <c r="AAT42"/>
      <c r="AAU42"/>
      <c r="AAV42"/>
      <c r="AAW42"/>
      <c r="AAX42"/>
      <c r="AAY42"/>
      <c r="AAZ42"/>
      <c r="ABA42"/>
      <c r="ABB42"/>
      <c r="ABC42"/>
      <c r="ABD42"/>
      <c r="ABE42"/>
      <c r="ABF42"/>
      <c r="ABG42"/>
      <c r="ABH42"/>
      <c r="ABI42"/>
      <c r="ABJ42"/>
      <c r="ABK42"/>
      <c r="ABL42"/>
      <c r="ABM42"/>
      <c r="ABN42"/>
      <c r="ABO42"/>
      <c r="ABP42"/>
      <c r="ABQ42"/>
      <c r="ABR42"/>
      <c r="ABS42"/>
      <c r="ABT42"/>
      <c r="ABU42"/>
      <c r="ABV42"/>
      <c r="ABW42"/>
      <c r="ABX42"/>
      <c r="ABY42"/>
      <c r="ABZ42"/>
      <c r="ACA42"/>
      <c r="ACB42"/>
      <c r="ACC42"/>
      <c r="ACD42"/>
      <c r="ACE42"/>
      <c r="ACF42"/>
      <c r="ACG42"/>
      <c r="ACH42"/>
      <c r="ACI42"/>
      <c r="ACJ42"/>
      <c r="ACK42"/>
      <c r="ACL42"/>
      <c r="ACM42"/>
      <c r="ACN42"/>
      <c r="ACO42"/>
      <c r="ACP42"/>
      <c r="ACQ42"/>
      <c r="ACR42"/>
      <c r="ACS42"/>
      <c r="ACT42"/>
      <c r="ACU42"/>
      <c r="ACV42"/>
      <c r="ACW42"/>
      <c r="ACX42"/>
      <c r="ACY42"/>
      <c r="ACZ42"/>
      <c r="ADA42"/>
      <c r="ADB42"/>
      <c r="ADC42"/>
      <c r="ADD42"/>
      <c r="ADE42"/>
      <c r="ADF42"/>
      <c r="ADG42"/>
      <c r="ADH42"/>
      <c r="ADI42"/>
      <c r="ADJ42"/>
      <c r="ADK42"/>
      <c r="ADL42"/>
      <c r="ADM42"/>
      <c r="ADN42"/>
      <c r="ADO42"/>
      <c r="ADP42"/>
      <c r="ADQ42"/>
      <c r="ADR42"/>
      <c r="ADS42"/>
      <c r="ADT42"/>
      <c r="ADU42"/>
      <c r="ADV42"/>
      <c r="ADW42"/>
      <c r="ADX42"/>
      <c r="ADY42"/>
      <c r="ADZ42"/>
      <c r="AEA42"/>
      <c r="AEB42"/>
      <c r="AEC42"/>
      <c r="AED42"/>
      <c r="AEE42"/>
      <c r="AEF42"/>
      <c r="AEG42"/>
      <c r="AEH42"/>
      <c r="AEI42"/>
      <c r="AEJ42"/>
      <c r="AEK42"/>
      <c r="AEL42"/>
      <c r="AEM42"/>
      <c r="AEN42"/>
      <c r="AEO42"/>
      <c r="AEP42"/>
      <c r="AEQ42"/>
      <c r="AER42"/>
      <c r="AES42"/>
      <c r="AET42"/>
      <c r="AEU42"/>
      <c r="AEV42"/>
      <c r="AEW42"/>
      <c r="AEX42"/>
      <c r="AEY42"/>
      <c r="AEZ42"/>
      <c r="AFA42"/>
      <c r="AFB42"/>
      <c r="AFC42"/>
      <c r="AFD42"/>
      <c r="AFE42"/>
      <c r="AFF42"/>
      <c r="AFG42"/>
      <c r="AFH42"/>
      <c r="AFI42"/>
      <c r="AFJ42"/>
      <c r="AFK42"/>
      <c r="AFL42"/>
      <c r="AFM42"/>
      <c r="AFN42"/>
      <c r="AFO42"/>
      <c r="AFP42"/>
      <c r="AFQ42"/>
      <c r="AFR42"/>
      <c r="AFS42"/>
      <c r="AFT42"/>
      <c r="AFU42"/>
      <c r="AFV42"/>
      <c r="AFW42"/>
      <c r="AFX42"/>
      <c r="AFY42"/>
      <c r="AFZ42"/>
      <c r="AGA42"/>
      <c r="AGB42"/>
      <c r="AGC42"/>
      <c r="AGD42"/>
      <c r="AGE42"/>
      <c r="AGF42"/>
      <c r="AGG42"/>
      <c r="AGH42"/>
      <c r="AGI42"/>
      <c r="AGJ42"/>
      <c r="AGK42"/>
      <c r="AGL42"/>
      <c r="AGM42"/>
      <c r="AGN42"/>
      <c r="AGO42"/>
      <c r="AGP42"/>
      <c r="AGQ42"/>
      <c r="AGR42"/>
      <c r="AGS42"/>
      <c r="AGT42"/>
      <c r="AGU42"/>
      <c r="AGV42"/>
      <c r="AGW42"/>
      <c r="AGX42"/>
      <c r="AGY42"/>
      <c r="AGZ42"/>
      <c r="AHA42"/>
      <c r="AHB42"/>
      <c r="AHC42"/>
      <c r="AHD42"/>
      <c r="AHE42"/>
      <c r="AHF42"/>
      <c r="AHG42"/>
      <c r="AHH42"/>
      <c r="AHI42"/>
      <c r="AHJ42"/>
      <c r="AHK42"/>
      <c r="AHL42"/>
      <c r="AHM42"/>
      <c r="AHN42"/>
      <c r="AHO42"/>
      <c r="AHP42"/>
      <c r="AHQ42"/>
      <c r="AHR42"/>
      <c r="AHS42"/>
      <c r="AHT42"/>
      <c r="AHU42"/>
      <c r="AHV42"/>
      <c r="AHW42"/>
      <c r="AHX42"/>
      <c r="AHY42"/>
      <c r="AHZ42"/>
      <c r="AIA42"/>
      <c r="AIB42"/>
      <c r="AIC42"/>
      <c r="AID42"/>
      <c r="AIE42"/>
      <c r="AIF42"/>
      <c r="AIG42"/>
      <c r="AIH42"/>
      <c r="AII42"/>
      <c r="AIJ42"/>
      <c r="AIK42"/>
      <c r="AIL42"/>
      <c r="AIM42"/>
      <c r="AIN42"/>
      <c r="AIO42"/>
      <c r="AIP42"/>
      <c r="AIQ42"/>
      <c r="AIR42"/>
      <c r="AIS42"/>
      <c r="AIT42"/>
      <c r="AIU42"/>
      <c r="AIV42"/>
      <c r="AIW42"/>
      <c r="AIX42"/>
      <c r="AIY42"/>
      <c r="AIZ42"/>
      <c r="AJA42"/>
      <c r="AJB42"/>
      <c r="AJC42"/>
      <c r="AJD42"/>
      <c r="AJE42"/>
      <c r="AJF42"/>
      <c r="AJG42"/>
      <c r="AJH42"/>
      <c r="AJI42"/>
      <c r="AJJ42"/>
      <c r="AJK42"/>
      <c r="AJL42"/>
      <c r="AJM42"/>
      <c r="AJN42"/>
      <c r="AJO42"/>
      <c r="AJP42"/>
      <c r="AJQ42"/>
      <c r="AJR42"/>
      <c r="AJS42"/>
      <c r="AJT42"/>
      <c r="AJU42"/>
      <c r="AJV42"/>
      <c r="AJW42"/>
      <c r="AJX42"/>
      <c r="AJY42"/>
      <c r="AJZ42"/>
      <c r="AKA42"/>
      <c r="AKB42"/>
      <c r="AKC42"/>
      <c r="AKD42"/>
      <c r="AKE42"/>
      <c r="AKF42"/>
      <c r="AKG42"/>
      <c r="AKH42"/>
      <c r="AKI42"/>
      <c r="AKJ42"/>
      <c r="AKK42"/>
      <c r="AKL42"/>
      <c r="AKM42"/>
      <c r="AKN42"/>
      <c r="AKO42"/>
      <c r="AKP42"/>
      <c r="AKQ42"/>
      <c r="AKR42"/>
      <c r="AKS42"/>
      <c r="AKT42"/>
      <c r="AKU42"/>
      <c r="AKV42"/>
      <c r="AKW42"/>
      <c r="AKX42"/>
      <c r="AKY42"/>
      <c r="AKZ42"/>
      <c r="ALA42"/>
      <c r="ALB42"/>
      <c r="ALC42"/>
      <c r="ALD42"/>
      <c r="ALE42"/>
      <c r="ALF42"/>
      <c r="ALG42"/>
      <c r="ALH42"/>
      <c r="ALI42"/>
      <c r="ALJ42"/>
      <c r="ALK42"/>
      <c r="ALL42"/>
      <c r="ALM42"/>
      <c r="ALN42"/>
      <c r="ALO42"/>
      <c r="ALP42"/>
      <c r="ALQ42"/>
      <c r="ALR42"/>
      <c r="ALS42"/>
      <c r="ALT42"/>
      <c r="ALU42"/>
      <c r="ALV42"/>
      <c r="ALW42"/>
      <c r="ALX42"/>
      <c r="ALY42"/>
      <c r="ALZ42"/>
      <c r="AMA42"/>
      <c r="AMB42"/>
      <c r="AMC42"/>
      <c r="AMD42"/>
      <c r="AME42"/>
      <c r="AMF42"/>
      <c r="AMG42"/>
      <c r="AMH42"/>
      <c r="AMI42"/>
      <c r="AMJ42"/>
    </row>
    <row r="43" spans="1:1024" x14ac:dyDescent="0.25">
      <c r="A43" s="40" t="s">
        <v>74</v>
      </c>
      <c r="B43" s="105">
        <v>40960</v>
      </c>
      <c r="C43" s="102">
        <f>dw!C43</f>
        <v>2.93150684931507</v>
      </c>
      <c r="D43" s="29" t="s">
        <v>72</v>
      </c>
      <c r="E43" s="41"/>
      <c r="F43" s="41"/>
      <c r="G43" s="42"/>
      <c r="H43" s="103">
        <f>(dw!K43*100)/dw!$AB43</f>
        <v>2.2969479128717851</v>
      </c>
      <c r="I43" s="103">
        <f>(dw!L43*100)/dw!$AB43</f>
        <v>0.56734132759760314</v>
      </c>
      <c r="J43" s="103">
        <f>(dw!M43*100)/dw!$AB43</f>
        <v>6.6353840957303802</v>
      </c>
      <c r="K43" s="103">
        <f>(dw!N43*100)/dw!$AB43</f>
        <v>3.5299888862556852</v>
      </c>
      <c r="L43" s="103">
        <f>(dw!O43*100)/dw!$AB43</f>
        <v>0</v>
      </c>
      <c r="M43" s="103">
        <f>(dw!P43*100)/dw!$AB43</f>
        <v>8.45545620403432</v>
      </c>
      <c r="N43" s="103">
        <f>(dw!Q43*100)/dw!$AB43</f>
        <v>0</v>
      </c>
      <c r="O43" s="103">
        <f>(dw!R43*100)/dw!$AB43</f>
        <v>11.321547930956841</v>
      </c>
      <c r="P43" s="103">
        <f>(dw!S43*100)/dw!$AB43</f>
        <v>5.8608808025687198</v>
      </c>
      <c r="Q43" s="103">
        <f>(dw!T43*100)/dw!$AB43</f>
        <v>7.7583017695081118</v>
      </c>
      <c r="R43" s="103">
        <f>(dw!U43*100)/dw!$AB43</f>
        <v>0.28294557337769732</v>
      </c>
      <c r="S43" s="103">
        <f>(dw!V43*100)/dw!$AB43</f>
        <v>5.2348780883167252E-2</v>
      </c>
      <c r="T43" s="103">
        <f>(dw!W43*100)/dw!$AB43</f>
        <v>0.49048862868926163</v>
      </c>
      <c r="U43" s="103">
        <f>(dw!X43*100)/dw!$AB43</f>
        <v>21.056106660871833</v>
      </c>
      <c r="V43" s="103">
        <f>(dw!Y43*100)/dw!$AB43</f>
        <v>1.484074806501128</v>
      </c>
      <c r="W43" s="103">
        <f>(dw!Z43*100)/dw!$AB43</f>
        <v>30.208186620153452</v>
      </c>
      <c r="X43" s="103">
        <f>(dw!AA43*100)/dw!$AB43</f>
        <v>0</v>
      </c>
      <c r="Y43" s="103">
        <f t="shared" si="11"/>
        <v>99.999999999999986</v>
      </c>
      <c r="Z43" s="104">
        <f t="shared" si="12"/>
        <v>13.029662222455453</v>
      </c>
      <c r="AA43" s="104">
        <f t="shared" si="13"/>
        <v>33.679132280445685</v>
      </c>
      <c r="AB43" s="104">
        <f t="shared" si="14"/>
        <v>0.19807403511547231</v>
      </c>
      <c r="AC43" s="104">
        <f t="shared" si="15"/>
        <v>0.61773893770579469</v>
      </c>
      <c r="AD43" s="104">
        <f t="shared" si="16"/>
        <v>0.38469013871386232</v>
      </c>
      <c r="AE43" s="104">
        <f t="shared" si="17"/>
        <v>0.27895522376725362</v>
      </c>
      <c r="AF43" s="104">
        <f t="shared" si="18"/>
        <v>0.65870502320635371</v>
      </c>
      <c r="AG43" s="104">
        <f t="shared" si="10"/>
        <v>1.5477305475504273</v>
      </c>
      <c r="AH43" s="104">
        <f t="shared" si="19"/>
        <v>0.12707480836458496</v>
      </c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  <c r="IG43"/>
      <c r="IH43"/>
      <c r="II43"/>
      <c r="IJ43"/>
      <c r="IK43"/>
      <c r="IL43"/>
      <c r="IM43"/>
      <c r="IN43"/>
      <c r="IO43"/>
      <c r="IP43"/>
      <c r="IQ43"/>
      <c r="IR43"/>
      <c r="IS43"/>
      <c r="IT43"/>
      <c r="IU43"/>
      <c r="IV43"/>
      <c r="IW43"/>
      <c r="IX43"/>
      <c r="IY43"/>
      <c r="IZ43"/>
      <c r="JA43"/>
      <c r="JB43"/>
      <c r="JC43"/>
      <c r="JD43"/>
      <c r="JE43"/>
      <c r="JF43"/>
      <c r="JG43"/>
      <c r="JH43"/>
      <c r="JI43"/>
      <c r="JJ43"/>
      <c r="JK43"/>
      <c r="JL43"/>
      <c r="JM43"/>
      <c r="JN43"/>
      <c r="JO43"/>
      <c r="JP43"/>
      <c r="JQ43"/>
      <c r="JR43"/>
      <c r="JS43"/>
      <c r="JT43"/>
      <c r="JU43"/>
      <c r="JV43"/>
      <c r="JW43"/>
      <c r="JX43"/>
      <c r="JY43"/>
      <c r="JZ43"/>
      <c r="KA43"/>
      <c r="KB43"/>
      <c r="KC43"/>
      <c r="KD43"/>
      <c r="KE43"/>
      <c r="KF43"/>
      <c r="KG43"/>
      <c r="KH43"/>
      <c r="KI43"/>
      <c r="KJ43"/>
      <c r="KK43"/>
      <c r="KL43"/>
      <c r="KM43"/>
      <c r="KN43"/>
      <c r="KO43"/>
      <c r="KP43"/>
      <c r="KQ43"/>
      <c r="KR43"/>
      <c r="KS43"/>
      <c r="KT43"/>
      <c r="KU43"/>
      <c r="KV43"/>
      <c r="KW43"/>
      <c r="KX43"/>
      <c r="KY43"/>
      <c r="KZ43"/>
      <c r="LA43"/>
      <c r="LB43"/>
      <c r="LC43"/>
      <c r="LD43"/>
      <c r="LE43"/>
      <c r="LF43"/>
      <c r="LG43"/>
      <c r="LH43"/>
      <c r="LI43"/>
      <c r="LJ43"/>
      <c r="LK43"/>
      <c r="LL43"/>
      <c r="LM43"/>
      <c r="LN43"/>
      <c r="LO43"/>
      <c r="LP43"/>
      <c r="LQ43"/>
      <c r="LR43"/>
      <c r="LS43"/>
      <c r="LT43"/>
      <c r="LU43"/>
      <c r="LV43"/>
      <c r="LW43"/>
      <c r="LX43"/>
      <c r="LY43"/>
      <c r="LZ43"/>
      <c r="MA43"/>
      <c r="MB43"/>
      <c r="MC43"/>
      <c r="MD43"/>
      <c r="ME43"/>
      <c r="MF43"/>
      <c r="MG43"/>
      <c r="MH43"/>
      <c r="MI43"/>
      <c r="MJ43"/>
      <c r="MK43"/>
      <c r="ML43"/>
      <c r="MM43"/>
      <c r="MN43"/>
      <c r="MO43"/>
      <c r="MP43"/>
      <c r="MQ43"/>
      <c r="MR43"/>
      <c r="MS43"/>
      <c r="MT43"/>
      <c r="MU43"/>
      <c r="MV43"/>
      <c r="MW43"/>
      <c r="MX43"/>
      <c r="MY43"/>
      <c r="MZ43"/>
      <c r="NA43"/>
      <c r="NB43"/>
      <c r="NC43"/>
      <c r="ND43"/>
      <c r="NE43"/>
      <c r="NF43"/>
      <c r="NG43"/>
      <c r="NH43"/>
      <c r="NI43"/>
      <c r="NJ43"/>
      <c r="NK43"/>
      <c r="NL43"/>
      <c r="NM43"/>
      <c r="NN43"/>
      <c r="NO43"/>
      <c r="NP43"/>
      <c r="NQ43"/>
      <c r="NR43"/>
      <c r="NS43"/>
      <c r="NT43"/>
      <c r="NU43"/>
      <c r="NV43"/>
      <c r="NW43"/>
      <c r="NX43"/>
      <c r="NY43"/>
      <c r="NZ43"/>
      <c r="OA43"/>
      <c r="OB43"/>
      <c r="OC43"/>
      <c r="OD43"/>
      <c r="OE43"/>
      <c r="OF43"/>
      <c r="OG43"/>
      <c r="OH43"/>
      <c r="OI43"/>
      <c r="OJ43"/>
      <c r="OK43"/>
      <c r="OL43"/>
      <c r="OM43"/>
      <c r="ON43"/>
      <c r="OO43"/>
      <c r="OP43"/>
      <c r="OQ43"/>
      <c r="OR43"/>
      <c r="OS43"/>
      <c r="OT43"/>
      <c r="OU43"/>
      <c r="OV43"/>
      <c r="OW43"/>
      <c r="OX43"/>
      <c r="OY43"/>
      <c r="OZ43"/>
      <c r="PA43"/>
      <c r="PB43"/>
      <c r="PC43"/>
      <c r="PD43"/>
      <c r="PE43"/>
      <c r="PF43"/>
      <c r="PG43"/>
      <c r="PH43"/>
      <c r="PI43"/>
      <c r="PJ43"/>
      <c r="PK43"/>
      <c r="PL43"/>
      <c r="PM43"/>
      <c r="PN43"/>
      <c r="PO43"/>
      <c r="PP43"/>
      <c r="PQ43"/>
      <c r="PR43"/>
      <c r="PS43"/>
      <c r="PT43"/>
      <c r="PU43"/>
      <c r="PV43"/>
      <c r="PW43"/>
      <c r="PX43"/>
      <c r="PY43"/>
      <c r="PZ43"/>
      <c r="QA43"/>
      <c r="QB43"/>
      <c r="QC43"/>
      <c r="QD43"/>
      <c r="QE43"/>
      <c r="QF43"/>
      <c r="QG43"/>
      <c r="QH43"/>
      <c r="QI43"/>
      <c r="QJ43"/>
      <c r="QK43"/>
      <c r="QL43"/>
      <c r="QM43"/>
      <c r="QN43"/>
      <c r="QO43"/>
      <c r="QP43"/>
      <c r="QQ43"/>
      <c r="QR43"/>
      <c r="QS43"/>
      <c r="QT43"/>
      <c r="QU43"/>
      <c r="QV43"/>
      <c r="QW43"/>
      <c r="QX43"/>
      <c r="QY43"/>
      <c r="QZ43"/>
      <c r="RA43"/>
      <c r="RB43"/>
      <c r="RC43"/>
      <c r="RD43"/>
      <c r="RE43"/>
      <c r="RF43"/>
      <c r="RG43"/>
      <c r="RH43"/>
      <c r="RI43"/>
      <c r="RJ43"/>
      <c r="RK43"/>
      <c r="RL43"/>
      <c r="RM43"/>
      <c r="RN43"/>
      <c r="RO43"/>
      <c r="RP43"/>
      <c r="RQ43"/>
      <c r="RR43"/>
      <c r="RS43"/>
      <c r="RT43"/>
      <c r="RU43"/>
      <c r="RV43"/>
      <c r="RW43"/>
      <c r="RX43"/>
      <c r="RY43"/>
      <c r="RZ43"/>
      <c r="SA43"/>
      <c r="SB43"/>
      <c r="SC43"/>
      <c r="SD43"/>
      <c r="SE43"/>
      <c r="SF43"/>
      <c r="SG43"/>
      <c r="SH43"/>
      <c r="SI43"/>
      <c r="SJ43"/>
      <c r="SK43"/>
      <c r="SL43"/>
      <c r="SM43"/>
      <c r="SN43"/>
      <c r="SO43"/>
      <c r="SP43"/>
      <c r="SQ43"/>
      <c r="SR43"/>
      <c r="SS43"/>
      <c r="ST43"/>
      <c r="SU43"/>
      <c r="SV43"/>
      <c r="SW43"/>
      <c r="SX43"/>
      <c r="SY43"/>
      <c r="SZ43"/>
      <c r="TA43"/>
      <c r="TB43"/>
      <c r="TC43"/>
      <c r="TD43"/>
      <c r="TE43"/>
      <c r="TF43"/>
      <c r="TG43"/>
      <c r="TH43"/>
      <c r="TI43"/>
      <c r="TJ43"/>
      <c r="TK43"/>
      <c r="TL43"/>
      <c r="TM43"/>
      <c r="TN43"/>
      <c r="TO43"/>
      <c r="TP43"/>
      <c r="TQ43"/>
      <c r="TR43"/>
      <c r="TS43"/>
      <c r="TT43"/>
      <c r="TU43"/>
      <c r="TV43"/>
      <c r="TW43"/>
      <c r="TX43"/>
      <c r="TY43"/>
      <c r="TZ43"/>
      <c r="UA43"/>
      <c r="UB43"/>
      <c r="UC43"/>
      <c r="UD43"/>
      <c r="UE43"/>
      <c r="UF43"/>
      <c r="UG43"/>
      <c r="UH43"/>
      <c r="UI43"/>
      <c r="UJ43"/>
      <c r="UK43"/>
      <c r="UL43"/>
      <c r="UM43"/>
      <c r="UN43"/>
      <c r="UO43"/>
      <c r="UP43"/>
      <c r="UQ43"/>
      <c r="UR43"/>
      <c r="US43"/>
      <c r="UT43"/>
      <c r="UU43"/>
      <c r="UV43"/>
      <c r="UW43"/>
      <c r="UX43"/>
      <c r="UY43"/>
      <c r="UZ43"/>
      <c r="VA43"/>
      <c r="VB43"/>
      <c r="VC43"/>
      <c r="VD43"/>
      <c r="VE43"/>
      <c r="VF43"/>
      <c r="VG43"/>
      <c r="VH43"/>
      <c r="VI43"/>
      <c r="VJ43"/>
      <c r="VK43"/>
      <c r="VL43"/>
      <c r="VM43"/>
      <c r="VN43"/>
      <c r="VO43"/>
      <c r="VP43"/>
      <c r="VQ43"/>
      <c r="VR43"/>
      <c r="VS43"/>
      <c r="VT43"/>
      <c r="VU43"/>
      <c r="VV43"/>
      <c r="VW43"/>
      <c r="VX43"/>
      <c r="VY43"/>
      <c r="VZ43"/>
      <c r="WA43"/>
      <c r="WB43"/>
      <c r="WC43"/>
      <c r="WD43"/>
      <c r="WE43"/>
      <c r="WF43"/>
      <c r="WG43"/>
      <c r="WH43"/>
      <c r="WI43"/>
      <c r="WJ43"/>
      <c r="WK43"/>
      <c r="WL43"/>
      <c r="WM43"/>
      <c r="WN43"/>
      <c r="WO43"/>
      <c r="WP43"/>
      <c r="WQ43"/>
      <c r="WR43"/>
      <c r="WS43"/>
      <c r="WT43"/>
      <c r="WU43"/>
      <c r="WV43"/>
      <c r="WW43"/>
      <c r="WX43"/>
      <c r="WY43"/>
      <c r="WZ43"/>
      <c r="XA43"/>
      <c r="XB43"/>
      <c r="XC43"/>
      <c r="XD43"/>
      <c r="XE43"/>
      <c r="XF43"/>
      <c r="XG43"/>
      <c r="XH43"/>
      <c r="XI43"/>
      <c r="XJ43"/>
      <c r="XK43"/>
      <c r="XL43"/>
      <c r="XM43"/>
      <c r="XN43"/>
      <c r="XO43"/>
      <c r="XP43"/>
      <c r="XQ43"/>
      <c r="XR43"/>
      <c r="XS43"/>
      <c r="XT43"/>
      <c r="XU43"/>
      <c r="XV43"/>
      <c r="XW43"/>
      <c r="XX43"/>
      <c r="XY43"/>
      <c r="XZ43"/>
      <c r="YA43"/>
      <c r="YB43"/>
      <c r="YC43"/>
      <c r="YD43"/>
      <c r="YE43"/>
      <c r="YF43"/>
      <c r="YG43"/>
      <c r="YH43"/>
      <c r="YI43"/>
      <c r="YJ43"/>
      <c r="YK43"/>
      <c r="YL43"/>
      <c r="YM43"/>
      <c r="YN43"/>
      <c r="YO43"/>
      <c r="YP43"/>
      <c r="YQ43"/>
      <c r="YR43"/>
      <c r="YS43"/>
      <c r="YT43"/>
      <c r="YU43"/>
      <c r="YV43"/>
      <c r="YW43"/>
      <c r="YX43"/>
      <c r="YY43"/>
      <c r="YZ43"/>
      <c r="ZA43"/>
      <c r="ZB43"/>
      <c r="ZC43"/>
      <c r="ZD43"/>
      <c r="ZE43"/>
      <c r="ZF43"/>
      <c r="ZG43"/>
      <c r="ZH43"/>
      <c r="ZI43"/>
      <c r="ZJ43"/>
      <c r="ZK43"/>
      <c r="ZL43"/>
      <c r="ZM43"/>
      <c r="ZN43"/>
      <c r="ZO43"/>
      <c r="ZP43"/>
      <c r="ZQ43"/>
      <c r="ZR43"/>
      <c r="ZS43"/>
      <c r="ZT43"/>
      <c r="ZU43"/>
      <c r="ZV43"/>
      <c r="ZW43"/>
      <c r="ZX43"/>
      <c r="ZY43"/>
      <c r="ZZ43"/>
      <c r="AAA43"/>
      <c r="AAB43"/>
      <c r="AAC43"/>
      <c r="AAD43"/>
      <c r="AAE43"/>
      <c r="AAF43"/>
      <c r="AAG43"/>
      <c r="AAH43"/>
      <c r="AAI43"/>
      <c r="AAJ43"/>
      <c r="AAK43"/>
      <c r="AAL43"/>
      <c r="AAM43"/>
      <c r="AAN43"/>
      <c r="AAO43"/>
      <c r="AAP43"/>
      <c r="AAQ43"/>
      <c r="AAR43"/>
      <c r="AAS43"/>
      <c r="AAT43"/>
      <c r="AAU43"/>
      <c r="AAV43"/>
      <c r="AAW43"/>
      <c r="AAX43"/>
      <c r="AAY43"/>
      <c r="AAZ43"/>
      <c r="ABA43"/>
      <c r="ABB43"/>
      <c r="ABC43"/>
      <c r="ABD43"/>
      <c r="ABE43"/>
      <c r="ABF43"/>
      <c r="ABG43"/>
      <c r="ABH43"/>
      <c r="ABI43"/>
      <c r="ABJ43"/>
      <c r="ABK43"/>
      <c r="ABL43"/>
      <c r="ABM43"/>
      <c r="ABN43"/>
      <c r="ABO43"/>
      <c r="ABP43"/>
      <c r="ABQ43"/>
      <c r="ABR43"/>
      <c r="ABS43"/>
      <c r="ABT43"/>
      <c r="ABU43"/>
      <c r="ABV43"/>
      <c r="ABW43"/>
      <c r="ABX43"/>
      <c r="ABY43"/>
      <c r="ABZ43"/>
      <c r="ACA43"/>
      <c r="ACB43"/>
      <c r="ACC43"/>
      <c r="ACD43"/>
      <c r="ACE43"/>
      <c r="ACF43"/>
      <c r="ACG43"/>
      <c r="ACH43"/>
      <c r="ACI43"/>
      <c r="ACJ43"/>
      <c r="ACK43"/>
      <c r="ACL43"/>
      <c r="ACM43"/>
      <c r="ACN43"/>
      <c r="ACO43"/>
      <c r="ACP43"/>
      <c r="ACQ43"/>
      <c r="ACR43"/>
      <c r="ACS43"/>
      <c r="ACT43"/>
      <c r="ACU43"/>
      <c r="ACV43"/>
      <c r="ACW43"/>
      <c r="ACX43"/>
      <c r="ACY43"/>
      <c r="ACZ43"/>
      <c r="ADA43"/>
      <c r="ADB43"/>
      <c r="ADC43"/>
      <c r="ADD43"/>
      <c r="ADE43"/>
      <c r="ADF43"/>
      <c r="ADG43"/>
      <c r="ADH43"/>
      <c r="ADI43"/>
      <c r="ADJ43"/>
      <c r="ADK43"/>
      <c r="ADL43"/>
      <c r="ADM43"/>
      <c r="ADN43"/>
      <c r="ADO43"/>
      <c r="ADP43"/>
      <c r="ADQ43"/>
      <c r="ADR43"/>
      <c r="ADS43"/>
      <c r="ADT43"/>
      <c r="ADU43"/>
      <c r="ADV43"/>
      <c r="ADW43"/>
      <c r="ADX43"/>
      <c r="ADY43"/>
      <c r="ADZ43"/>
      <c r="AEA43"/>
      <c r="AEB43"/>
      <c r="AEC43"/>
      <c r="AED43"/>
      <c r="AEE43"/>
      <c r="AEF43"/>
      <c r="AEG43"/>
      <c r="AEH43"/>
      <c r="AEI43"/>
      <c r="AEJ43"/>
      <c r="AEK43"/>
      <c r="AEL43"/>
      <c r="AEM43"/>
      <c r="AEN43"/>
      <c r="AEO43"/>
      <c r="AEP43"/>
      <c r="AEQ43"/>
      <c r="AER43"/>
      <c r="AES43"/>
      <c r="AET43"/>
      <c r="AEU43"/>
      <c r="AEV43"/>
      <c r="AEW43"/>
      <c r="AEX43"/>
      <c r="AEY43"/>
      <c r="AEZ43"/>
      <c r="AFA43"/>
      <c r="AFB43"/>
      <c r="AFC43"/>
      <c r="AFD43"/>
      <c r="AFE43"/>
      <c r="AFF43"/>
      <c r="AFG43"/>
      <c r="AFH43"/>
      <c r="AFI43"/>
      <c r="AFJ43"/>
      <c r="AFK43"/>
      <c r="AFL43"/>
      <c r="AFM43"/>
      <c r="AFN43"/>
      <c r="AFO43"/>
      <c r="AFP43"/>
      <c r="AFQ43"/>
      <c r="AFR43"/>
      <c r="AFS43"/>
      <c r="AFT43"/>
      <c r="AFU43"/>
      <c r="AFV43"/>
      <c r="AFW43"/>
      <c r="AFX43"/>
      <c r="AFY43"/>
      <c r="AFZ43"/>
      <c r="AGA43"/>
      <c r="AGB43"/>
      <c r="AGC43"/>
      <c r="AGD43"/>
      <c r="AGE43"/>
      <c r="AGF43"/>
      <c r="AGG43"/>
      <c r="AGH43"/>
      <c r="AGI43"/>
      <c r="AGJ43"/>
      <c r="AGK43"/>
      <c r="AGL43"/>
      <c r="AGM43"/>
      <c r="AGN43"/>
      <c r="AGO43"/>
      <c r="AGP43"/>
      <c r="AGQ43"/>
      <c r="AGR43"/>
      <c r="AGS43"/>
      <c r="AGT43"/>
      <c r="AGU43"/>
      <c r="AGV43"/>
      <c r="AGW43"/>
      <c r="AGX43"/>
      <c r="AGY43"/>
      <c r="AGZ43"/>
      <c r="AHA43"/>
      <c r="AHB43"/>
      <c r="AHC43"/>
      <c r="AHD43"/>
      <c r="AHE43"/>
      <c r="AHF43"/>
      <c r="AHG43"/>
      <c r="AHH43"/>
      <c r="AHI43"/>
      <c r="AHJ43"/>
      <c r="AHK43"/>
      <c r="AHL43"/>
      <c r="AHM43"/>
      <c r="AHN43"/>
      <c r="AHO43"/>
      <c r="AHP43"/>
      <c r="AHQ43"/>
      <c r="AHR43"/>
      <c r="AHS43"/>
      <c r="AHT43"/>
      <c r="AHU43"/>
      <c r="AHV43"/>
      <c r="AHW43"/>
      <c r="AHX43"/>
      <c r="AHY43"/>
      <c r="AHZ43"/>
      <c r="AIA43"/>
      <c r="AIB43"/>
      <c r="AIC43"/>
      <c r="AID43"/>
      <c r="AIE43"/>
      <c r="AIF43"/>
      <c r="AIG43"/>
      <c r="AIH43"/>
      <c r="AII43"/>
      <c r="AIJ43"/>
      <c r="AIK43"/>
      <c r="AIL43"/>
      <c r="AIM43"/>
      <c r="AIN43"/>
      <c r="AIO43"/>
      <c r="AIP43"/>
      <c r="AIQ43"/>
      <c r="AIR43"/>
      <c r="AIS43"/>
      <c r="AIT43"/>
      <c r="AIU43"/>
      <c r="AIV43"/>
      <c r="AIW43"/>
      <c r="AIX43"/>
      <c r="AIY43"/>
      <c r="AIZ43"/>
      <c r="AJA43"/>
      <c r="AJB43"/>
      <c r="AJC43"/>
      <c r="AJD43"/>
      <c r="AJE43"/>
      <c r="AJF43"/>
      <c r="AJG43"/>
      <c r="AJH43"/>
      <c r="AJI43"/>
      <c r="AJJ43"/>
      <c r="AJK43"/>
      <c r="AJL43"/>
      <c r="AJM43"/>
      <c r="AJN43"/>
      <c r="AJO43"/>
      <c r="AJP43"/>
      <c r="AJQ43"/>
      <c r="AJR43"/>
      <c r="AJS43"/>
      <c r="AJT43"/>
      <c r="AJU43"/>
      <c r="AJV43"/>
      <c r="AJW43"/>
      <c r="AJX43"/>
      <c r="AJY43"/>
      <c r="AJZ43"/>
      <c r="AKA43"/>
      <c r="AKB43"/>
      <c r="AKC43"/>
      <c r="AKD43"/>
      <c r="AKE43"/>
      <c r="AKF43"/>
      <c r="AKG43"/>
      <c r="AKH43"/>
      <c r="AKI43"/>
      <c r="AKJ43"/>
      <c r="AKK43"/>
      <c r="AKL43"/>
      <c r="AKM43"/>
      <c r="AKN43"/>
      <c r="AKO43"/>
      <c r="AKP43"/>
      <c r="AKQ43"/>
      <c r="AKR43"/>
      <c r="AKS43"/>
      <c r="AKT43"/>
      <c r="AKU43"/>
      <c r="AKV43"/>
      <c r="AKW43"/>
      <c r="AKX43"/>
      <c r="AKY43"/>
      <c r="AKZ43"/>
      <c r="ALA43"/>
      <c r="ALB43"/>
      <c r="ALC43"/>
      <c r="ALD43"/>
      <c r="ALE43"/>
      <c r="ALF43"/>
      <c r="ALG43"/>
      <c r="ALH43"/>
      <c r="ALI43"/>
      <c r="ALJ43"/>
      <c r="ALK43"/>
      <c r="ALL43"/>
      <c r="ALM43"/>
      <c r="ALN43"/>
      <c r="ALO43"/>
      <c r="ALP43"/>
      <c r="ALQ43"/>
      <c r="ALR43"/>
      <c r="ALS43"/>
      <c r="ALT43"/>
      <c r="ALU43"/>
      <c r="ALV43"/>
      <c r="ALW43"/>
      <c r="ALX43"/>
      <c r="ALY43"/>
      <c r="ALZ43"/>
      <c r="AMA43"/>
      <c r="AMB43"/>
      <c r="AMC43"/>
      <c r="AMD43"/>
      <c r="AME43"/>
      <c r="AMF43"/>
      <c r="AMG43"/>
      <c r="AMH43"/>
      <c r="AMI43"/>
      <c r="AMJ43"/>
    </row>
    <row r="44" spans="1:1024" x14ac:dyDescent="0.25">
      <c r="A44" s="26" t="s">
        <v>75</v>
      </c>
      <c r="B44" s="101">
        <v>41048</v>
      </c>
      <c r="C44" s="102">
        <f>dw!C44</f>
        <v>3.54513682453352</v>
      </c>
      <c r="D44" s="29" t="s">
        <v>72</v>
      </c>
      <c r="E44" s="31">
        <v>8.5099999999999995E-2</v>
      </c>
      <c r="F44" s="31">
        <v>33</v>
      </c>
      <c r="G44" s="31">
        <v>0.25787878787878799</v>
      </c>
      <c r="H44" s="103">
        <f>(dw!K44*100)/dw!$AB44</f>
        <v>0.35746967843011918</v>
      </c>
      <c r="I44" s="103">
        <f>(dw!L44*100)/dw!$AB44</f>
        <v>0.57598289918838175</v>
      </c>
      <c r="J44" s="103">
        <f>(dw!M44*100)/dw!$AB44</f>
        <v>1.1314700735968963</v>
      </c>
      <c r="K44" s="103">
        <f>(dw!N44*100)/dw!$AB44</f>
        <v>0.78636884171946719</v>
      </c>
      <c r="L44" s="103">
        <f>(dw!O44*100)/dw!$AB44</f>
        <v>0</v>
      </c>
      <c r="M44" s="103">
        <f>(dw!P44*100)/dw!$AB44</f>
        <v>18.610099182717285</v>
      </c>
      <c r="N44" s="103">
        <f>(dw!Q44*100)/dw!$AB44</f>
        <v>0</v>
      </c>
      <c r="O44" s="103">
        <f>(dw!R44*100)/dw!$AB44</f>
        <v>13.876361626708224</v>
      </c>
      <c r="P44" s="103">
        <f>(dw!S44*100)/dw!$AB44</f>
        <v>11.451641648720083</v>
      </c>
      <c r="Q44" s="103">
        <f>(dw!T44*100)/dw!$AB44</f>
        <v>10.147409905425405</v>
      </c>
      <c r="R44" s="103">
        <f>(dw!U44*100)/dw!$AB44</f>
        <v>6.1728420287843528</v>
      </c>
      <c r="S44" s="103">
        <f>(dw!V44*100)/dw!$AB44</f>
        <v>2.7155281766325512</v>
      </c>
      <c r="T44" s="103">
        <f>(dw!W44*100)/dw!$AB44</f>
        <v>0</v>
      </c>
      <c r="U44" s="103">
        <f>(dw!X44*100)/dw!$AB44</f>
        <v>28.689251369873748</v>
      </c>
      <c r="V44" s="103">
        <f>(dw!Y44*100)/dw!$AB44</f>
        <v>0.34849278266784411</v>
      </c>
      <c r="W44" s="103">
        <f>(dw!Z44*100)/dw!$AB44</f>
        <v>5.1370817855356208</v>
      </c>
      <c r="X44" s="103">
        <f>(dw!AA44*100)/dw!$AB44</f>
        <v>0</v>
      </c>
      <c r="Y44" s="103">
        <f t="shared" si="11"/>
        <v>99.999999999999972</v>
      </c>
      <c r="Z44" s="104">
        <f t="shared" si="12"/>
        <v>2.8512914929348643</v>
      </c>
      <c r="AA44" s="104">
        <f t="shared" si="13"/>
        <v>60.258354392355351</v>
      </c>
      <c r="AB44" s="104">
        <f t="shared" si="14"/>
        <v>0.61704570001603665</v>
      </c>
      <c r="AC44" s="104">
        <f t="shared" si="15"/>
        <v>0.90959916240703009</v>
      </c>
      <c r="AD44" s="104">
        <f t="shared" si="16"/>
        <v>0.32254101865950857</v>
      </c>
      <c r="AE44" s="104">
        <f t="shared" si="17"/>
        <v>4.5179963426152769E-2</v>
      </c>
      <c r="AF44" s="104">
        <f t="shared" si="18"/>
        <v>0.72815316981216571</v>
      </c>
      <c r="AG44" s="104">
        <f t="shared" si="10"/>
        <v>1.025759201362948</v>
      </c>
      <c r="AH44" s="104">
        <f t="shared" si="19"/>
        <v>3.2146180940050693E-2</v>
      </c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J44"/>
      <c r="GK44"/>
      <c r="GL44"/>
      <c r="GM44"/>
      <c r="GN44"/>
      <c r="GO44"/>
      <c r="GP44"/>
      <c r="GQ44"/>
      <c r="GR44"/>
      <c r="GS44"/>
      <c r="GT44"/>
      <c r="GU44"/>
      <c r="GV44"/>
      <c r="GW44"/>
      <c r="GX44"/>
      <c r="GY44"/>
      <c r="GZ44"/>
      <c r="HA44"/>
      <c r="HB44"/>
      <c r="HC44"/>
      <c r="HD44"/>
      <c r="HE44"/>
      <c r="HF44"/>
      <c r="HG44"/>
      <c r="HH44"/>
      <c r="HI44"/>
      <c r="HJ44"/>
      <c r="HK44"/>
      <c r="HL44"/>
      <c r="HM44"/>
      <c r="HN44"/>
      <c r="HO44"/>
      <c r="HP44"/>
      <c r="HQ44"/>
      <c r="HR44"/>
      <c r="HS44"/>
      <c r="HT44"/>
      <c r="HU44"/>
      <c r="HV44"/>
      <c r="HW44"/>
      <c r="HX44"/>
      <c r="HY44"/>
      <c r="HZ44"/>
      <c r="IA44"/>
      <c r="IB44"/>
      <c r="IC44"/>
      <c r="ID44"/>
      <c r="IE44"/>
      <c r="IF44"/>
      <c r="IG44"/>
      <c r="IH44"/>
      <c r="II44"/>
      <c r="IJ44"/>
      <c r="IK44"/>
      <c r="IL44"/>
      <c r="IM44"/>
      <c r="IN44"/>
      <c r="IO44"/>
      <c r="IP44"/>
      <c r="IQ44"/>
      <c r="IR44"/>
      <c r="IS44"/>
      <c r="IT44"/>
      <c r="IU44"/>
      <c r="IV44"/>
      <c r="IW44"/>
      <c r="IX44"/>
      <c r="IY44"/>
      <c r="IZ44"/>
      <c r="JA44"/>
      <c r="JB44"/>
      <c r="JC44"/>
      <c r="JD44"/>
      <c r="JE44"/>
      <c r="JF44"/>
      <c r="JG44"/>
      <c r="JH44"/>
      <c r="JI44"/>
      <c r="JJ44"/>
      <c r="JK44"/>
      <c r="JL44"/>
      <c r="JM44"/>
      <c r="JN44"/>
      <c r="JO44"/>
      <c r="JP44"/>
      <c r="JQ44"/>
      <c r="JR44"/>
      <c r="JS44"/>
      <c r="JT44"/>
      <c r="JU44"/>
      <c r="JV44"/>
      <c r="JW44"/>
      <c r="JX44"/>
      <c r="JY44"/>
      <c r="JZ44"/>
      <c r="KA44"/>
      <c r="KB44"/>
      <c r="KC44"/>
      <c r="KD44"/>
      <c r="KE44"/>
      <c r="KF44"/>
      <c r="KG44"/>
      <c r="KH44"/>
      <c r="KI44"/>
      <c r="KJ44"/>
      <c r="KK44"/>
      <c r="KL44"/>
      <c r="KM44"/>
      <c r="KN44"/>
      <c r="KO44"/>
      <c r="KP44"/>
      <c r="KQ44"/>
      <c r="KR44"/>
      <c r="KS44"/>
      <c r="KT44"/>
      <c r="KU44"/>
      <c r="KV44"/>
      <c r="KW44"/>
      <c r="KX44"/>
      <c r="KY44"/>
      <c r="KZ44"/>
      <c r="LA44"/>
      <c r="LB44"/>
      <c r="LC44"/>
      <c r="LD44"/>
      <c r="LE44"/>
      <c r="LF44"/>
      <c r="LG44"/>
      <c r="LH44"/>
      <c r="LI44"/>
      <c r="LJ44"/>
      <c r="LK44"/>
      <c r="LL44"/>
      <c r="LM44"/>
      <c r="LN44"/>
      <c r="LO44"/>
      <c r="LP44"/>
      <c r="LQ44"/>
      <c r="LR44"/>
      <c r="LS44"/>
      <c r="LT44"/>
      <c r="LU44"/>
      <c r="LV44"/>
      <c r="LW44"/>
      <c r="LX44"/>
      <c r="LY44"/>
      <c r="LZ44"/>
      <c r="MA44"/>
      <c r="MB44"/>
      <c r="MC44"/>
      <c r="MD44"/>
      <c r="ME44"/>
      <c r="MF44"/>
      <c r="MG44"/>
      <c r="MH44"/>
      <c r="MI44"/>
      <c r="MJ44"/>
      <c r="MK44"/>
      <c r="ML44"/>
      <c r="MM44"/>
      <c r="MN44"/>
      <c r="MO44"/>
      <c r="MP44"/>
      <c r="MQ44"/>
      <c r="MR44"/>
      <c r="MS44"/>
      <c r="MT44"/>
      <c r="MU44"/>
      <c r="MV44"/>
      <c r="MW44"/>
      <c r="MX44"/>
      <c r="MY44"/>
      <c r="MZ44"/>
      <c r="NA44"/>
      <c r="NB44"/>
      <c r="NC44"/>
      <c r="ND44"/>
      <c r="NE44"/>
      <c r="NF44"/>
      <c r="NG44"/>
      <c r="NH44"/>
      <c r="NI44"/>
      <c r="NJ44"/>
      <c r="NK44"/>
      <c r="NL44"/>
      <c r="NM44"/>
      <c r="NN44"/>
      <c r="NO44"/>
      <c r="NP44"/>
      <c r="NQ44"/>
      <c r="NR44"/>
      <c r="NS44"/>
      <c r="NT44"/>
      <c r="NU44"/>
      <c r="NV44"/>
      <c r="NW44"/>
      <c r="NX44"/>
      <c r="NY44"/>
      <c r="NZ44"/>
      <c r="OA44"/>
      <c r="OB44"/>
      <c r="OC44"/>
      <c r="OD44"/>
      <c r="OE44"/>
      <c r="OF44"/>
      <c r="OG44"/>
      <c r="OH44"/>
      <c r="OI44"/>
      <c r="OJ44"/>
      <c r="OK44"/>
      <c r="OL44"/>
      <c r="OM44"/>
      <c r="ON44"/>
      <c r="OO44"/>
      <c r="OP44"/>
      <c r="OQ44"/>
      <c r="OR44"/>
      <c r="OS44"/>
      <c r="OT44"/>
      <c r="OU44"/>
      <c r="OV44"/>
      <c r="OW44"/>
      <c r="OX44"/>
      <c r="OY44"/>
      <c r="OZ44"/>
      <c r="PA44"/>
      <c r="PB44"/>
      <c r="PC44"/>
      <c r="PD44"/>
      <c r="PE44"/>
      <c r="PF44"/>
      <c r="PG44"/>
      <c r="PH44"/>
      <c r="PI44"/>
      <c r="PJ44"/>
      <c r="PK44"/>
      <c r="PL44"/>
      <c r="PM44"/>
      <c r="PN44"/>
      <c r="PO44"/>
      <c r="PP44"/>
      <c r="PQ44"/>
      <c r="PR44"/>
      <c r="PS44"/>
      <c r="PT44"/>
      <c r="PU44"/>
      <c r="PV44"/>
      <c r="PW44"/>
      <c r="PX44"/>
      <c r="PY44"/>
      <c r="PZ44"/>
      <c r="QA44"/>
      <c r="QB44"/>
      <c r="QC44"/>
      <c r="QD44"/>
      <c r="QE44"/>
      <c r="QF44"/>
      <c r="QG44"/>
      <c r="QH44"/>
      <c r="QI44"/>
      <c r="QJ44"/>
      <c r="QK44"/>
      <c r="QL44"/>
      <c r="QM44"/>
      <c r="QN44"/>
      <c r="QO44"/>
      <c r="QP44"/>
      <c r="QQ44"/>
      <c r="QR44"/>
      <c r="QS44"/>
      <c r="QT44"/>
      <c r="QU44"/>
      <c r="QV44"/>
      <c r="QW44"/>
      <c r="QX44"/>
      <c r="QY44"/>
      <c r="QZ44"/>
      <c r="RA44"/>
      <c r="RB44"/>
      <c r="RC44"/>
      <c r="RD44"/>
      <c r="RE44"/>
      <c r="RF44"/>
      <c r="RG44"/>
      <c r="RH44"/>
      <c r="RI44"/>
      <c r="RJ44"/>
      <c r="RK44"/>
      <c r="RL44"/>
      <c r="RM44"/>
      <c r="RN44"/>
      <c r="RO44"/>
      <c r="RP44"/>
      <c r="RQ44"/>
      <c r="RR44"/>
      <c r="RS44"/>
      <c r="RT44"/>
      <c r="RU44"/>
      <c r="RV44"/>
      <c r="RW44"/>
      <c r="RX44"/>
      <c r="RY44"/>
      <c r="RZ44"/>
      <c r="SA44"/>
      <c r="SB44"/>
      <c r="SC44"/>
      <c r="SD44"/>
      <c r="SE44"/>
      <c r="SF44"/>
      <c r="SG44"/>
      <c r="SH44"/>
      <c r="SI44"/>
      <c r="SJ44"/>
      <c r="SK44"/>
      <c r="SL44"/>
      <c r="SM44"/>
      <c r="SN44"/>
      <c r="SO44"/>
      <c r="SP44"/>
      <c r="SQ44"/>
      <c r="SR44"/>
      <c r="SS44"/>
      <c r="ST44"/>
      <c r="SU44"/>
      <c r="SV44"/>
      <c r="SW44"/>
      <c r="SX44"/>
      <c r="SY44"/>
      <c r="SZ44"/>
      <c r="TA44"/>
      <c r="TB44"/>
      <c r="TC44"/>
      <c r="TD44"/>
      <c r="TE44"/>
      <c r="TF44"/>
      <c r="TG44"/>
      <c r="TH44"/>
      <c r="TI44"/>
      <c r="TJ44"/>
      <c r="TK44"/>
      <c r="TL44"/>
      <c r="TM44"/>
      <c r="TN44"/>
      <c r="TO44"/>
      <c r="TP44"/>
      <c r="TQ44"/>
      <c r="TR44"/>
      <c r="TS44"/>
      <c r="TT44"/>
      <c r="TU44"/>
      <c r="TV44"/>
      <c r="TW44"/>
      <c r="TX44"/>
      <c r="TY44"/>
      <c r="TZ44"/>
      <c r="UA44"/>
      <c r="UB44"/>
      <c r="UC44"/>
      <c r="UD44"/>
      <c r="UE44"/>
      <c r="UF44"/>
      <c r="UG44"/>
      <c r="UH44"/>
      <c r="UI44"/>
      <c r="UJ44"/>
      <c r="UK44"/>
      <c r="UL44"/>
      <c r="UM44"/>
      <c r="UN44"/>
      <c r="UO44"/>
      <c r="UP44"/>
      <c r="UQ44"/>
      <c r="UR44"/>
      <c r="US44"/>
      <c r="UT44"/>
      <c r="UU44"/>
      <c r="UV44"/>
      <c r="UW44"/>
      <c r="UX44"/>
      <c r="UY44"/>
      <c r="UZ44"/>
      <c r="VA44"/>
      <c r="VB44"/>
      <c r="VC44"/>
      <c r="VD44"/>
      <c r="VE44"/>
      <c r="VF44"/>
      <c r="VG44"/>
      <c r="VH44"/>
      <c r="VI44"/>
      <c r="VJ44"/>
      <c r="VK44"/>
      <c r="VL44"/>
      <c r="VM44"/>
      <c r="VN44"/>
      <c r="VO44"/>
      <c r="VP44"/>
      <c r="VQ44"/>
      <c r="VR44"/>
      <c r="VS44"/>
      <c r="VT44"/>
      <c r="VU44"/>
      <c r="VV44"/>
      <c r="VW44"/>
      <c r="VX44"/>
      <c r="VY44"/>
      <c r="VZ44"/>
      <c r="WA44"/>
      <c r="WB44"/>
      <c r="WC44"/>
      <c r="WD44"/>
      <c r="WE44"/>
      <c r="WF44"/>
      <c r="WG44"/>
      <c r="WH44"/>
      <c r="WI44"/>
      <c r="WJ44"/>
      <c r="WK44"/>
      <c r="WL44"/>
      <c r="WM44"/>
      <c r="WN44"/>
      <c r="WO44"/>
      <c r="WP44"/>
      <c r="WQ44"/>
      <c r="WR44"/>
      <c r="WS44"/>
      <c r="WT44"/>
      <c r="WU44"/>
      <c r="WV44"/>
      <c r="WW44"/>
      <c r="WX44"/>
      <c r="WY44"/>
      <c r="WZ44"/>
      <c r="XA44"/>
      <c r="XB44"/>
      <c r="XC44"/>
      <c r="XD44"/>
      <c r="XE44"/>
      <c r="XF44"/>
      <c r="XG44"/>
      <c r="XH44"/>
      <c r="XI44"/>
      <c r="XJ44"/>
      <c r="XK44"/>
      <c r="XL44"/>
      <c r="XM44"/>
      <c r="XN44"/>
      <c r="XO44"/>
      <c r="XP44"/>
      <c r="XQ44"/>
      <c r="XR44"/>
      <c r="XS44"/>
      <c r="XT44"/>
      <c r="XU44"/>
      <c r="XV44"/>
      <c r="XW44"/>
      <c r="XX44"/>
      <c r="XY44"/>
      <c r="XZ44"/>
      <c r="YA44"/>
      <c r="YB44"/>
      <c r="YC44"/>
      <c r="YD44"/>
      <c r="YE44"/>
      <c r="YF44"/>
      <c r="YG44"/>
      <c r="YH44"/>
      <c r="YI44"/>
      <c r="YJ44"/>
      <c r="YK44"/>
      <c r="YL44"/>
      <c r="YM44"/>
      <c r="YN44"/>
      <c r="YO44"/>
      <c r="YP44"/>
      <c r="YQ44"/>
      <c r="YR44"/>
      <c r="YS44"/>
      <c r="YT44"/>
      <c r="YU44"/>
      <c r="YV44"/>
      <c r="YW44"/>
      <c r="YX44"/>
      <c r="YY44"/>
      <c r="YZ44"/>
      <c r="ZA44"/>
      <c r="ZB44"/>
      <c r="ZC44"/>
      <c r="ZD44"/>
      <c r="ZE44"/>
      <c r="ZF44"/>
      <c r="ZG44"/>
      <c r="ZH44"/>
      <c r="ZI44"/>
      <c r="ZJ44"/>
      <c r="ZK44"/>
      <c r="ZL44"/>
      <c r="ZM44"/>
      <c r="ZN44"/>
      <c r="ZO44"/>
      <c r="ZP44"/>
      <c r="ZQ44"/>
      <c r="ZR44"/>
      <c r="ZS44"/>
      <c r="ZT44"/>
      <c r="ZU44"/>
      <c r="ZV44"/>
      <c r="ZW44"/>
      <c r="ZX44"/>
      <c r="ZY44"/>
      <c r="ZZ44"/>
      <c r="AAA44"/>
      <c r="AAB44"/>
      <c r="AAC44"/>
      <c r="AAD44"/>
      <c r="AAE44"/>
      <c r="AAF44"/>
      <c r="AAG44"/>
      <c r="AAH44"/>
      <c r="AAI44"/>
      <c r="AAJ44"/>
      <c r="AAK44"/>
      <c r="AAL44"/>
      <c r="AAM44"/>
      <c r="AAN44"/>
      <c r="AAO44"/>
      <c r="AAP44"/>
      <c r="AAQ44"/>
      <c r="AAR44"/>
      <c r="AAS44"/>
      <c r="AAT44"/>
      <c r="AAU44"/>
      <c r="AAV44"/>
      <c r="AAW44"/>
      <c r="AAX44"/>
      <c r="AAY44"/>
      <c r="AAZ44"/>
      <c r="ABA44"/>
      <c r="ABB44"/>
      <c r="ABC44"/>
      <c r="ABD44"/>
      <c r="ABE44"/>
      <c r="ABF44"/>
      <c r="ABG44"/>
      <c r="ABH44"/>
      <c r="ABI44"/>
      <c r="ABJ44"/>
      <c r="ABK44"/>
      <c r="ABL44"/>
      <c r="ABM44"/>
      <c r="ABN44"/>
      <c r="ABO44"/>
      <c r="ABP44"/>
      <c r="ABQ44"/>
      <c r="ABR44"/>
      <c r="ABS44"/>
      <c r="ABT44"/>
      <c r="ABU44"/>
      <c r="ABV44"/>
      <c r="ABW44"/>
      <c r="ABX44"/>
      <c r="ABY44"/>
      <c r="ABZ44"/>
      <c r="ACA44"/>
      <c r="ACB44"/>
      <c r="ACC44"/>
      <c r="ACD44"/>
      <c r="ACE44"/>
      <c r="ACF44"/>
      <c r="ACG44"/>
      <c r="ACH44"/>
      <c r="ACI44"/>
      <c r="ACJ44"/>
      <c r="ACK44"/>
      <c r="ACL44"/>
      <c r="ACM44"/>
      <c r="ACN44"/>
      <c r="ACO44"/>
      <c r="ACP44"/>
      <c r="ACQ44"/>
      <c r="ACR44"/>
      <c r="ACS44"/>
      <c r="ACT44"/>
      <c r="ACU44"/>
      <c r="ACV44"/>
      <c r="ACW44"/>
      <c r="ACX44"/>
      <c r="ACY44"/>
      <c r="ACZ44"/>
      <c r="ADA44"/>
      <c r="ADB44"/>
      <c r="ADC44"/>
      <c r="ADD44"/>
      <c r="ADE44"/>
      <c r="ADF44"/>
      <c r="ADG44"/>
      <c r="ADH44"/>
      <c r="ADI44"/>
      <c r="ADJ44"/>
      <c r="ADK44"/>
      <c r="ADL44"/>
      <c r="ADM44"/>
      <c r="ADN44"/>
      <c r="ADO44"/>
      <c r="ADP44"/>
      <c r="ADQ44"/>
      <c r="ADR44"/>
      <c r="ADS44"/>
      <c r="ADT44"/>
      <c r="ADU44"/>
      <c r="ADV44"/>
      <c r="ADW44"/>
      <c r="ADX44"/>
      <c r="ADY44"/>
      <c r="ADZ44"/>
      <c r="AEA44"/>
      <c r="AEB44"/>
      <c r="AEC44"/>
      <c r="AED44"/>
      <c r="AEE44"/>
      <c r="AEF44"/>
      <c r="AEG44"/>
      <c r="AEH44"/>
      <c r="AEI44"/>
      <c r="AEJ44"/>
      <c r="AEK44"/>
      <c r="AEL44"/>
      <c r="AEM44"/>
      <c r="AEN44"/>
      <c r="AEO44"/>
      <c r="AEP44"/>
      <c r="AEQ44"/>
      <c r="AER44"/>
      <c r="AES44"/>
      <c r="AET44"/>
      <c r="AEU44"/>
      <c r="AEV44"/>
      <c r="AEW44"/>
      <c r="AEX44"/>
      <c r="AEY44"/>
      <c r="AEZ44"/>
      <c r="AFA44"/>
      <c r="AFB44"/>
      <c r="AFC44"/>
      <c r="AFD44"/>
      <c r="AFE44"/>
      <c r="AFF44"/>
      <c r="AFG44"/>
      <c r="AFH44"/>
      <c r="AFI44"/>
      <c r="AFJ44"/>
      <c r="AFK44"/>
      <c r="AFL44"/>
      <c r="AFM44"/>
      <c r="AFN44"/>
      <c r="AFO44"/>
      <c r="AFP44"/>
      <c r="AFQ44"/>
      <c r="AFR44"/>
      <c r="AFS44"/>
      <c r="AFT44"/>
      <c r="AFU44"/>
      <c r="AFV44"/>
      <c r="AFW44"/>
      <c r="AFX44"/>
      <c r="AFY44"/>
      <c r="AFZ44"/>
      <c r="AGA44"/>
      <c r="AGB44"/>
      <c r="AGC44"/>
      <c r="AGD44"/>
      <c r="AGE44"/>
      <c r="AGF44"/>
      <c r="AGG44"/>
      <c r="AGH44"/>
      <c r="AGI44"/>
      <c r="AGJ44"/>
      <c r="AGK44"/>
      <c r="AGL44"/>
      <c r="AGM44"/>
      <c r="AGN44"/>
      <c r="AGO44"/>
      <c r="AGP44"/>
      <c r="AGQ44"/>
      <c r="AGR44"/>
      <c r="AGS44"/>
      <c r="AGT44"/>
      <c r="AGU44"/>
      <c r="AGV44"/>
      <c r="AGW44"/>
      <c r="AGX44"/>
      <c r="AGY44"/>
      <c r="AGZ44"/>
      <c r="AHA44"/>
      <c r="AHB44"/>
      <c r="AHC44"/>
      <c r="AHD44"/>
      <c r="AHE44"/>
      <c r="AHF44"/>
      <c r="AHG44"/>
      <c r="AHH44"/>
      <c r="AHI44"/>
      <c r="AHJ44"/>
      <c r="AHK44"/>
      <c r="AHL44"/>
      <c r="AHM44"/>
      <c r="AHN44"/>
      <c r="AHO44"/>
      <c r="AHP44"/>
      <c r="AHQ44"/>
      <c r="AHR44"/>
      <c r="AHS44"/>
      <c r="AHT44"/>
      <c r="AHU44"/>
      <c r="AHV44"/>
      <c r="AHW44"/>
      <c r="AHX44"/>
      <c r="AHY44"/>
      <c r="AHZ44"/>
      <c r="AIA44"/>
      <c r="AIB44"/>
      <c r="AIC44"/>
      <c r="AID44"/>
      <c r="AIE44"/>
      <c r="AIF44"/>
      <c r="AIG44"/>
      <c r="AIH44"/>
      <c r="AII44"/>
      <c r="AIJ44"/>
      <c r="AIK44"/>
      <c r="AIL44"/>
      <c r="AIM44"/>
      <c r="AIN44"/>
      <c r="AIO44"/>
      <c r="AIP44"/>
      <c r="AIQ44"/>
      <c r="AIR44"/>
      <c r="AIS44"/>
      <c r="AIT44"/>
      <c r="AIU44"/>
      <c r="AIV44"/>
      <c r="AIW44"/>
      <c r="AIX44"/>
      <c r="AIY44"/>
      <c r="AIZ44"/>
      <c r="AJA44"/>
      <c r="AJB44"/>
      <c r="AJC44"/>
      <c r="AJD44"/>
      <c r="AJE44"/>
      <c r="AJF44"/>
      <c r="AJG44"/>
      <c r="AJH44"/>
      <c r="AJI44"/>
      <c r="AJJ44"/>
      <c r="AJK44"/>
      <c r="AJL44"/>
      <c r="AJM44"/>
      <c r="AJN44"/>
      <c r="AJO44"/>
      <c r="AJP44"/>
      <c r="AJQ44"/>
      <c r="AJR44"/>
      <c r="AJS44"/>
      <c r="AJT44"/>
      <c r="AJU44"/>
      <c r="AJV44"/>
      <c r="AJW44"/>
      <c r="AJX44"/>
      <c r="AJY44"/>
      <c r="AJZ44"/>
      <c r="AKA44"/>
      <c r="AKB44"/>
      <c r="AKC44"/>
      <c r="AKD44"/>
      <c r="AKE44"/>
      <c r="AKF44"/>
      <c r="AKG44"/>
      <c r="AKH44"/>
      <c r="AKI44"/>
      <c r="AKJ44"/>
      <c r="AKK44"/>
      <c r="AKL44"/>
      <c r="AKM44"/>
      <c r="AKN44"/>
      <c r="AKO44"/>
      <c r="AKP44"/>
      <c r="AKQ44"/>
      <c r="AKR44"/>
      <c r="AKS44"/>
      <c r="AKT44"/>
      <c r="AKU44"/>
      <c r="AKV44"/>
      <c r="AKW44"/>
      <c r="AKX44"/>
      <c r="AKY44"/>
      <c r="AKZ44"/>
      <c r="ALA44"/>
      <c r="ALB44"/>
      <c r="ALC44"/>
      <c r="ALD44"/>
      <c r="ALE44"/>
      <c r="ALF44"/>
      <c r="ALG44"/>
      <c r="ALH44"/>
      <c r="ALI44"/>
      <c r="ALJ44"/>
      <c r="ALK44"/>
      <c r="ALL44"/>
      <c r="ALM44"/>
      <c r="ALN44"/>
      <c r="ALO44"/>
      <c r="ALP44"/>
      <c r="ALQ44"/>
      <c r="ALR44"/>
      <c r="ALS44"/>
      <c r="ALT44"/>
      <c r="ALU44"/>
      <c r="ALV44"/>
      <c r="ALW44"/>
      <c r="ALX44"/>
      <c r="ALY44"/>
      <c r="ALZ44"/>
      <c r="AMA44"/>
      <c r="AMB44"/>
      <c r="AMC44"/>
      <c r="AMD44"/>
      <c r="AME44"/>
      <c r="AMF44"/>
      <c r="AMG44"/>
      <c r="AMH44"/>
      <c r="AMI44"/>
      <c r="AMJ44"/>
    </row>
    <row r="45" spans="1:1024" x14ac:dyDescent="0.25">
      <c r="A45" s="26" t="s">
        <v>76</v>
      </c>
      <c r="B45" s="101">
        <v>41113</v>
      </c>
      <c r="C45" s="102">
        <f>dw!C45</f>
        <v>2.57275143492026</v>
      </c>
      <c r="D45" s="29" t="s">
        <v>72</v>
      </c>
      <c r="E45" s="31">
        <v>0.77549999999999997</v>
      </c>
      <c r="F45" s="31">
        <v>33</v>
      </c>
      <c r="G45" s="31">
        <v>2.35</v>
      </c>
      <c r="H45" s="103">
        <f>(dw!K45*100)/dw!$AB45</f>
        <v>1.3235106573370441</v>
      </c>
      <c r="I45" s="103">
        <f>(dw!L45*100)/dw!$AB45</f>
        <v>2.1549519197301494</v>
      </c>
      <c r="J45" s="103">
        <f>(dw!M45*100)/dw!$AB45</f>
        <v>2.9141030881217045</v>
      </c>
      <c r="K45" s="103">
        <f>(dw!N45*100)/dw!$AB45</f>
        <v>3.3744551818886377</v>
      </c>
      <c r="L45" s="103">
        <f>(dw!O45*100)/dw!$AB45</f>
        <v>0</v>
      </c>
      <c r="M45" s="103">
        <f>(dw!P45*100)/dw!$AB45</f>
        <v>20.645412946637226</v>
      </c>
      <c r="N45" s="103">
        <f>(dw!Q45*100)/dw!$AB45</f>
        <v>0</v>
      </c>
      <c r="O45" s="103">
        <f>(dw!R45*100)/dw!$AB45</f>
        <v>14.035570181266772</v>
      </c>
      <c r="P45" s="103">
        <f>(dw!S45*100)/dw!$AB45</f>
        <v>13.896082516795222</v>
      </c>
      <c r="Q45" s="103">
        <f>(dw!T45*100)/dw!$AB45</f>
        <v>10.113927662987415</v>
      </c>
      <c r="R45" s="103">
        <f>(dw!U45*100)/dw!$AB45</f>
        <v>0</v>
      </c>
      <c r="S45" s="103">
        <f>(dw!V45*100)/dw!$AB45</f>
        <v>0</v>
      </c>
      <c r="T45" s="103">
        <f>(dw!W45*100)/dw!$AB45</f>
        <v>0</v>
      </c>
      <c r="U45" s="103">
        <f>(dw!X45*100)/dw!$AB45</f>
        <v>30.646259885235299</v>
      </c>
      <c r="V45" s="103">
        <f>(dw!Y45*100)/dw!$AB45</f>
        <v>0.89572596000053417</v>
      </c>
      <c r="W45" s="103">
        <f>(dw!Z45*100)/dw!$AB45</f>
        <v>0</v>
      </c>
      <c r="X45" s="103">
        <f>(dw!AA45*100)/dw!$AB45</f>
        <v>0</v>
      </c>
      <c r="Y45" s="103">
        <f t="shared" si="11"/>
        <v>99.999999999999986</v>
      </c>
      <c r="Z45" s="104">
        <f t="shared" si="12"/>
        <v>9.7670208470775357</v>
      </c>
      <c r="AA45" s="104">
        <f t="shared" si="13"/>
        <v>58.690993307686632</v>
      </c>
      <c r="AB45" s="104">
        <f t="shared" si="14"/>
        <v>0.61951275081621271</v>
      </c>
      <c r="AC45" s="104">
        <f t="shared" si="15"/>
        <v>0.75832150545332444</v>
      </c>
      <c r="AD45" s="104">
        <f t="shared" si="16"/>
        <v>0.34304009570403221</v>
      </c>
      <c r="AE45" s="104">
        <f t="shared" si="17"/>
        <v>0.14267169399622182</v>
      </c>
      <c r="AF45" s="104">
        <f t="shared" si="18"/>
        <v>0.79522465654829977</v>
      </c>
      <c r="AG45" s="104">
        <f t="shared" si="10"/>
        <v>1.4775843465966474</v>
      </c>
      <c r="AH45" s="104">
        <f t="shared" si="19"/>
        <v>0.11028039243104878</v>
      </c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J45"/>
      <c r="GK45"/>
      <c r="GL45"/>
      <c r="GM45"/>
      <c r="GN45"/>
      <c r="GO45"/>
      <c r="GP45"/>
      <c r="GQ45"/>
      <c r="GR45"/>
      <c r="GS45"/>
      <c r="GT45"/>
      <c r="GU45"/>
      <c r="GV45"/>
      <c r="GW45"/>
      <c r="GX45"/>
      <c r="GY45"/>
      <c r="GZ45"/>
      <c r="HA45"/>
      <c r="HB45"/>
      <c r="HC45"/>
      <c r="HD45"/>
      <c r="HE45"/>
      <c r="HF45"/>
      <c r="HG45"/>
      <c r="HH45"/>
      <c r="HI45"/>
      <c r="HJ45"/>
      <c r="HK45"/>
      <c r="HL45"/>
      <c r="HM45"/>
      <c r="HN45"/>
      <c r="HO45"/>
      <c r="HP45"/>
      <c r="HQ45"/>
      <c r="HR45"/>
      <c r="HS45"/>
      <c r="HT45"/>
      <c r="HU45"/>
      <c r="HV45"/>
      <c r="HW45"/>
      <c r="HX45"/>
      <c r="HY45"/>
      <c r="HZ45"/>
      <c r="IA45"/>
      <c r="IB45"/>
      <c r="IC45"/>
      <c r="ID45"/>
      <c r="IE45"/>
      <c r="IF45"/>
      <c r="IG45"/>
      <c r="IH45"/>
      <c r="II45"/>
      <c r="IJ45"/>
      <c r="IK45"/>
      <c r="IL45"/>
      <c r="IM45"/>
      <c r="IN45"/>
      <c r="IO45"/>
      <c r="IP45"/>
      <c r="IQ45"/>
      <c r="IR45"/>
      <c r="IS45"/>
      <c r="IT45"/>
      <c r="IU45"/>
      <c r="IV45"/>
      <c r="IW45"/>
      <c r="IX45"/>
      <c r="IY45"/>
      <c r="IZ45"/>
      <c r="JA45"/>
      <c r="JB45"/>
      <c r="JC45"/>
      <c r="JD45"/>
      <c r="JE45"/>
      <c r="JF45"/>
      <c r="JG45"/>
      <c r="JH45"/>
      <c r="JI45"/>
      <c r="JJ45"/>
      <c r="JK45"/>
      <c r="JL45"/>
      <c r="JM45"/>
      <c r="JN45"/>
      <c r="JO45"/>
      <c r="JP45"/>
      <c r="JQ45"/>
      <c r="JR45"/>
      <c r="JS45"/>
      <c r="JT45"/>
      <c r="JU45"/>
      <c r="JV45"/>
      <c r="JW45"/>
      <c r="JX45"/>
      <c r="JY45"/>
      <c r="JZ45"/>
      <c r="KA45"/>
      <c r="KB45"/>
      <c r="KC45"/>
      <c r="KD45"/>
      <c r="KE45"/>
      <c r="KF45"/>
      <c r="KG45"/>
      <c r="KH45"/>
      <c r="KI45"/>
      <c r="KJ45"/>
      <c r="KK45"/>
      <c r="KL45"/>
      <c r="KM45"/>
      <c r="KN45"/>
      <c r="KO45"/>
      <c r="KP45"/>
      <c r="KQ45"/>
      <c r="KR45"/>
      <c r="KS45"/>
      <c r="KT45"/>
      <c r="KU45"/>
      <c r="KV45"/>
      <c r="KW45"/>
      <c r="KX45"/>
      <c r="KY45"/>
      <c r="KZ45"/>
      <c r="LA45"/>
      <c r="LB45"/>
      <c r="LC45"/>
      <c r="LD45"/>
      <c r="LE45"/>
      <c r="LF45"/>
      <c r="LG45"/>
      <c r="LH45"/>
      <c r="LI45"/>
      <c r="LJ45"/>
      <c r="LK45"/>
      <c r="LL45"/>
      <c r="LM45"/>
      <c r="LN45"/>
      <c r="LO45"/>
      <c r="LP45"/>
      <c r="LQ45"/>
      <c r="LR45"/>
      <c r="LS45"/>
      <c r="LT45"/>
      <c r="LU45"/>
      <c r="LV45"/>
      <c r="LW45"/>
      <c r="LX45"/>
      <c r="LY45"/>
      <c r="LZ45"/>
      <c r="MA45"/>
      <c r="MB45"/>
      <c r="MC45"/>
      <c r="MD45"/>
      <c r="ME45"/>
      <c r="MF45"/>
      <c r="MG45"/>
      <c r="MH45"/>
      <c r="MI45"/>
      <c r="MJ45"/>
      <c r="MK45"/>
      <c r="ML45"/>
      <c r="MM45"/>
      <c r="MN45"/>
      <c r="MO45"/>
      <c r="MP45"/>
      <c r="MQ45"/>
      <c r="MR45"/>
      <c r="MS45"/>
      <c r="MT45"/>
      <c r="MU45"/>
      <c r="MV45"/>
      <c r="MW45"/>
      <c r="MX45"/>
      <c r="MY45"/>
      <c r="MZ45"/>
      <c r="NA45"/>
      <c r="NB45"/>
      <c r="NC45"/>
      <c r="ND45"/>
      <c r="NE45"/>
      <c r="NF45"/>
      <c r="NG45"/>
      <c r="NH45"/>
      <c r="NI45"/>
      <c r="NJ45"/>
      <c r="NK45"/>
      <c r="NL45"/>
      <c r="NM45"/>
      <c r="NN45"/>
      <c r="NO45"/>
      <c r="NP45"/>
      <c r="NQ45"/>
      <c r="NR45"/>
      <c r="NS45"/>
      <c r="NT45"/>
      <c r="NU45"/>
      <c r="NV45"/>
      <c r="NW45"/>
      <c r="NX45"/>
      <c r="NY45"/>
      <c r="NZ45"/>
      <c r="OA45"/>
      <c r="OB45"/>
      <c r="OC45"/>
      <c r="OD45"/>
      <c r="OE45"/>
      <c r="OF45"/>
      <c r="OG45"/>
      <c r="OH45"/>
      <c r="OI45"/>
      <c r="OJ45"/>
      <c r="OK45"/>
      <c r="OL45"/>
      <c r="OM45"/>
      <c r="ON45"/>
      <c r="OO45"/>
      <c r="OP45"/>
      <c r="OQ45"/>
      <c r="OR45"/>
      <c r="OS45"/>
      <c r="OT45"/>
      <c r="OU45"/>
      <c r="OV45"/>
      <c r="OW45"/>
      <c r="OX45"/>
      <c r="OY45"/>
      <c r="OZ45"/>
      <c r="PA45"/>
      <c r="PB45"/>
      <c r="PC45"/>
      <c r="PD45"/>
      <c r="PE45"/>
      <c r="PF45"/>
      <c r="PG45"/>
      <c r="PH45"/>
      <c r="PI45"/>
      <c r="PJ45"/>
      <c r="PK45"/>
      <c r="PL45"/>
      <c r="PM45"/>
      <c r="PN45"/>
      <c r="PO45"/>
      <c r="PP45"/>
      <c r="PQ45"/>
      <c r="PR45"/>
      <c r="PS45"/>
      <c r="PT45"/>
      <c r="PU45"/>
      <c r="PV45"/>
      <c r="PW45"/>
      <c r="PX45"/>
      <c r="PY45"/>
      <c r="PZ45"/>
      <c r="QA45"/>
      <c r="QB45"/>
      <c r="QC45"/>
      <c r="QD45"/>
      <c r="QE45"/>
      <c r="QF45"/>
      <c r="QG45"/>
      <c r="QH45"/>
      <c r="QI45"/>
      <c r="QJ45"/>
      <c r="QK45"/>
      <c r="QL45"/>
      <c r="QM45"/>
      <c r="QN45"/>
      <c r="QO45"/>
      <c r="QP45"/>
      <c r="QQ45"/>
      <c r="QR45"/>
      <c r="QS45"/>
      <c r="QT45"/>
      <c r="QU45"/>
      <c r="QV45"/>
      <c r="QW45"/>
      <c r="QX45"/>
      <c r="QY45"/>
      <c r="QZ45"/>
      <c r="RA45"/>
      <c r="RB45"/>
      <c r="RC45"/>
      <c r="RD45"/>
      <c r="RE45"/>
      <c r="RF45"/>
      <c r="RG45"/>
      <c r="RH45"/>
      <c r="RI45"/>
      <c r="RJ45"/>
      <c r="RK45"/>
      <c r="RL45"/>
      <c r="RM45"/>
      <c r="RN45"/>
      <c r="RO45"/>
      <c r="RP45"/>
      <c r="RQ45"/>
      <c r="RR45"/>
      <c r="RS45"/>
      <c r="RT45"/>
      <c r="RU45"/>
      <c r="RV45"/>
      <c r="RW45"/>
      <c r="RX45"/>
      <c r="RY45"/>
      <c r="RZ45"/>
      <c r="SA45"/>
      <c r="SB45"/>
      <c r="SC45"/>
      <c r="SD45"/>
      <c r="SE45"/>
      <c r="SF45"/>
      <c r="SG45"/>
      <c r="SH45"/>
      <c r="SI45"/>
      <c r="SJ45"/>
      <c r="SK45"/>
      <c r="SL45"/>
      <c r="SM45"/>
      <c r="SN45"/>
      <c r="SO45"/>
      <c r="SP45"/>
      <c r="SQ45"/>
      <c r="SR45"/>
      <c r="SS45"/>
      <c r="ST45"/>
      <c r="SU45"/>
      <c r="SV45"/>
      <c r="SW45"/>
      <c r="SX45"/>
      <c r="SY45"/>
      <c r="SZ45"/>
      <c r="TA45"/>
      <c r="TB45"/>
      <c r="TC45"/>
      <c r="TD45"/>
      <c r="TE45"/>
      <c r="TF45"/>
      <c r="TG45"/>
      <c r="TH45"/>
      <c r="TI45"/>
      <c r="TJ45"/>
      <c r="TK45"/>
      <c r="TL45"/>
      <c r="TM45"/>
      <c r="TN45"/>
      <c r="TO45"/>
      <c r="TP45"/>
      <c r="TQ45"/>
      <c r="TR45"/>
      <c r="TS45"/>
      <c r="TT45"/>
      <c r="TU45"/>
      <c r="TV45"/>
      <c r="TW45"/>
      <c r="TX45"/>
      <c r="TY45"/>
      <c r="TZ45"/>
      <c r="UA45"/>
      <c r="UB45"/>
      <c r="UC45"/>
      <c r="UD45"/>
      <c r="UE45"/>
      <c r="UF45"/>
      <c r="UG45"/>
      <c r="UH45"/>
      <c r="UI45"/>
      <c r="UJ45"/>
      <c r="UK45"/>
      <c r="UL45"/>
      <c r="UM45"/>
      <c r="UN45"/>
      <c r="UO45"/>
      <c r="UP45"/>
      <c r="UQ45"/>
      <c r="UR45"/>
      <c r="US45"/>
      <c r="UT45"/>
      <c r="UU45"/>
      <c r="UV45"/>
      <c r="UW45"/>
      <c r="UX45"/>
      <c r="UY45"/>
      <c r="UZ45"/>
      <c r="VA45"/>
      <c r="VB45"/>
      <c r="VC45"/>
      <c r="VD45"/>
      <c r="VE45"/>
      <c r="VF45"/>
      <c r="VG45"/>
      <c r="VH45"/>
      <c r="VI45"/>
      <c r="VJ45"/>
      <c r="VK45"/>
      <c r="VL45"/>
      <c r="VM45"/>
      <c r="VN45"/>
      <c r="VO45"/>
      <c r="VP45"/>
      <c r="VQ45"/>
      <c r="VR45"/>
      <c r="VS45"/>
      <c r="VT45"/>
      <c r="VU45"/>
      <c r="VV45"/>
      <c r="VW45"/>
      <c r="VX45"/>
      <c r="VY45"/>
      <c r="VZ45"/>
      <c r="WA45"/>
      <c r="WB45"/>
      <c r="WC45"/>
      <c r="WD45"/>
      <c r="WE45"/>
      <c r="WF45"/>
      <c r="WG45"/>
      <c r="WH45"/>
      <c r="WI45"/>
      <c r="WJ45"/>
      <c r="WK45"/>
      <c r="WL45"/>
      <c r="WM45"/>
      <c r="WN45"/>
      <c r="WO45"/>
      <c r="WP45"/>
      <c r="WQ45"/>
      <c r="WR45"/>
      <c r="WS45"/>
      <c r="WT45"/>
      <c r="WU45"/>
      <c r="WV45"/>
      <c r="WW45"/>
      <c r="WX45"/>
      <c r="WY45"/>
      <c r="WZ45"/>
      <c r="XA45"/>
      <c r="XB45"/>
      <c r="XC45"/>
      <c r="XD45"/>
      <c r="XE45"/>
      <c r="XF45"/>
      <c r="XG45"/>
      <c r="XH45"/>
      <c r="XI45"/>
      <c r="XJ45"/>
      <c r="XK45"/>
      <c r="XL45"/>
      <c r="XM45"/>
      <c r="XN45"/>
      <c r="XO45"/>
      <c r="XP45"/>
      <c r="XQ45"/>
      <c r="XR45"/>
      <c r="XS45"/>
      <c r="XT45"/>
      <c r="XU45"/>
      <c r="XV45"/>
      <c r="XW45"/>
      <c r="XX45"/>
      <c r="XY45"/>
      <c r="XZ45"/>
      <c r="YA45"/>
      <c r="YB45"/>
      <c r="YC45"/>
      <c r="YD45"/>
      <c r="YE45"/>
      <c r="YF45"/>
      <c r="YG45"/>
      <c r="YH45"/>
      <c r="YI45"/>
      <c r="YJ45"/>
      <c r="YK45"/>
      <c r="YL45"/>
      <c r="YM45"/>
      <c r="YN45"/>
      <c r="YO45"/>
      <c r="YP45"/>
      <c r="YQ45"/>
      <c r="YR45"/>
      <c r="YS45"/>
      <c r="YT45"/>
      <c r="YU45"/>
      <c r="YV45"/>
      <c r="YW45"/>
      <c r="YX45"/>
      <c r="YY45"/>
      <c r="YZ45"/>
      <c r="ZA45"/>
      <c r="ZB45"/>
      <c r="ZC45"/>
      <c r="ZD45"/>
      <c r="ZE45"/>
      <c r="ZF45"/>
      <c r="ZG45"/>
      <c r="ZH45"/>
      <c r="ZI45"/>
      <c r="ZJ45"/>
      <c r="ZK45"/>
      <c r="ZL45"/>
      <c r="ZM45"/>
      <c r="ZN45"/>
      <c r="ZO45"/>
      <c r="ZP45"/>
      <c r="ZQ45"/>
      <c r="ZR45"/>
      <c r="ZS45"/>
      <c r="ZT45"/>
      <c r="ZU45"/>
      <c r="ZV45"/>
      <c r="ZW45"/>
      <c r="ZX45"/>
      <c r="ZY45"/>
      <c r="ZZ45"/>
      <c r="AAA45"/>
      <c r="AAB45"/>
      <c r="AAC45"/>
      <c r="AAD45"/>
      <c r="AAE45"/>
      <c r="AAF45"/>
      <c r="AAG45"/>
      <c r="AAH45"/>
      <c r="AAI45"/>
      <c r="AAJ45"/>
      <c r="AAK45"/>
      <c r="AAL45"/>
      <c r="AAM45"/>
      <c r="AAN45"/>
      <c r="AAO45"/>
      <c r="AAP45"/>
      <c r="AAQ45"/>
      <c r="AAR45"/>
      <c r="AAS45"/>
      <c r="AAT45"/>
      <c r="AAU45"/>
      <c r="AAV45"/>
      <c r="AAW45"/>
      <c r="AAX45"/>
      <c r="AAY45"/>
      <c r="AAZ45"/>
      <c r="ABA45"/>
      <c r="ABB45"/>
      <c r="ABC45"/>
      <c r="ABD45"/>
      <c r="ABE45"/>
      <c r="ABF45"/>
      <c r="ABG45"/>
      <c r="ABH45"/>
      <c r="ABI45"/>
      <c r="ABJ45"/>
      <c r="ABK45"/>
      <c r="ABL45"/>
      <c r="ABM45"/>
      <c r="ABN45"/>
      <c r="ABO45"/>
      <c r="ABP45"/>
      <c r="ABQ45"/>
      <c r="ABR45"/>
      <c r="ABS45"/>
      <c r="ABT45"/>
      <c r="ABU45"/>
      <c r="ABV45"/>
      <c r="ABW45"/>
      <c r="ABX45"/>
      <c r="ABY45"/>
      <c r="ABZ45"/>
      <c r="ACA45"/>
      <c r="ACB45"/>
      <c r="ACC45"/>
      <c r="ACD45"/>
      <c r="ACE45"/>
      <c r="ACF45"/>
      <c r="ACG45"/>
      <c r="ACH45"/>
      <c r="ACI45"/>
      <c r="ACJ45"/>
      <c r="ACK45"/>
      <c r="ACL45"/>
      <c r="ACM45"/>
      <c r="ACN45"/>
      <c r="ACO45"/>
      <c r="ACP45"/>
      <c r="ACQ45"/>
      <c r="ACR45"/>
      <c r="ACS45"/>
      <c r="ACT45"/>
      <c r="ACU45"/>
      <c r="ACV45"/>
      <c r="ACW45"/>
      <c r="ACX45"/>
      <c r="ACY45"/>
      <c r="ACZ45"/>
      <c r="ADA45"/>
      <c r="ADB45"/>
      <c r="ADC45"/>
      <c r="ADD45"/>
      <c r="ADE45"/>
      <c r="ADF45"/>
      <c r="ADG45"/>
      <c r="ADH45"/>
      <c r="ADI45"/>
      <c r="ADJ45"/>
      <c r="ADK45"/>
      <c r="ADL45"/>
      <c r="ADM45"/>
      <c r="ADN45"/>
      <c r="ADO45"/>
      <c r="ADP45"/>
      <c r="ADQ45"/>
      <c r="ADR45"/>
      <c r="ADS45"/>
      <c r="ADT45"/>
      <c r="ADU45"/>
      <c r="ADV45"/>
      <c r="ADW45"/>
      <c r="ADX45"/>
      <c r="ADY45"/>
      <c r="ADZ45"/>
      <c r="AEA45"/>
      <c r="AEB45"/>
      <c r="AEC45"/>
      <c r="AED45"/>
      <c r="AEE45"/>
      <c r="AEF45"/>
      <c r="AEG45"/>
      <c r="AEH45"/>
      <c r="AEI45"/>
      <c r="AEJ45"/>
      <c r="AEK45"/>
      <c r="AEL45"/>
      <c r="AEM45"/>
      <c r="AEN45"/>
      <c r="AEO45"/>
      <c r="AEP45"/>
      <c r="AEQ45"/>
      <c r="AER45"/>
      <c r="AES45"/>
      <c r="AET45"/>
      <c r="AEU45"/>
      <c r="AEV45"/>
      <c r="AEW45"/>
      <c r="AEX45"/>
      <c r="AEY45"/>
      <c r="AEZ45"/>
      <c r="AFA45"/>
      <c r="AFB45"/>
      <c r="AFC45"/>
      <c r="AFD45"/>
      <c r="AFE45"/>
      <c r="AFF45"/>
      <c r="AFG45"/>
      <c r="AFH45"/>
      <c r="AFI45"/>
      <c r="AFJ45"/>
      <c r="AFK45"/>
      <c r="AFL45"/>
      <c r="AFM45"/>
      <c r="AFN45"/>
      <c r="AFO45"/>
      <c r="AFP45"/>
      <c r="AFQ45"/>
      <c r="AFR45"/>
      <c r="AFS45"/>
      <c r="AFT45"/>
      <c r="AFU45"/>
      <c r="AFV45"/>
      <c r="AFW45"/>
      <c r="AFX45"/>
      <c r="AFY45"/>
      <c r="AFZ45"/>
      <c r="AGA45"/>
      <c r="AGB45"/>
      <c r="AGC45"/>
      <c r="AGD45"/>
      <c r="AGE45"/>
      <c r="AGF45"/>
      <c r="AGG45"/>
      <c r="AGH45"/>
      <c r="AGI45"/>
      <c r="AGJ45"/>
      <c r="AGK45"/>
      <c r="AGL45"/>
      <c r="AGM45"/>
      <c r="AGN45"/>
      <c r="AGO45"/>
      <c r="AGP45"/>
      <c r="AGQ45"/>
      <c r="AGR45"/>
      <c r="AGS45"/>
      <c r="AGT45"/>
      <c r="AGU45"/>
      <c r="AGV45"/>
      <c r="AGW45"/>
      <c r="AGX45"/>
      <c r="AGY45"/>
      <c r="AGZ45"/>
      <c r="AHA45"/>
      <c r="AHB45"/>
      <c r="AHC45"/>
      <c r="AHD45"/>
      <c r="AHE45"/>
      <c r="AHF45"/>
      <c r="AHG45"/>
      <c r="AHH45"/>
      <c r="AHI45"/>
      <c r="AHJ45"/>
      <c r="AHK45"/>
      <c r="AHL45"/>
      <c r="AHM45"/>
      <c r="AHN45"/>
      <c r="AHO45"/>
      <c r="AHP45"/>
      <c r="AHQ45"/>
      <c r="AHR45"/>
      <c r="AHS45"/>
      <c r="AHT45"/>
      <c r="AHU45"/>
      <c r="AHV45"/>
      <c r="AHW45"/>
      <c r="AHX45"/>
      <c r="AHY45"/>
      <c r="AHZ45"/>
      <c r="AIA45"/>
      <c r="AIB45"/>
      <c r="AIC45"/>
      <c r="AID45"/>
      <c r="AIE45"/>
      <c r="AIF45"/>
      <c r="AIG45"/>
      <c r="AIH45"/>
      <c r="AII45"/>
      <c r="AIJ45"/>
      <c r="AIK45"/>
      <c r="AIL45"/>
      <c r="AIM45"/>
      <c r="AIN45"/>
      <c r="AIO45"/>
      <c r="AIP45"/>
      <c r="AIQ45"/>
      <c r="AIR45"/>
      <c r="AIS45"/>
      <c r="AIT45"/>
      <c r="AIU45"/>
      <c r="AIV45"/>
      <c r="AIW45"/>
      <c r="AIX45"/>
      <c r="AIY45"/>
      <c r="AIZ45"/>
      <c r="AJA45"/>
      <c r="AJB45"/>
      <c r="AJC45"/>
      <c r="AJD45"/>
      <c r="AJE45"/>
      <c r="AJF45"/>
      <c r="AJG45"/>
      <c r="AJH45"/>
      <c r="AJI45"/>
      <c r="AJJ45"/>
      <c r="AJK45"/>
      <c r="AJL45"/>
      <c r="AJM45"/>
      <c r="AJN45"/>
      <c r="AJO45"/>
      <c r="AJP45"/>
      <c r="AJQ45"/>
      <c r="AJR45"/>
      <c r="AJS45"/>
      <c r="AJT45"/>
      <c r="AJU45"/>
      <c r="AJV45"/>
      <c r="AJW45"/>
      <c r="AJX45"/>
      <c r="AJY45"/>
      <c r="AJZ45"/>
      <c r="AKA45"/>
      <c r="AKB45"/>
      <c r="AKC45"/>
      <c r="AKD45"/>
      <c r="AKE45"/>
      <c r="AKF45"/>
      <c r="AKG45"/>
      <c r="AKH45"/>
      <c r="AKI45"/>
      <c r="AKJ45"/>
      <c r="AKK45"/>
      <c r="AKL45"/>
      <c r="AKM45"/>
      <c r="AKN45"/>
      <c r="AKO45"/>
      <c r="AKP45"/>
      <c r="AKQ45"/>
      <c r="AKR45"/>
      <c r="AKS45"/>
      <c r="AKT45"/>
      <c r="AKU45"/>
      <c r="AKV45"/>
      <c r="AKW45"/>
      <c r="AKX45"/>
      <c r="AKY45"/>
      <c r="AKZ45"/>
      <c r="ALA45"/>
      <c r="ALB45"/>
      <c r="ALC45"/>
      <c r="ALD45"/>
      <c r="ALE45"/>
      <c r="ALF45"/>
      <c r="ALG45"/>
      <c r="ALH45"/>
      <c r="ALI45"/>
      <c r="ALJ45"/>
      <c r="ALK45"/>
      <c r="ALL45"/>
      <c r="ALM45"/>
      <c r="ALN45"/>
      <c r="ALO45"/>
      <c r="ALP45"/>
      <c r="ALQ45"/>
      <c r="ALR45"/>
      <c r="ALS45"/>
      <c r="ALT45"/>
      <c r="ALU45"/>
      <c r="ALV45"/>
      <c r="ALW45"/>
      <c r="ALX45"/>
      <c r="ALY45"/>
      <c r="ALZ45"/>
      <c r="AMA45"/>
      <c r="AMB45"/>
      <c r="AMC45"/>
      <c r="AMD45"/>
      <c r="AME45"/>
      <c r="AMF45"/>
      <c r="AMG45"/>
      <c r="AMH45"/>
      <c r="AMI45"/>
      <c r="AMJ45"/>
    </row>
    <row r="46" spans="1:1024" x14ac:dyDescent="0.25">
      <c r="A46" s="40" t="s">
        <v>77</v>
      </c>
      <c r="B46" s="105">
        <v>41149</v>
      </c>
      <c r="C46" s="102">
        <f>dw!C46</f>
        <v>2.6849315068493098</v>
      </c>
      <c r="D46" s="29" t="s">
        <v>72</v>
      </c>
      <c r="E46" s="41"/>
      <c r="F46" s="41"/>
      <c r="G46" s="42"/>
      <c r="H46" s="103">
        <f>(dw!K46*100)/dw!$AB46</f>
        <v>5.9006495503877225</v>
      </c>
      <c r="I46" s="103">
        <f>(dw!L46*100)/dw!$AB46</f>
        <v>1.1314261908723209</v>
      </c>
      <c r="J46" s="103">
        <f>(dw!M46*100)/dw!$AB46</f>
        <v>21.241889838004781</v>
      </c>
      <c r="K46" s="103">
        <f>(dw!N46*100)/dw!$AB46</f>
        <v>2.0590118891511797</v>
      </c>
      <c r="L46" s="103">
        <f>(dw!O46*100)/dw!$AB46</f>
        <v>0</v>
      </c>
      <c r="M46" s="103">
        <f>(dw!P46*100)/dw!$AB46</f>
        <v>13.687329508047318</v>
      </c>
      <c r="N46" s="103">
        <f>(dw!Q46*100)/dw!$AB46</f>
        <v>0</v>
      </c>
      <c r="O46" s="103">
        <f>(dw!R46*100)/dw!$AB46</f>
        <v>12.743018083142591</v>
      </c>
      <c r="P46" s="103">
        <f>(dw!S46*100)/dw!$AB46</f>
        <v>9.0540970885532523</v>
      </c>
      <c r="Q46" s="103">
        <f>(dw!T46*100)/dw!$AB46</f>
        <v>7.1243000034404425</v>
      </c>
      <c r="R46" s="103">
        <f>(dw!U46*100)/dw!$AB46</f>
        <v>0.13967332941230076</v>
      </c>
      <c r="S46" s="103">
        <f>(dw!V46*100)/dw!$AB46</f>
        <v>0.26410907962562341</v>
      </c>
      <c r="T46" s="103">
        <f>(dw!W46*100)/dw!$AB46</f>
        <v>3.0033716363057961</v>
      </c>
      <c r="U46" s="103">
        <f>(dw!X46*100)/dw!$AB46</f>
        <v>13.409730346341076</v>
      </c>
      <c r="V46" s="103">
        <f>(dw!Y46*100)/dw!$AB46</f>
        <v>0.25525369919237817</v>
      </c>
      <c r="W46" s="103">
        <f>(dw!Z46*100)/dw!$AB46</f>
        <v>9.9861397575232296</v>
      </c>
      <c r="X46" s="103">
        <f>(dw!AA46*100)/dw!$AB46</f>
        <v>0</v>
      </c>
      <c r="Y46" s="103">
        <f t="shared" si="11"/>
        <v>100.00000000000003</v>
      </c>
      <c r="Z46" s="104">
        <f t="shared" si="12"/>
        <v>30.332977468416004</v>
      </c>
      <c r="AA46" s="104">
        <f t="shared" si="13"/>
        <v>42.748418012595906</v>
      </c>
      <c r="AB46" s="104">
        <f t="shared" si="14"/>
        <v>0.16089505183139369</v>
      </c>
      <c r="AC46" s="104">
        <f t="shared" si="15"/>
        <v>0.30655921903895389</v>
      </c>
      <c r="AD46" s="104">
        <f t="shared" si="16"/>
        <v>0.23878512269728455</v>
      </c>
      <c r="AE46" s="104">
        <f t="shared" si="17"/>
        <v>0.41505744750450413</v>
      </c>
      <c r="AF46" s="104">
        <f t="shared" si="18"/>
        <v>0.96497294361697861</v>
      </c>
      <c r="AG46" s="104"/>
      <c r="AH46" s="104">
        <f t="shared" si="19"/>
        <v>0.51460548492616442</v>
      </c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/>
      <c r="FM46"/>
      <c r="FN46"/>
      <c r="FO46"/>
      <c r="FP46"/>
      <c r="FQ46"/>
      <c r="FR46"/>
      <c r="FS46"/>
      <c r="FT46"/>
      <c r="FU46"/>
      <c r="FV46"/>
      <c r="FW46"/>
      <c r="FX46"/>
      <c r="FY46"/>
      <c r="FZ46"/>
      <c r="GA46"/>
      <c r="GB46"/>
      <c r="GC46"/>
      <c r="GD46"/>
      <c r="GE46"/>
      <c r="GF46"/>
      <c r="GG46"/>
      <c r="GH46"/>
      <c r="GI46"/>
      <c r="GJ46"/>
      <c r="GK46"/>
      <c r="GL46"/>
      <c r="GM46"/>
      <c r="GN46"/>
      <c r="GO46"/>
      <c r="GP46"/>
      <c r="GQ46"/>
      <c r="GR46"/>
      <c r="GS46"/>
      <c r="GT46"/>
      <c r="GU46"/>
      <c r="GV46"/>
      <c r="GW46"/>
      <c r="GX46"/>
      <c r="GY46"/>
      <c r="GZ46"/>
      <c r="HA46"/>
      <c r="HB46"/>
      <c r="HC46"/>
      <c r="HD46"/>
      <c r="HE46"/>
      <c r="HF46"/>
      <c r="HG46"/>
      <c r="HH46"/>
      <c r="HI46"/>
      <c r="HJ46"/>
      <c r="HK46"/>
      <c r="HL46"/>
      <c r="HM46"/>
      <c r="HN46"/>
      <c r="HO46"/>
      <c r="HP46"/>
      <c r="HQ46"/>
      <c r="HR46"/>
      <c r="HS46"/>
      <c r="HT46"/>
      <c r="HU46"/>
      <c r="HV46"/>
      <c r="HW46"/>
      <c r="HX46"/>
      <c r="HY46"/>
      <c r="HZ46"/>
      <c r="IA46"/>
      <c r="IB46"/>
      <c r="IC46"/>
      <c r="ID46"/>
      <c r="IE46"/>
      <c r="IF46"/>
      <c r="IG46"/>
      <c r="IH46"/>
      <c r="II46"/>
      <c r="IJ46"/>
      <c r="IK46"/>
      <c r="IL46"/>
      <c r="IM46"/>
      <c r="IN46"/>
      <c r="IO46"/>
      <c r="IP46"/>
      <c r="IQ46"/>
      <c r="IR46"/>
      <c r="IS46"/>
      <c r="IT46"/>
      <c r="IU46"/>
      <c r="IV46"/>
      <c r="IW46"/>
      <c r="IX46"/>
      <c r="IY46"/>
      <c r="IZ46"/>
      <c r="JA46"/>
      <c r="JB46"/>
      <c r="JC46"/>
      <c r="JD46"/>
      <c r="JE46"/>
      <c r="JF46"/>
      <c r="JG46"/>
      <c r="JH46"/>
      <c r="JI46"/>
      <c r="JJ46"/>
      <c r="JK46"/>
      <c r="JL46"/>
      <c r="JM46"/>
      <c r="JN46"/>
      <c r="JO46"/>
      <c r="JP46"/>
      <c r="JQ46"/>
      <c r="JR46"/>
      <c r="JS46"/>
      <c r="JT46"/>
      <c r="JU46"/>
      <c r="JV46"/>
      <c r="JW46"/>
      <c r="JX46"/>
      <c r="JY46"/>
      <c r="JZ46"/>
      <c r="KA46"/>
      <c r="KB46"/>
      <c r="KC46"/>
      <c r="KD46"/>
      <c r="KE46"/>
      <c r="KF46"/>
      <c r="KG46"/>
      <c r="KH46"/>
      <c r="KI46"/>
      <c r="KJ46"/>
      <c r="KK46"/>
      <c r="KL46"/>
      <c r="KM46"/>
      <c r="KN46"/>
      <c r="KO46"/>
      <c r="KP46"/>
      <c r="KQ46"/>
      <c r="KR46"/>
      <c r="KS46"/>
      <c r="KT46"/>
      <c r="KU46"/>
      <c r="KV46"/>
      <c r="KW46"/>
      <c r="KX46"/>
      <c r="KY46"/>
      <c r="KZ46"/>
      <c r="LA46"/>
      <c r="LB46"/>
      <c r="LC46"/>
      <c r="LD46"/>
      <c r="LE46"/>
      <c r="LF46"/>
      <c r="LG46"/>
      <c r="LH46"/>
      <c r="LI46"/>
      <c r="LJ46"/>
      <c r="LK46"/>
      <c r="LL46"/>
      <c r="LM46"/>
      <c r="LN46"/>
      <c r="LO46"/>
      <c r="LP46"/>
      <c r="LQ46"/>
      <c r="LR46"/>
      <c r="LS46"/>
      <c r="LT46"/>
      <c r="LU46"/>
      <c r="LV46"/>
      <c r="LW46"/>
      <c r="LX46"/>
      <c r="LY46"/>
      <c r="LZ46"/>
      <c r="MA46"/>
      <c r="MB46"/>
      <c r="MC46"/>
      <c r="MD46"/>
      <c r="ME46"/>
      <c r="MF46"/>
      <c r="MG46"/>
      <c r="MH46"/>
      <c r="MI46"/>
      <c r="MJ46"/>
      <c r="MK46"/>
      <c r="ML46"/>
      <c r="MM46"/>
      <c r="MN46"/>
      <c r="MO46"/>
      <c r="MP46"/>
      <c r="MQ46"/>
      <c r="MR46"/>
      <c r="MS46"/>
      <c r="MT46"/>
      <c r="MU46"/>
      <c r="MV46"/>
      <c r="MW46"/>
      <c r="MX46"/>
      <c r="MY46"/>
      <c r="MZ46"/>
      <c r="NA46"/>
      <c r="NB46"/>
      <c r="NC46"/>
      <c r="ND46"/>
      <c r="NE46"/>
      <c r="NF46"/>
      <c r="NG46"/>
      <c r="NH46"/>
      <c r="NI46"/>
      <c r="NJ46"/>
      <c r="NK46"/>
      <c r="NL46"/>
      <c r="NM46"/>
      <c r="NN46"/>
      <c r="NO46"/>
      <c r="NP46"/>
      <c r="NQ46"/>
      <c r="NR46"/>
      <c r="NS46"/>
      <c r="NT46"/>
      <c r="NU46"/>
      <c r="NV46"/>
      <c r="NW46"/>
      <c r="NX46"/>
      <c r="NY46"/>
      <c r="NZ46"/>
      <c r="OA46"/>
      <c r="OB46"/>
      <c r="OC46"/>
      <c r="OD46"/>
      <c r="OE46"/>
      <c r="OF46"/>
      <c r="OG46"/>
      <c r="OH46"/>
      <c r="OI46"/>
      <c r="OJ46"/>
      <c r="OK46"/>
      <c r="OL46"/>
      <c r="OM46"/>
      <c r="ON46"/>
      <c r="OO46"/>
      <c r="OP46"/>
      <c r="OQ46"/>
      <c r="OR46"/>
      <c r="OS46"/>
      <c r="OT46"/>
      <c r="OU46"/>
      <c r="OV46"/>
      <c r="OW46"/>
      <c r="OX46"/>
      <c r="OY46"/>
      <c r="OZ46"/>
      <c r="PA46"/>
      <c r="PB46"/>
      <c r="PC46"/>
      <c r="PD46"/>
      <c r="PE46"/>
      <c r="PF46"/>
      <c r="PG46"/>
      <c r="PH46"/>
      <c r="PI46"/>
      <c r="PJ46"/>
      <c r="PK46"/>
      <c r="PL46"/>
      <c r="PM46"/>
      <c r="PN46"/>
      <c r="PO46"/>
      <c r="PP46"/>
      <c r="PQ46"/>
      <c r="PR46"/>
      <c r="PS46"/>
      <c r="PT46"/>
      <c r="PU46"/>
      <c r="PV46"/>
      <c r="PW46"/>
      <c r="PX46"/>
      <c r="PY46"/>
      <c r="PZ46"/>
      <c r="QA46"/>
      <c r="QB46"/>
      <c r="QC46"/>
      <c r="QD46"/>
      <c r="QE46"/>
      <c r="QF46"/>
      <c r="QG46"/>
      <c r="QH46"/>
      <c r="QI46"/>
      <c r="QJ46"/>
      <c r="QK46"/>
      <c r="QL46"/>
      <c r="QM46"/>
      <c r="QN46"/>
      <c r="QO46"/>
      <c r="QP46"/>
      <c r="QQ46"/>
      <c r="QR46"/>
      <c r="QS46"/>
      <c r="QT46"/>
      <c r="QU46"/>
      <c r="QV46"/>
      <c r="QW46"/>
      <c r="QX46"/>
      <c r="QY46"/>
      <c r="QZ46"/>
      <c r="RA46"/>
      <c r="RB46"/>
      <c r="RC46"/>
      <c r="RD46"/>
      <c r="RE46"/>
      <c r="RF46"/>
      <c r="RG46"/>
      <c r="RH46"/>
      <c r="RI46"/>
      <c r="RJ46"/>
      <c r="RK46"/>
      <c r="RL46"/>
      <c r="RM46"/>
      <c r="RN46"/>
      <c r="RO46"/>
      <c r="RP46"/>
      <c r="RQ46"/>
      <c r="RR46"/>
      <c r="RS46"/>
      <c r="RT46"/>
      <c r="RU46"/>
      <c r="RV46"/>
      <c r="RW46"/>
      <c r="RX46"/>
      <c r="RY46"/>
      <c r="RZ46"/>
      <c r="SA46"/>
      <c r="SB46"/>
      <c r="SC46"/>
      <c r="SD46"/>
      <c r="SE46"/>
      <c r="SF46"/>
      <c r="SG46"/>
      <c r="SH46"/>
      <c r="SI46"/>
      <c r="SJ46"/>
      <c r="SK46"/>
      <c r="SL46"/>
      <c r="SM46"/>
      <c r="SN46"/>
      <c r="SO46"/>
      <c r="SP46"/>
      <c r="SQ46"/>
      <c r="SR46"/>
      <c r="SS46"/>
      <c r="ST46"/>
      <c r="SU46"/>
      <c r="SV46"/>
      <c r="SW46"/>
      <c r="SX46"/>
      <c r="SY46"/>
      <c r="SZ46"/>
      <c r="TA46"/>
      <c r="TB46"/>
      <c r="TC46"/>
      <c r="TD46"/>
      <c r="TE46"/>
      <c r="TF46"/>
      <c r="TG46"/>
      <c r="TH46"/>
      <c r="TI46"/>
      <c r="TJ46"/>
      <c r="TK46"/>
      <c r="TL46"/>
      <c r="TM46"/>
      <c r="TN46"/>
      <c r="TO46"/>
      <c r="TP46"/>
      <c r="TQ46"/>
      <c r="TR46"/>
      <c r="TS46"/>
      <c r="TT46"/>
      <c r="TU46"/>
      <c r="TV46"/>
      <c r="TW46"/>
      <c r="TX46"/>
      <c r="TY46"/>
      <c r="TZ46"/>
      <c r="UA46"/>
      <c r="UB46"/>
      <c r="UC46"/>
      <c r="UD46"/>
      <c r="UE46"/>
      <c r="UF46"/>
      <c r="UG46"/>
      <c r="UH46"/>
      <c r="UI46"/>
      <c r="UJ46"/>
      <c r="UK46"/>
      <c r="UL46"/>
      <c r="UM46"/>
      <c r="UN46"/>
      <c r="UO46"/>
      <c r="UP46"/>
      <c r="UQ46"/>
      <c r="UR46"/>
      <c r="US46"/>
      <c r="UT46"/>
      <c r="UU46"/>
      <c r="UV46"/>
      <c r="UW46"/>
      <c r="UX46"/>
      <c r="UY46"/>
      <c r="UZ46"/>
      <c r="VA46"/>
      <c r="VB46"/>
      <c r="VC46"/>
      <c r="VD46"/>
      <c r="VE46"/>
      <c r="VF46"/>
      <c r="VG46"/>
      <c r="VH46"/>
      <c r="VI46"/>
      <c r="VJ46"/>
      <c r="VK46"/>
      <c r="VL46"/>
      <c r="VM46"/>
      <c r="VN46"/>
      <c r="VO46"/>
      <c r="VP46"/>
      <c r="VQ46"/>
      <c r="VR46"/>
      <c r="VS46"/>
      <c r="VT46"/>
      <c r="VU46"/>
      <c r="VV46"/>
      <c r="VW46"/>
      <c r="VX46"/>
      <c r="VY46"/>
      <c r="VZ46"/>
      <c r="WA46"/>
      <c r="WB46"/>
      <c r="WC46"/>
      <c r="WD46"/>
      <c r="WE46"/>
      <c r="WF46"/>
      <c r="WG46"/>
      <c r="WH46"/>
      <c r="WI46"/>
      <c r="WJ46"/>
      <c r="WK46"/>
      <c r="WL46"/>
      <c r="WM46"/>
      <c r="WN46"/>
      <c r="WO46"/>
      <c r="WP46"/>
      <c r="WQ46"/>
      <c r="WR46"/>
      <c r="WS46"/>
      <c r="WT46"/>
      <c r="WU46"/>
      <c r="WV46"/>
      <c r="WW46"/>
      <c r="WX46"/>
      <c r="WY46"/>
      <c r="WZ46"/>
      <c r="XA46"/>
      <c r="XB46"/>
      <c r="XC46"/>
      <c r="XD46"/>
      <c r="XE46"/>
      <c r="XF46"/>
      <c r="XG46"/>
      <c r="XH46"/>
      <c r="XI46"/>
      <c r="XJ46"/>
      <c r="XK46"/>
      <c r="XL46"/>
      <c r="XM46"/>
      <c r="XN46"/>
      <c r="XO46"/>
      <c r="XP46"/>
      <c r="XQ46"/>
      <c r="XR46"/>
      <c r="XS46"/>
      <c r="XT46"/>
      <c r="XU46"/>
      <c r="XV46"/>
      <c r="XW46"/>
      <c r="XX46"/>
      <c r="XY46"/>
      <c r="XZ46"/>
      <c r="YA46"/>
      <c r="YB46"/>
      <c r="YC46"/>
      <c r="YD46"/>
      <c r="YE46"/>
      <c r="YF46"/>
      <c r="YG46"/>
      <c r="YH46"/>
      <c r="YI46"/>
      <c r="YJ46"/>
      <c r="YK46"/>
      <c r="YL46"/>
      <c r="YM46"/>
      <c r="YN46"/>
      <c r="YO46"/>
      <c r="YP46"/>
      <c r="YQ46"/>
      <c r="YR46"/>
      <c r="YS46"/>
      <c r="YT46"/>
      <c r="YU46"/>
      <c r="YV46"/>
      <c r="YW46"/>
      <c r="YX46"/>
      <c r="YY46"/>
      <c r="YZ46"/>
      <c r="ZA46"/>
      <c r="ZB46"/>
      <c r="ZC46"/>
      <c r="ZD46"/>
      <c r="ZE46"/>
      <c r="ZF46"/>
      <c r="ZG46"/>
      <c r="ZH46"/>
      <c r="ZI46"/>
      <c r="ZJ46"/>
      <c r="ZK46"/>
      <c r="ZL46"/>
      <c r="ZM46"/>
      <c r="ZN46"/>
      <c r="ZO46"/>
      <c r="ZP46"/>
      <c r="ZQ46"/>
      <c r="ZR46"/>
      <c r="ZS46"/>
      <c r="ZT46"/>
      <c r="ZU46"/>
      <c r="ZV46"/>
      <c r="ZW46"/>
      <c r="ZX46"/>
      <c r="ZY46"/>
      <c r="ZZ46"/>
      <c r="AAA46"/>
      <c r="AAB46"/>
      <c r="AAC46"/>
      <c r="AAD46"/>
      <c r="AAE46"/>
      <c r="AAF46"/>
      <c r="AAG46"/>
      <c r="AAH46"/>
      <c r="AAI46"/>
      <c r="AAJ46"/>
      <c r="AAK46"/>
      <c r="AAL46"/>
      <c r="AAM46"/>
      <c r="AAN46"/>
      <c r="AAO46"/>
      <c r="AAP46"/>
      <c r="AAQ46"/>
      <c r="AAR46"/>
      <c r="AAS46"/>
      <c r="AAT46"/>
      <c r="AAU46"/>
      <c r="AAV46"/>
      <c r="AAW46"/>
      <c r="AAX46"/>
      <c r="AAY46"/>
      <c r="AAZ46"/>
      <c r="ABA46"/>
      <c r="ABB46"/>
      <c r="ABC46"/>
      <c r="ABD46"/>
      <c r="ABE46"/>
      <c r="ABF46"/>
      <c r="ABG46"/>
      <c r="ABH46"/>
      <c r="ABI46"/>
      <c r="ABJ46"/>
      <c r="ABK46"/>
      <c r="ABL46"/>
      <c r="ABM46"/>
      <c r="ABN46"/>
      <c r="ABO46"/>
      <c r="ABP46"/>
      <c r="ABQ46"/>
      <c r="ABR46"/>
      <c r="ABS46"/>
      <c r="ABT46"/>
      <c r="ABU46"/>
      <c r="ABV46"/>
      <c r="ABW46"/>
      <c r="ABX46"/>
      <c r="ABY46"/>
      <c r="ABZ46"/>
      <c r="ACA46"/>
      <c r="ACB46"/>
      <c r="ACC46"/>
      <c r="ACD46"/>
      <c r="ACE46"/>
      <c r="ACF46"/>
      <c r="ACG46"/>
      <c r="ACH46"/>
      <c r="ACI46"/>
      <c r="ACJ46"/>
      <c r="ACK46"/>
      <c r="ACL46"/>
      <c r="ACM46"/>
      <c r="ACN46"/>
      <c r="ACO46"/>
      <c r="ACP46"/>
      <c r="ACQ46"/>
      <c r="ACR46"/>
      <c r="ACS46"/>
      <c r="ACT46"/>
      <c r="ACU46"/>
      <c r="ACV46"/>
      <c r="ACW46"/>
      <c r="ACX46"/>
      <c r="ACY46"/>
      <c r="ACZ46"/>
      <c r="ADA46"/>
      <c r="ADB46"/>
      <c r="ADC46"/>
      <c r="ADD46"/>
      <c r="ADE46"/>
      <c r="ADF46"/>
      <c r="ADG46"/>
      <c r="ADH46"/>
      <c r="ADI46"/>
      <c r="ADJ46"/>
      <c r="ADK46"/>
      <c r="ADL46"/>
      <c r="ADM46"/>
      <c r="ADN46"/>
      <c r="ADO46"/>
      <c r="ADP46"/>
      <c r="ADQ46"/>
      <c r="ADR46"/>
      <c r="ADS46"/>
      <c r="ADT46"/>
      <c r="ADU46"/>
      <c r="ADV46"/>
      <c r="ADW46"/>
      <c r="ADX46"/>
      <c r="ADY46"/>
      <c r="ADZ46"/>
      <c r="AEA46"/>
      <c r="AEB46"/>
      <c r="AEC46"/>
      <c r="AED46"/>
      <c r="AEE46"/>
      <c r="AEF46"/>
      <c r="AEG46"/>
      <c r="AEH46"/>
      <c r="AEI46"/>
      <c r="AEJ46"/>
      <c r="AEK46"/>
      <c r="AEL46"/>
      <c r="AEM46"/>
      <c r="AEN46"/>
      <c r="AEO46"/>
      <c r="AEP46"/>
      <c r="AEQ46"/>
      <c r="AER46"/>
      <c r="AES46"/>
      <c r="AET46"/>
      <c r="AEU46"/>
      <c r="AEV46"/>
      <c r="AEW46"/>
      <c r="AEX46"/>
      <c r="AEY46"/>
      <c r="AEZ46"/>
      <c r="AFA46"/>
      <c r="AFB46"/>
      <c r="AFC46"/>
      <c r="AFD46"/>
      <c r="AFE46"/>
      <c r="AFF46"/>
      <c r="AFG46"/>
      <c r="AFH46"/>
      <c r="AFI46"/>
      <c r="AFJ46"/>
      <c r="AFK46"/>
      <c r="AFL46"/>
      <c r="AFM46"/>
      <c r="AFN46"/>
      <c r="AFO46"/>
      <c r="AFP46"/>
      <c r="AFQ46"/>
      <c r="AFR46"/>
      <c r="AFS46"/>
      <c r="AFT46"/>
      <c r="AFU46"/>
      <c r="AFV46"/>
      <c r="AFW46"/>
      <c r="AFX46"/>
      <c r="AFY46"/>
      <c r="AFZ46"/>
      <c r="AGA46"/>
      <c r="AGB46"/>
      <c r="AGC46"/>
      <c r="AGD46"/>
      <c r="AGE46"/>
      <c r="AGF46"/>
      <c r="AGG46"/>
      <c r="AGH46"/>
      <c r="AGI46"/>
      <c r="AGJ46"/>
      <c r="AGK46"/>
      <c r="AGL46"/>
      <c r="AGM46"/>
      <c r="AGN46"/>
      <c r="AGO46"/>
      <c r="AGP46"/>
      <c r="AGQ46"/>
      <c r="AGR46"/>
      <c r="AGS46"/>
      <c r="AGT46"/>
      <c r="AGU46"/>
      <c r="AGV46"/>
      <c r="AGW46"/>
      <c r="AGX46"/>
      <c r="AGY46"/>
      <c r="AGZ46"/>
      <c r="AHA46"/>
      <c r="AHB46"/>
      <c r="AHC46"/>
      <c r="AHD46"/>
      <c r="AHE46"/>
      <c r="AHF46"/>
      <c r="AHG46"/>
      <c r="AHH46"/>
      <c r="AHI46"/>
      <c r="AHJ46"/>
      <c r="AHK46"/>
      <c r="AHL46"/>
      <c r="AHM46"/>
      <c r="AHN46"/>
      <c r="AHO46"/>
      <c r="AHP46"/>
      <c r="AHQ46"/>
      <c r="AHR46"/>
      <c r="AHS46"/>
      <c r="AHT46"/>
      <c r="AHU46"/>
      <c r="AHV46"/>
      <c r="AHW46"/>
      <c r="AHX46"/>
      <c r="AHY46"/>
      <c r="AHZ46"/>
      <c r="AIA46"/>
      <c r="AIB46"/>
      <c r="AIC46"/>
      <c r="AID46"/>
      <c r="AIE46"/>
      <c r="AIF46"/>
      <c r="AIG46"/>
      <c r="AIH46"/>
      <c r="AII46"/>
      <c r="AIJ46"/>
      <c r="AIK46"/>
      <c r="AIL46"/>
      <c r="AIM46"/>
      <c r="AIN46"/>
      <c r="AIO46"/>
      <c r="AIP46"/>
      <c r="AIQ46"/>
      <c r="AIR46"/>
      <c r="AIS46"/>
      <c r="AIT46"/>
      <c r="AIU46"/>
      <c r="AIV46"/>
      <c r="AIW46"/>
      <c r="AIX46"/>
      <c r="AIY46"/>
      <c r="AIZ46"/>
      <c r="AJA46"/>
      <c r="AJB46"/>
      <c r="AJC46"/>
      <c r="AJD46"/>
      <c r="AJE46"/>
      <c r="AJF46"/>
      <c r="AJG46"/>
      <c r="AJH46"/>
      <c r="AJI46"/>
      <c r="AJJ46"/>
      <c r="AJK46"/>
      <c r="AJL46"/>
      <c r="AJM46"/>
      <c r="AJN46"/>
      <c r="AJO46"/>
      <c r="AJP46"/>
      <c r="AJQ46"/>
      <c r="AJR46"/>
      <c r="AJS46"/>
      <c r="AJT46"/>
      <c r="AJU46"/>
      <c r="AJV46"/>
      <c r="AJW46"/>
      <c r="AJX46"/>
      <c r="AJY46"/>
      <c r="AJZ46"/>
      <c r="AKA46"/>
      <c r="AKB46"/>
      <c r="AKC46"/>
      <c r="AKD46"/>
      <c r="AKE46"/>
      <c r="AKF46"/>
      <c r="AKG46"/>
      <c r="AKH46"/>
      <c r="AKI46"/>
      <c r="AKJ46"/>
      <c r="AKK46"/>
      <c r="AKL46"/>
      <c r="AKM46"/>
      <c r="AKN46"/>
      <c r="AKO46"/>
      <c r="AKP46"/>
      <c r="AKQ46"/>
      <c r="AKR46"/>
      <c r="AKS46"/>
      <c r="AKT46"/>
      <c r="AKU46"/>
      <c r="AKV46"/>
      <c r="AKW46"/>
      <c r="AKX46"/>
      <c r="AKY46"/>
      <c r="AKZ46"/>
      <c r="ALA46"/>
      <c r="ALB46"/>
      <c r="ALC46"/>
      <c r="ALD46"/>
      <c r="ALE46"/>
      <c r="ALF46"/>
      <c r="ALG46"/>
      <c r="ALH46"/>
      <c r="ALI46"/>
      <c r="ALJ46"/>
      <c r="ALK46"/>
      <c r="ALL46"/>
      <c r="ALM46"/>
      <c r="ALN46"/>
      <c r="ALO46"/>
      <c r="ALP46"/>
      <c r="ALQ46"/>
      <c r="ALR46"/>
      <c r="ALS46"/>
      <c r="ALT46"/>
      <c r="ALU46"/>
      <c r="ALV46"/>
      <c r="ALW46"/>
      <c r="ALX46"/>
      <c r="ALY46"/>
      <c r="ALZ46"/>
      <c r="AMA46"/>
      <c r="AMB46"/>
      <c r="AMC46"/>
      <c r="AMD46"/>
      <c r="AME46"/>
      <c r="AMF46"/>
      <c r="AMG46"/>
      <c r="AMH46"/>
      <c r="AMI46"/>
      <c r="AMJ46"/>
    </row>
    <row r="47" spans="1:1024" x14ac:dyDescent="0.25">
      <c r="A47" s="40" t="s">
        <v>78</v>
      </c>
      <c r="B47" s="105">
        <v>41345</v>
      </c>
      <c r="C47" s="102">
        <f>dw!C47</f>
        <v>1.7808219178082201</v>
      </c>
      <c r="D47" s="29" t="s">
        <v>72</v>
      </c>
      <c r="E47" s="41"/>
      <c r="F47" s="41"/>
      <c r="G47" s="42"/>
      <c r="H47" s="103">
        <f>(dw!K47*100)/dw!$AB47</f>
        <v>1.7309508163091205</v>
      </c>
      <c r="I47" s="103">
        <f>(dw!L47*100)/dw!$AB47</f>
        <v>1.721212926008179</v>
      </c>
      <c r="J47" s="103">
        <f>(dw!M47*100)/dw!$AB47</f>
        <v>10.129780355873446</v>
      </c>
      <c r="K47" s="103">
        <f>(dw!N47*100)/dw!$AB47</f>
        <v>3.990795871898503</v>
      </c>
      <c r="L47" s="103">
        <f>(dw!O47*100)/dw!$AB47</f>
        <v>0</v>
      </c>
      <c r="M47" s="103">
        <f>(dw!P47*100)/dw!$AB47</f>
        <v>9.9318274985840702</v>
      </c>
      <c r="N47" s="103">
        <f>(dw!Q47*100)/dw!$AB47</f>
        <v>0</v>
      </c>
      <c r="O47" s="103">
        <f>(dw!R47*100)/dw!$AB47</f>
        <v>13.27424668978624</v>
      </c>
      <c r="P47" s="103">
        <f>(dw!S47*100)/dw!$AB47</f>
        <v>7.9775690014295249</v>
      </c>
      <c r="Q47" s="103">
        <f>(dw!T47*100)/dw!$AB47</f>
        <v>6.4880706935960593</v>
      </c>
      <c r="R47" s="103">
        <f>(dw!U47*100)/dw!$AB47</f>
        <v>3.3155781624801796E-2</v>
      </c>
      <c r="S47" s="103">
        <f>(dw!V47*100)/dw!$AB47</f>
        <v>5.1014390424259329E-2</v>
      </c>
      <c r="T47" s="103">
        <f>(dw!W47*100)/dw!$AB47</f>
        <v>0.21105120205103151</v>
      </c>
      <c r="U47" s="103">
        <f>(dw!X47*100)/dw!$AB47</f>
        <v>9.8497177677816676</v>
      </c>
      <c r="V47" s="103">
        <f>(dw!Y47*100)/dw!$AB47</f>
        <v>1.8823498700485402</v>
      </c>
      <c r="W47" s="103">
        <f>(dw!Z47*100)/dw!$AB47</f>
        <v>32.728257134584545</v>
      </c>
      <c r="X47" s="103">
        <f>(dw!AA47*100)/dw!$AB47</f>
        <v>0</v>
      </c>
      <c r="Y47" s="103">
        <f t="shared" si="11"/>
        <v>99.999999999999972</v>
      </c>
      <c r="Z47" s="104">
        <f t="shared" si="12"/>
        <v>17.572739970089248</v>
      </c>
      <c r="AA47" s="104">
        <f t="shared" si="13"/>
        <v>37.704869665020695</v>
      </c>
      <c r="AB47" s="104">
        <f t="shared" si="14"/>
        <v>0.49858959611597031</v>
      </c>
      <c r="AC47" s="104">
        <f t="shared" si="15"/>
        <v>0.3591843540040916</v>
      </c>
      <c r="AD47" s="104">
        <f t="shared" si="16"/>
        <v>0.20712445001651925</v>
      </c>
      <c r="AE47" s="104">
        <f t="shared" si="17"/>
        <v>0.31789978050946338</v>
      </c>
      <c r="AF47" s="104">
        <f t="shared" si="18"/>
        <v>0.64713748865780396</v>
      </c>
      <c r="AG47" s="104">
        <f>(H47)/V47</f>
        <v>0.91956912147500214</v>
      </c>
      <c r="AH47" s="104">
        <f t="shared" si="19"/>
        <v>0.29425024206182993</v>
      </c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  <c r="FQ47"/>
      <c r="FR47"/>
      <c r="FS47"/>
      <c r="FT47"/>
      <c r="FU47"/>
      <c r="FV47"/>
      <c r="FW47"/>
      <c r="FX47"/>
      <c r="FY47"/>
      <c r="FZ47"/>
      <c r="GA47"/>
      <c r="GB47"/>
      <c r="GC47"/>
      <c r="GD47"/>
      <c r="GE47"/>
      <c r="GF47"/>
      <c r="GG47"/>
      <c r="GH47"/>
      <c r="GI47"/>
      <c r="GJ47"/>
      <c r="GK47"/>
      <c r="GL47"/>
      <c r="GM47"/>
      <c r="GN47"/>
      <c r="GO47"/>
      <c r="GP47"/>
      <c r="GQ47"/>
      <c r="GR47"/>
      <c r="GS47"/>
      <c r="GT47"/>
      <c r="GU47"/>
      <c r="GV47"/>
      <c r="GW47"/>
      <c r="GX47"/>
      <c r="GY47"/>
      <c r="GZ47"/>
      <c r="HA47"/>
      <c r="HB47"/>
      <c r="HC47"/>
      <c r="HD47"/>
      <c r="HE47"/>
      <c r="HF47"/>
      <c r="HG47"/>
      <c r="HH47"/>
      <c r="HI47"/>
      <c r="HJ47"/>
      <c r="HK47"/>
      <c r="HL47"/>
      <c r="HM47"/>
      <c r="HN47"/>
      <c r="HO47"/>
      <c r="HP47"/>
      <c r="HQ47"/>
      <c r="HR47"/>
      <c r="HS47"/>
      <c r="HT47"/>
      <c r="HU47"/>
      <c r="HV47"/>
      <c r="HW47"/>
      <c r="HX47"/>
      <c r="HY47"/>
      <c r="HZ47"/>
      <c r="IA47"/>
      <c r="IB47"/>
      <c r="IC47"/>
      <c r="ID47"/>
      <c r="IE47"/>
      <c r="IF47"/>
      <c r="IG47"/>
      <c r="IH47"/>
      <c r="II47"/>
      <c r="IJ47"/>
      <c r="IK47"/>
      <c r="IL47"/>
      <c r="IM47"/>
      <c r="IN47"/>
      <c r="IO47"/>
      <c r="IP47"/>
      <c r="IQ47"/>
      <c r="IR47"/>
      <c r="IS47"/>
      <c r="IT47"/>
      <c r="IU47"/>
      <c r="IV47"/>
      <c r="IW47"/>
      <c r="IX47"/>
      <c r="IY47"/>
      <c r="IZ47"/>
      <c r="JA47"/>
      <c r="JB47"/>
      <c r="JC47"/>
      <c r="JD47"/>
      <c r="JE47"/>
      <c r="JF47"/>
      <c r="JG47"/>
      <c r="JH47"/>
      <c r="JI47"/>
      <c r="JJ47"/>
      <c r="JK47"/>
      <c r="JL47"/>
      <c r="JM47"/>
      <c r="JN47"/>
      <c r="JO47"/>
      <c r="JP47"/>
      <c r="JQ47"/>
      <c r="JR47"/>
      <c r="JS47"/>
      <c r="JT47"/>
      <c r="JU47"/>
      <c r="JV47"/>
      <c r="JW47"/>
      <c r="JX47"/>
      <c r="JY47"/>
      <c r="JZ47"/>
      <c r="KA47"/>
      <c r="KB47"/>
      <c r="KC47"/>
      <c r="KD47"/>
      <c r="KE47"/>
      <c r="KF47"/>
      <c r="KG47"/>
      <c r="KH47"/>
      <c r="KI47"/>
      <c r="KJ47"/>
      <c r="KK47"/>
      <c r="KL47"/>
      <c r="KM47"/>
      <c r="KN47"/>
      <c r="KO47"/>
      <c r="KP47"/>
      <c r="KQ47"/>
      <c r="KR47"/>
      <c r="KS47"/>
      <c r="KT47"/>
      <c r="KU47"/>
      <c r="KV47"/>
      <c r="KW47"/>
      <c r="KX47"/>
      <c r="KY47"/>
      <c r="KZ47"/>
      <c r="LA47"/>
      <c r="LB47"/>
      <c r="LC47"/>
      <c r="LD47"/>
      <c r="LE47"/>
      <c r="LF47"/>
      <c r="LG47"/>
      <c r="LH47"/>
      <c r="LI47"/>
      <c r="LJ47"/>
      <c r="LK47"/>
      <c r="LL47"/>
      <c r="LM47"/>
      <c r="LN47"/>
      <c r="LO47"/>
      <c r="LP47"/>
      <c r="LQ47"/>
      <c r="LR47"/>
      <c r="LS47"/>
      <c r="LT47"/>
      <c r="LU47"/>
      <c r="LV47"/>
      <c r="LW47"/>
      <c r="LX47"/>
      <c r="LY47"/>
      <c r="LZ47"/>
      <c r="MA47"/>
      <c r="MB47"/>
      <c r="MC47"/>
      <c r="MD47"/>
      <c r="ME47"/>
      <c r="MF47"/>
      <c r="MG47"/>
      <c r="MH47"/>
      <c r="MI47"/>
      <c r="MJ47"/>
      <c r="MK47"/>
      <c r="ML47"/>
      <c r="MM47"/>
      <c r="MN47"/>
      <c r="MO47"/>
      <c r="MP47"/>
      <c r="MQ47"/>
      <c r="MR47"/>
      <c r="MS47"/>
      <c r="MT47"/>
      <c r="MU47"/>
      <c r="MV47"/>
      <c r="MW47"/>
      <c r="MX47"/>
      <c r="MY47"/>
      <c r="MZ47"/>
      <c r="NA47"/>
      <c r="NB47"/>
      <c r="NC47"/>
      <c r="ND47"/>
      <c r="NE47"/>
      <c r="NF47"/>
      <c r="NG47"/>
      <c r="NH47"/>
      <c r="NI47"/>
      <c r="NJ47"/>
      <c r="NK47"/>
      <c r="NL47"/>
      <c r="NM47"/>
      <c r="NN47"/>
      <c r="NO47"/>
      <c r="NP47"/>
      <c r="NQ47"/>
      <c r="NR47"/>
      <c r="NS47"/>
      <c r="NT47"/>
      <c r="NU47"/>
      <c r="NV47"/>
      <c r="NW47"/>
      <c r="NX47"/>
      <c r="NY47"/>
      <c r="NZ47"/>
      <c r="OA47"/>
      <c r="OB47"/>
      <c r="OC47"/>
      <c r="OD47"/>
      <c r="OE47"/>
      <c r="OF47"/>
      <c r="OG47"/>
      <c r="OH47"/>
      <c r="OI47"/>
      <c r="OJ47"/>
      <c r="OK47"/>
      <c r="OL47"/>
      <c r="OM47"/>
      <c r="ON47"/>
      <c r="OO47"/>
      <c r="OP47"/>
      <c r="OQ47"/>
      <c r="OR47"/>
      <c r="OS47"/>
      <c r="OT47"/>
      <c r="OU47"/>
      <c r="OV47"/>
      <c r="OW47"/>
      <c r="OX47"/>
      <c r="OY47"/>
      <c r="OZ47"/>
      <c r="PA47"/>
      <c r="PB47"/>
      <c r="PC47"/>
      <c r="PD47"/>
      <c r="PE47"/>
      <c r="PF47"/>
      <c r="PG47"/>
      <c r="PH47"/>
      <c r="PI47"/>
      <c r="PJ47"/>
      <c r="PK47"/>
      <c r="PL47"/>
      <c r="PM47"/>
      <c r="PN47"/>
      <c r="PO47"/>
      <c r="PP47"/>
      <c r="PQ47"/>
      <c r="PR47"/>
      <c r="PS47"/>
      <c r="PT47"/>
      <c r="PU47"/>
      <c r="PV47"/>
      <c r="PW47"/>
      <c r="PX47"/>
      <c r="PY47"/>
      <c r="PZ47"/>
      <c r="QA47"/>
      <c r="QB47"/>
      <c r="QC47"/>
      <c r="QD47"/>
      <c r="QE47"/>
      <c r="QF47"/>
      <c r="QG47"/>
      <c r="QH47"/>
      <c r="QI47"/>
      <c r="QJ47"/>
      <c r="QK47"/>
      <c r="QL47"/>
      <c r="QM47"/>
      <c r="QN47"/>
      <c r="QO47"/>
      <c r="QP47"/>
      <c r="QQ47"/>
      <c r="QR47"/>
      <c r="QS47"/>
      <c r="QT47"/>
      <c r="QU47"/>
      <c r="QV47"/>
      <c r="QW47"/>
      <c r="QX47"/>
      <c r="QY47"/>
      <c r="QZ47"/>
      <c r="RA47"/>
      <c r="RB47"/>
      <c r="RC47"/>
      <c r="RD47"/>
      <c r="RE47"/>
      <c r="RF47"/>
      <c r="RG47"/>
      <c r="RH47"/>
      <c r="RI47"/>
      <c r="RJ47"/>
      <c r="RK47"/>
      <c r="RL47"/>
      <c r="RM47"/>
      <c r="RN47"/>
      <c r="RO47"/>
      <c r="RP47"/>
      <c r="RQ47"/>
      <c r="RR47"/>
      <c r="RS47"/>
      <c r="RT47"/>
      <c r="RU47"/>
      <c r="RV47"/>
      <c r="RW47"/>
      <c r="RX47"/>
      <c r="RY47"/>
      <c r="RZ47"/>
      <c r="SA47"/>
      <c r="SB47"/>
      <c r="SC47"/>
      <c r="SD47"/>
      <c r="SE47"/>
      <c r="SF47"/>
      <c r="SG47"/>
      <c r="SH47"/>
      <c r="SI47"/>
      <c r="SJ47"/>
      <c r="SK47"/>
      <c r="SL47"/>
      <c r="SM47"/>
      <c r="SN47"/>
      <c r="SO47"/>
      <c r="SP47"/>
      <c r="SQ47"/>
      <c r="SR47"/>
      <c r="SS47"/>
      <c r="ST47"/>
      <c r="SU47"/>
      <c r="SV47"/>
      <c r="SW47"/>
      <c r="SX47"/>
      <c r="SY47"/>
      <c r="SZ47"/>
      <c r="TA47"/>
      <c r="TB47"/>
      <c r="TC47"/>
      <c r="TD47"/>
      <c r="TE47"/>
      <c r="TF47"/>
      <c r="TG47"/>
      <c r="TH47"/>
      <c r="TI47"/>
      <c r="TJ47"/>
      <c r="TK47"/>
      <c r="TL47"/>
      <c r="TM47"/>
      <c r="TN47"/>
      <c r="TO47"/>
      <c r="TP47"/>
      <c r="TQ47"/>
      <c r="TR47"/>
      <c r="TS47"/>
      <c r="TT47"/>
      <c r="TU47"/>
      <c r="TV47"/>
      <c r="TW47"/>
      <c r="TX47"/>
      <c r="TY47"/>
      <c r="TZ47"/>
      <c r="UA47"/>
      <c r="UB47"/>
      <c r="UC47"/>
      <c r="UD47"/>
      <c r="UE47"/>
      <c r="UF47"/>
      <c r="UG47"/>
      <c r="UH47"/>
      <c r="UI47"/>
      <c r="UJ47"/>
      <c r="UK47"/>
      <c r="UL47"/>
      <c r="UM47"/>
      <c r="UN47"/>
      <c r="UO47"/>
      <c r="UP47"/>
      <c r="UQ47"/>
      <c r="UR47"/>
      <c r="US47"/>
      <c r="UT47"/>
      <c r="UU47"/>
      <c r="UV47"/>
      <c r="UW47"/>
      <c r="UX47"/>
      <c r="UY47"/>
      <c r="UZ47"/>
      <c r="VA47"/>
      <c r="VB47"/>
      <c r="VC47"/>
      <c r="VD47"/>
      <c r="VE47"/>
      <c r="VF47"/>
      <c r="VG47"/>
      <c r="VH47"/>
      <c r="VI47"/>
      <c r="VJ47"/>
      <c r="VK47"/>
      <c r="VL47"/>
      <c r="VM47"/>
      <c r="VN47"/>
      <c r="VO47"/>
      <c r="VP47"/>
      <c r="VQ47"/>
      <c r="VR47"/>
      <c r="VS47"/>
      <c r="VT47"/>
      <c r="VU47"/>
      <c r="VV47"/>
      <c r="VW47"/>
      <c r="VX47"/>
      <c r="VY47"/>
      <c r="VZ47"/>
      <c r="WA47"/>
      <c r="WB47"/>
      <c r="WC47"/>
      <c r="WD47"/>
      <c r="WE47"/>
      <c r="WF47"/>
      <c r="WG47"/>
      <c r="WH47"/>
      <c r="WI47"/>
      <c r="WJ47"/>
      <c r="WK47"/>
      <c r="WL47"/>
      <c r="WM47"/>
      <c r="WN47"/>
      <c r="WO47"/>
      <c r="WP47"/>
      <c r="WQ47"/>
      <c r="WR47"/>
      <c r="WS47"/>
      <c r="WT47"/>
      <c r="WU47"/>
      <c r="WV47"/>
      <c r="WW47"/>
      <c r="WX47"/>
      <c r="WY47"/>
      <c r="WZ47"/>
      <c r="XA47"/>
      <c r="XB47"/>
      <c r="XC47"/>
      <c r="XD47"/>
      <c r="XE47"/>
      <c r="XF47"/>
      <c r="XG47"/>
      <c r="XH47"/>
      <c r="XI47"/>
      <c r="XJ47"/>
      <c r="XK47"/>
      <c r="XL47"/>
      <c r="XM47"/>
      <c r="XN47"/>
      <c r="XO47"/>
      <c r="XP47"/>
      <c r="XQ47"/>
      <c r="XR47"/>
      <c r="XS47"/>
      <c r="XT47"/>
      <c r="XU47"/>
      <c r="XV47"/>
      <c r="XW47"/>
      <c r="XX47"/>
      <c r="XY47"/>
      <c r="XZ47"/>
      <c r="YA47"/>
      <c r="YB47"/>
      <c r="YC47"/>
      <c r="YD47"/>
      <c r="YE47"/>
      <c r="YF47"/>
      <c r="YG47"/>
      <c r="YH47"/>
      <c r="YI47"/>
      <c r="YJ47"/>
      <c r="YK47"/>
      <c r="YL47"/>
      <c r="YM47"/>
      <c r="YN47"/>
      <c r="YO47"/>
      <c r="YP47"/>
      <c r="YQ47"/>
      <c r="YR47"/>
      <c r="YS47"/>
      <c r="YT47"/>
      <c r="YU47"/>
      <c r="YV47"/>
      <c r="YW47"/>
      <c r="YX47"/>
      <c r="YY47"/>
      <c r="YZ47"/>
      <c r="ZA47"/>
      <c r="ZB47"/>
      <c r="ZC47"/>
      <c r="ZD47"/>
      <c r="ZE47"/>
      <c r="ZF47"/>
      <c r="ZG47"/>
      <c r="ZH47"/>
      <c r="ZI47"/>
      <c r="ZJ47"/>
      <c r="ZK47"/>
      <c r="ZL47"/>
      <c r="ZM47"/>
      <c r="ZN47"/>
      <c r="ZO47"/>
      <c r="ZP47"/>
      <c r="ZQ47"/>
      <c r="ZR47"/>
      <c r="ZS47"/>
      <c r="ZT47"/>
      <c r="ZU47"/>
      <c r="ZV47"/>
      <c r="ZW47"/>
      <c r="ZX47"/>
      <c r="ZY47"/>
      <c r="ZZ47"/>
      <c r="AAA47"/>
      <c r="AAB47"/>
      <c r="AAC47"/>
      <c r="AAD47"/>
      <c r="AAE47"/>
      <c r="AAF47"/>
      <c r="AAG47"/>
      <c r="AAH47"/>
      <c r="AAI47"/>
      <c r="AAJ47"/>
      <c r="AAK47"/>
      <c r="AAL47"/>
      <c r="AAM47"/>
      <c r="AAN47"/>
      <c r="AAO47"/>
      <c r="AAP47"/>
      <c r="AAQ47"/>
      <c r="AAR47"/>
      <c r="AAS47"/>
      <c r="AAT47"/>
      <c r="AAU47"/>
      <c r="AAV47"/>
      <c r="AAW47"/>
      <c r="AAX47"/>
      <c r="AAY47"/>
      <c r="AAZ47"/>
      <c r="ABA47"/>
      <c r="ABB47"/>
      <c r="ABC47"/>
      <c r="ABD47"/>
      <c r="ABE47"/>
      <c r="ABF47"/>
      <c r="ABG47"/>
      <c r="ABH47"/>
      <c r="ABI47"/>
      <c r="ABJ47"/>
      <c r="ABK47"/>
      <c r="ABL47"/>
      <c r="ABM47"/>
      <c r="ABN47"/>
      <c r="ABO47"/>
      <c r="ABP47"/>
      <c r="ABQ47"/>
      <c r="ABR47"/>
      <c r="ABS47"/>
      <c r="ABT47"/>
      <c r="ABU47"/>
      <c r="ABV47"/>
      <c r="ABW47"/>
      <c r="ABX47"/>
      <c r="ABY47"/>
      <c r="ABZ47"/>
      <c r="ACA47"/>
      <c r="ACB47"/>
      <c r="ACC47"/>
      <c r="ACD47"/>
      <c r="ACE47"/>
      <c r="ACF47"/>
      <c r="ACG47"/>
      <c r="ACH47"/>
      <c r="ACI47"/>
      <c r="ACJ47"/>
      <c r="ACK47"/>
      <c r="ACL47"/>
      <c r="ACM47"/>
      <c r="ACN47"/>
      <c r="ACO47"/>
      <c r="ACP47"/>
      <c r="ACQ47"/>
      <c r="ACR47"/>
      <c r="ACS47"/>
      <c r="ACT47"/>
      <c r="ACU47"/>
      <c r="ACV47"/>
      <c r="ACW47"/>
      <c r="ACX47"/>
      <c r="ACY47"/>
      <c r="ACZ47"/>
      <c r="ADA47"/>
      <c r="ADB47"/>
      <c r="ADC47"/>
      <c r="ADD47"/>
      <c r="ADE47"/>
      <c r="ADF47"/>
      <c r="ADG47"/>
      <c r="ADH47"/>
      <c r="ADI47"/>
      <c r="ADJ47"/>
      <c r="ADK47"/>
      <c r="ADL47"/>
      <c r="ADM47"/>
      <c r="ADN47"/>
      <c r="ADO47"/>
      <c r="ADP47"/>
      <c r="ADQ47"/>
      <c r="ADR47"/>
      <c r="ADS47"/>
      <c r="ADT47"/>
      <c r="ADU47"/>
      <c r="ADV47"/>
      <c r="ADW47"/>
      <c r="ADX47"/>
      <c r="ADY47"/>
      <c r="ADZ47"/>
      <c r="AEA47"/>
      <c r="AEB47"/>
      <c r="AEC47"/>
      <c r="AED47"/>
      <c r="AEE47"/>
      <c r="AEF47"/>
      <c r="AEG47"/>
      <c r="AEH47"/>
      <c r="AEI47"/>
      <c r="AEJ47"/>
      <c r="AEK47"/>
      <c r="AEL47"/>
      <c r="AEM47"/>
      <c r="AEN47"/>
      <c r="AEO47"/>
      <c r="AEP47"/>
      <c r="AEQ47"/>
      <c r="AER47"/>
      <c r="AES47"/>
      <c r="AET47"/>
      <c r="AEU47"/>
      <c r="AEV47"/>
      <c r="AEW47"/>
      <c r="AEX47"/>
      <c r="AEY47"/>
      <c r="AEZ47"/>
      <c r="AFA47"/>
      <c r="AFB47"/>
      <c r="AFC47"/>
      <c r="AFD47"/>
      <c r="AFE47"/>
      <c r="AFF47"/>
      <c r="AFG47"/>
      <c r="AFH47"/>
      <c r="AFI47"/>
      <c r="AFJ47"/>
      <c r="AFK47"/>
      <c r="AFL47"/>
      <c r="AFM47"/>
      <c r="AFN47"/>
      <c r="AFO47"/>
      <c r="AFP47"/>
      <c r="AFQ47"/>
      <c r="AFR47"/>
      <c r="AFS47"/>
      <c r="AFT47"/>
      <c r="AFU47"/>
      <c r="AFV47"/>
      <c r="AFW47"/>
      <c r="AFX47"/>
      <c r="AFY47"/>
      <c r="AFZ47"/>
      <c r="AGA47"/>
      <c r="AGB47"/>
      <c r="AGC47"/>
      <c r="AGD47"/>
      <c r="AGE47"/>
      <c r="AGF47"/>
      <c r="AGG47"/>
      <c r="AGH47"/>
      <c r="AGI47"/>
      <c r="AGJ47"/>
      <c r="AGK47"/>
      <c r="AGL47"/>
      <c r="AGM47"/>
      <c r="AGN47"/>
      <c r="AGO47"/>
      <c r="AGP47"/>
      <c r="AGQ47"/>
      <c r="AGR47"/>
      <c r="AGS47"/>
      <c r="AGT47"/>
      <c r="AGU47"/>
      <c r="AGV47"/>
      <c r="AGW47"/>
      <c r="AGX47"/>
      <c r="AGY47"/>
      <c r="AGZ47"/>
      <c r="AHA47"/>
      <c r="AHB47"/>
      <c r="AHC47"/>
      <c r="AHD47"/>
      <c r="AHE47"/>
      <c r="AHF47"/>
      <c r="AHG47"/>
      <c r="AHH47"/>
      <c r="AHI47"/>
      <c r="AHJ47"/>
      <c r="AHK47"/>
      <c r="AHL47"/>
      <c r="AHM47"/>
      <c r="AHN47"/>
      <c r="AHO47"/>
      <c r="AHP47"/>
      <c r="AHQ47"/>
      <c r="AHR47"/>
      <c r="AHS47"/>
      <c r="AHT47"/>
      <c r="AHU47"/>
      <c r="AHV47"/>
      <c r="AHW47"/>
      <c r="AHX47"/>
      <c r="AHY47"/>
      <c r="AHZ47"/>
      <c r="AIA47"/>
      <c r="AIB47"/>
      <c r="AIC47"/>
      <c r="AID47"/>
      <c r="AIE47"/>
      <c r="AIF47"/>
      <c r="AIG47"/>
      <c r="AIH47"/>
      <c r="AII47"/>
      <c r="AIJ47"/>
      <c r="AIK47"/>
      <c r="AIL47"/>
      <c r="AIM47"/>
      <c r="AIN47"/>
      <c r="AIO47"/>
      <c r="AIP47"/>
      <c r="AIQ47"/>
      <c r="AIR47"/>
      <c r="AIS47"/>
      <c r="AIT47"/>
      <c r="AIU47"/>
      <c r="AIV47"/>
      <c r="AIW47"/>
      <c r="AIX47"/>
      <c r="AIY47"/>
      <c r="AIZ47"/>
      <c r="AJA47"/>
      <c r="AJB47"/>
      <c r="AJC47"/>
      <c r="AJD47"/>
      <c r="AJE47"/>
      <c r="AJF47"/>
      <c r="AJG47"/>
      <c r="AJH47"/>
      <c r="AJI47"/>
      <c r="AJJ47"/>
      <c r="AJK47"/>
      <c r="AJL47"/>
      <c r="AJM47"/>
      <c r="AJN47"/>
      <c r="AJO47"/>
      <c r="AJP47"/>
      <c r="AJQ47"/>
      <c r="AJR47"/>
      <c r="AJS47"/>
      <c r="AJT47"/>
      <c r="AJU47"/>
      <c r="AJV47"/>
      <c r="AJW47"/>
      <c r="AJX47"/>
      <c r="AJY47"/>
      <c r="AJZ47"/>
      <c r="AKA47"/>
      <c r="AKB47"/>
      <c r="AKC47"/>
      <c r="AKD47"/>
      <c r="AKE47"/>
      <c r="AKF47"/>
      <c r="AKG47"/>
      <c r="AKH47"/>
      <c r="AKI47"/>
      <c r="AKJ47"/>
      <c r="AKK47"/>
      <c r="AKL47"/>
      <c r="AKM47"/>
      <c r="AKN47"/>
      <c r="AKO47"/>
      <c r="AKP47"/>
      <c r="AKQ47"/>
      <c r="AKR47"/>
      <c r="AKS47"/>
      <c r="AKT47"/>
      <c r="AKU47"/>
      <c r="AKV47"/>
      <c r="AKW47"/>
      <c r="AKX47"/>
      <c r="AKY47"/>
      <c r="AKZ47"/>
      <c r="ALA47"/>
      <c r="ALB47"/>
      <c r="ALC47"/>
      <c r="ALD47"/>
      <c r="ALE47"/>
      <c r="ALF47"/>
      <c r="ALG47"/>
      <c r="ALH47"/>
      <c r="ALI47"/>
      <c r="ALJ47"/>
      <c r="ALK47"/>
      <c r="ALL47"/>
      <c r="ALM47"/>
      <c r="ALN47"/>
      <c r="ALO47"/>
      <c r="ALP47"/>
      <c r="ALQ47"/>
      <c r="ALR47"/>
      <c r="ALS47"/>
      <c r="ALT47"/>
      <c r="ALU47"/>
      <c r="ALV47"/>
      <c r="ALW47"/>
      <c r="ALX47"/>
      <c r="ALY47"/>
      <c r="ALZ47"/>
      <c r="AMA47"/>
      <c r="AMB47"/>
      <c r="AMC47"/>
      <c r="AMD47"/>
      <c r="AME47"/>
      <c r="AMF47"/>
      <c r="AMG47"/>
      <c r="AMH47"/>
      <c r="AMI47"/>
      <c r="AMJ47"/>
    </row>
    <row r="48" spans="1:1024" x14ac:dyDescent="0.25">
      <c r="A48" s="26" t="s">
        <v>79</v>
      </c>
      <c r="B48" s="101">
        <v>41434</v>
      </c>
      <c r="C48" s="102">
        <f>dw!C48</f>
        <v>1.7574612247766599</v>
      </c>
      <c r="D48" s="29" t="s">
        <v>72</v>
      </c>
      <c r="E48" s="31">
        <v>4.3999999999999997E-2</v>
      </c>
      <c r="F48" s="31">
        <v>32.71</v>
      </c>
      <c r="G48" s="31">
        <v>0.13451543870376001</v>
      </c>
      <c r="H48" s="103">
        <f>(dw!K48*100)/dw!$AB48</f>
        <v>0.24561410045297521</v>
      </c>
      <c r="I48" s="103">
        <f>(dw!L48*100)/dw!$AB48</f>
        <v>0.41292199498335264</v>
      </c>
      <c r="J48" s="103">
        <f>(dw!M48*100)/dw!$AB48</f>
        <v>9.3869619980848498</v>
      </c>
      <c r="K48" s="103">
        <f>(dw!N48*100)/dw!$AB48</f>
        <v>1.1026106864864578</v>
      </c>
      <c r="L48" s="103">
        <f>(dw!O48*100)/dw!$AB48</f>
        <v>0</v>
      </c>
      <c r="M48" s="103">
        <f>(dw!P48*100)/dw!$AB48</f>
        <v>24.278737619940351</v>
      </c>
      <c r="N48" s="103">
        <f>(dw!Q48*100)/dw!$AB48</f>
        <v>0</v>
      </c>
      <c r="O48" s="103">
        <f>(dw!R48*100)/dw!$AB48</f>
        <v>26.016189521671436</v>
      </c>
      <c r="P48" s="103">
        <f>(dw!S48*100)/dw!$AB48</f>
        <v>7.1325447967167888</v>
      </c>
      <c r="Q48" s="103">
        <f>(dw!T48*100)/dw!$AB48</f>
        <v>11.309592768776914</v>
      </c>
      <c r="R48" s="103">
        <f>(dw!U48*100)/dw!$AB48</f>
        <v>2.5822566963646523</v>
      </c>
      <c r="S48" s="103">
        <f>(dw!V48*100)/dw!$AB48</f>
        <v>2.9802681332038659</v>
      </c>
      <c r="T48" s="103">
        <f>(dw!W48*100)/dw!$AB48</f>
        <v>0</v>
      </c>
      <c r="U48" s="103">
        <f>(dw!X48*100)/dw!$AB48</f>
        <v>11.28986122906897</v>
      </c>
      <c r="V48" s="103">
        <f>(dw!Y48*100)/dw!$AB48</f>
        <v>0.29773701410625381</v>
      </c>
      <c r="W48" s="103">
        <f>(dw!Z48*100)/dw!$AB48</f>
        <v>2.9647034401431145</v>
      </c>
      <c r="X48" s="103">
        <f>(dw!AA48*100)/dw!$AB48</f>
        <v>0</v>
      </c>
      <c r="Y48" s="103">
        <f t="shared" si="11"/>
        <v>99.999999999999986</v>
      </c>
      <c r="Z48" s="104">
        <f t="shared" si="12"/>
        <v>11.148108780007634</v>
      </c>
      <c r="AA48" s="104">
        <f t="shared" si="13"/>
        <v>71.319321403470141</v>
      </c>
      <c r="AB48" s="104">
        <f t="shared" si="14"/>
        <v>0.62703016257561695</v>
      </c>
      <c r="AC48" s="104">
        <f t="shared" si="15"/>
        <v>0.50315876278032268</v>
      </c>
      <c r="AD48" s="104">
        <f t="shared" si="16"/>
        <v>0.1366659355448214</v>
      </c>
      <c r="AE48" s="104">
        <f t="shared" si="17"/>
        <v>0.13518195917109033</v>
      </c>
      <c r="AF48" s="104">
        <f t="shared" si="18"/>
        <v>0.68864855538113834</v>
      </c>
      <c r="AG48" s="104">
        <f>(H48)/V48</f>
        <v>0.82493639962857479</v>
      </c>
      <c r="AH48" s="104">
        <f t="shared" si="19"/>
        <v>5.6831112161157944E-2</v>
      </c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  <c r="IW48"/>
      <c r="IX48"/>
      <c r="IY48"/>
      <c r="IZ48"/>
      <c r="JA48"/>
      <c r="JB48"/>
      <c r="JC48"/>
      <c r="JD48"/>
      <c r="JE48"/>
      <c r="JF48"/>
      <c r="JG48"/>
      <c r="JH48"/>
      <c r="JI48"/>
      <c r="JJ48"/>
      <c r="JK48"/>
      <c r="JL48"/>
      <c r="JM48"/>
      <c r="JN48"/>
      <c r="JO48"/>
      <c r="JP48"/>
      <c r="JQ48"/>
      <c r="JR48"/>
      <c r="JS48"/>
      <c r="JT48"/>
      <c r="JU48"/>
      <c r="JV48"/>
      <c r="JW48"/>
      <c r="JX48"/>
      <c r="JY48"/>
      <c r="JZ48"/>
      <c r="KA48"/>
      <c r="KB48"/>
      <c r="KC48"/>
      <c r="KD48"/>
      <c r="KE48"/>
      <c r="KF48"/>
      <c r="KG48"/>
      <c r="KH48"/>
      <c r="KI48"/>
      <c r="KJ48"/>
      <c r="KK48"/>
      <c r="KL48"/>
      <c r="KM48"/>
      <c r="KN48"/>
      <c r="KO48"/>
      <c r="KP48"/>
      <c r="KQ48"/>
      <c r="KR48"/>
      <c r="KS48"/>
      <c r="KT48"/>
      <c r="KU48"/>
      <c r="KV48"/>
      <c r="KW48"/>
      <c r="KX48"/>
      <c r="KY48"/>
      <c r="KZ48"/>
      <c r="LA48"/>
      <c r="LB48"/>
      <c r="LC48"/>
      <c r="LD48"/>
      <c r="LE48"/>
      <c r="LF48"/>
      <c r="LG48"/>
      <c r="LH48"/>
      <c r="LI48"/>
      <c r="LJ48"/>
      <c r="LK48"/>
      <c r="LL48"/>
      <c r="LM48"/>
      <c r="LN48"/>
      <c r="LO48"/>
      <c r="LP48"/>
      <c r="LQ48"/>
      <c r="LR48"/>
      <c r="LS48"/>
      <c r="LT48"/>
      <c r="LU48"/>
      <c r="LV48"/>
      <c r="LW48"/>
      <c r="LX48"/>
      <c r="LY48"/>
      <c r="LZ48"/>
      <c r="MA48"/>
      <c r="MB48"/>
      <c r="MC48"/>
      <c r="MD48"/>
      <c r="ME48"/>
      <c r="MF48"/>
      <c r="MG48"/>
      <c r="MH48"/>
      <c r="MI48"/>
      <c r="MJ48"/>
      <c r="MK48"/>
      <c r="ML48"/>
      <c r="MM48"/>
      <c r="MN48"/>
      <c r="MO48"/>
      <c r="MP48"/>
      <c r="MQ48"/>
      <c r="MR48"/>
      <c r="MS48"/>
      <c r="MT48"/>
      <c r="MU48"/>
      <c r="MV48"/>
      <c r="MW48"/>
      <c r="MX48"/>
      <c r="MY48"/>
      <c r="MZ48"/>
      <c r="NA48"/>
      <c r="NB48"/>
      <c r="NC48"/>
      <c r="ND48"/>
      <c r="NE48"/>
      <c r="NF48"/>
      <c r="NG48"/>
      <c r="NH48"/>
      <c r="NI48"/>
      <c r="NJ48"/>
      <c r="NK48"/>
      <c r="NL48"/>
      <c r="NM48"/>
      <c r="NN48"/>
      <c r="NO48"/>
      <c r="NP48"/>
      <c r="NQ48"/>
      <c r="NR48"/>
      <c r="NS48"/>
      <c r="NT48"/>
      <c r="NU48"/>
      <c r="NV48"/>
      <c r="NW48"/>
      <c r="NX48"/>
      <c r="NY48"/>
      <c r="NZ48"/>
      <c r="OA48"/>
      <c r="OB48"/>
      <c r="OC48"/>
      <c r="OD48"/>
      <c r="OE48"/>
      <c r="OF48"/>
      <c r="OG48"/>
      <c r="OH48"/>
      <c r="OI48"/>
      <c r="OJ48"/>
      <c r="OK48"/>
      <c r="OL48"/>
      <c r="OM48"/>
      <c r="ON48"/>
      <c r="OO48"/>
      <c r="OP48"/>
      <c r="OQ48"/>
      <c r="OR48"/>
      <c r="OS48"/>
      <c r="OT48"/>
      <c r="OU48"/>
      <c r="OV48"/>
      <c r="OW48"/>
      <c r="OX48"/>
      <c r="OY48"/>
      <c r="OZ48"/>
      <c r="PA48"/>
      <c r="PB48"/>
      <c r="PC48"/>
      <c r="PD48"/>
      <c r="PE48"/>
      <c r="PF48"/>
      <c r="PG48"/>
      <c r="PH48"/>
      <c r="PI48"/>
      <c r="PJ48"/>
      <c r="PK48"/>
      <c r="PL48"/>
      <c r="PM48"/>
      <c r="PN48"/>
      <c r="PO48"/>
      <c r="PP48"/>
      <c r="PQ48"/>
      <c r="PR48"/>
      <c r="PS48"/>
      <c r="PT48"/>
      <c r="PU48"/>
      <c r="PV48"/>
      <c r="PW48"/>
      <c r="PX48"/>
      <c r="PY48"/>
      <c r="PZ48"/>
      <c r="QA48"/>
      <c r="QB48"/>
      <c r="QC48"/>
      <c r="QD48"/>
      <c r="QE48"/>
      <c r="QF48"/>
      <c r="QG48"/>
      <c r="QH48"/>
      <c r="QI48"/>
      <c r="QJ48"/>
      <c r="QK48"/>
      <c r="QL48"/>
      <c r="QM48"/>
      <c r="QN48"/>
      <c r="QO48"/>
      <c r="QP48"/>
      <c r="QQ48"/>
      <c r="QR48"/>
      <c r="QS48"/>
      <c r="QT48"/>
      <c r="QU48"/>
      <c r="QV48"/>
      <c r="QW48"/>
      <c r="QX48"/>
      <c r="QY48"/>
      <c r="QZ48"/>
      <c r="RA48"/>
      <c r="RB48"/>
      <c r="RC48"/>
      <c r="RD48"/>
      <c r="RE48"/>
      <c r="RF48"/>
      <c r="RG48"/>
      <c r="RH48"/>
      <c r="RI48"/>
      <c r="RJ48"/>
      <c r="RK48"/>
      <c r="RL48"/>
      <c r="RM48"/>
      <c r="RN48"/>
      <c r="RO48"/>
      <c r="RP48"/>
      <c r="RQ48"/>
      <c r="RR48"/>
      <c r="RS48"/>
      <c r="RT48"/>
      <c r="RU48"/>
      <c r="RV48"/>
      <c r="RW48"/>
      <c r="RX48"/>
      <c r="RY48"/>
      <c r="RZ48"/>
      <c r="SA48"/>
      <c r="SB48"/>
      <c r="SC48"/>
      <c r="SD48"/>
      <c r="SE48"/>
      <c r="SF48"/>
      <c r="SG48"/>
      <c r="SH48"/>
      <c r="SI48"/>
      <c r="SJ48"/>
      <c r="SK48"/>
      <c r="SL48"/>
      <c r="SM48"/>
      <c r="SN48"/>
      <c r="SO48"/>
      <c r="SP48"/>
      <c r="SQ48"/>
      <c r="SR48"/>
      <c r="SS48"/>
      <c r="ST48"/>
      <c r="SU48"/>
      <c r="SV48"/>
      <c r="SW48"/>
      <c r="SX48"/>
      <c r="SY48"/>
      <c r="SZ48"/>
      <c r="TA48"/>
      <c r="TB48"/>
      <c r="TC48"/>
      <c r="TD48"/>
      <c r="TE48"/>
      <c r="TF48"/>
      <c r="TG48"/>
      <c r="TH48"/>
      <c r="TI48"/>
      <c r="TJ48"/>
      <c r="TK48"/>
      <c r="TL48"/>
      <c r="TM48"/>
      <c r="TN48"/>
      <c r="TO48"/>
      <c r="TP48"/>
      <c r="TQ48"/>
      <c r="TR48"/>
      <c r="TS48"/>
      <c r="TT48"/>
      <c r="TU48"/>
      <c r="TV48"/>
      <c r="TW48"/>
      <c r="TX48"/>
      <c r="TY48"/>
      <c r="TZ48"/>
      <c r="UA48"/>
      <c r="UB48"/>
      <c r="UC48"/>
      <c r="UD48"/>
      <c r="UE48"/>
      <c r="UF48"/>
      <c r="UG48"/>
      <c r="UH48"/>
      <c r="UI48"/>
      <c r="UJ48"/>
      <c r="UK48"/>
      <c r="UL48"/>
      <c r="UM48"/>
      <c r="UN48"/>
      <c r="UO48"/>
      <c r="UP48"/>
      <c r="UQ48"/>
      <c r="UR48"/>
      <c r="US48"/>
      <c r="UT48"/>
      <c r="UU48"/>
      <c r="UV48"/>
      <c r="UW48"/>
      <c r="UX48"/>
      <c r="UY48"/>
      <c r="UZ48"/>
      <c r="VA48"/>
      <c r="VB48"/>
      <c r="VC48"/>
      <c r="VD48"/>
      <c r="VE48"/>
      <c r="VF48"/>
      <c r="VG48"/>
      <c r="VH48"/>
      <c r="VI48"/>
      <c r="VJ48"/>
      <c r="VK48"/>
      <c r="VL48"/>
      <c r="VM48"/>
      <c r="VN48"/>
      <c r="VO48"/>
      <c r="VP48"/>
      <c r="VQ48"/>
      <c r="VR48"/>
      <c r="VS48"/>
      <c r="VT48"/>
      <c r="VU48"/>
      <c r="VV48"/>
      <c r="VW48"/>
      <c r="VX48"/>
      <c r="VY48"/>
      <c r="VZ48"/>
      <c r="WA48"/>
      <c r="WB48"/>
      <c r="WC48"/>
      <c r="WD48"/>
      <c r="WE48"/>
      <c r="WF48"/>
      <c r="WG48"/>
      <c r="WH48"/>
      <c r="WI48"/>
      <c r="WJ48"/>
      <c r="WK48"/>
      <c r="WL48"/>
      <c r="WM48"/>
      <c r="WN48"/>
      <c r="WO48"/>
      <c r="WP48"/>
      <c r="WQ48"/>
      <c r="WR48"/>
      <c r="WS48"/>
      <c r="WT48"/>
      <c r="WU48"/>
      <c r="WV48"/>
      <c r="WW48"/>
      <c r="WX48"/>
      <c r="WY48"/>
      <c r="WZ48"/>
      <c r="XA48"/>
      <c r="XB48"/>
      <c r="XC48"/>
      <c r="XD48"/>
      <c r="XE48"/>
      <c r="XF48"/>
      <c r="XG48"/>
      <c r="XH48"/>
      <c r="XI48"/>
      <c r="XJ48"/>
      <c r="XK48"/>
      <c r="XL48"/>
      <c r="XM48"/>
      <c r="XN48"/>
      <c r="XO48"/>
      <c r="XP48"/>
      <c r="XQ48"/>
      <c r="XR48"/>
      <c r="XS48"/>
      <c r="XT48"/>
      <c r="XU48"/>
      <c r="XV48"/>
      <c r="XW48"/>
      <c r="XX48"/>
      <c r="XY48"/>
      <c r="XZ48"/>
      <c r="YA48"/>
      <c r="YB48"/>
      <c r="YC48"/>
      <c r="YD48"/>
      <c r="YE48"/>
      <c r="YF48"/>
      <c r="YG48"/>
      <c r="YH48"/>
      <c r="YI48"/>
      <c r="YJ48"/>
      <c r="YK48"/>
      <c r="YL48"/>
      <c r="YM48"/>
      <c r="YN48"/>
      <c r="YO48"/>
      <c r="YP48"/>
      <c r="YQ48"/>
      <c r="YR48"/>
      <c r="YS48"/>
      <c r="YT48"/>
      <c r="YU48"/>
      <c r="YV48"/>
      <c r="YW48"/>
      <c r="YX48"/>
      <c r="YY48"/>
      <c r="YZ48"/>
      <c r="ZA48"/>
      <c r="ZB48"/>
      <c r="ZC48"/>
      <c r="ZD48"/>
      <c r="ZE48"/>
      <c r="ZF48"/>
      <c r="ZG48"/>
      <c r="ZH48"/>
      <c r="ZI48"/>
      <c r="ZJ48"/>
      <c r="ZK48"/>
      <c r="ZL48"/>
      <c r="ZM48"/>
      <c r="ZN48"/>
      <c r="ZO48"/>
      <c r="ZP48"/>
      <c r="ZQ48"/>
      <c r="ZR48"/>
      <c r="ZS48"/>
      <c r="ZT48"/>
      <c r="ZU48"/>
      <c r="ZV48"/>
      <c r="ZW48"/>
      <c r="ZX48"/>
      <c r="ZY48"/>
      <c r="ZZ48"/>
      <c r="AAA48"/>
      <c r="AAB48"/>
      <c r="AAC48"/>
      <c r="AAD48"/>
      <c r="AAE48"/>
      <c r="AAF48"/>
      <c r="AAG48"/>
      <c r="AAH48"/>
      <c r="AAI48"/>
      <c r="AAJ48"/>
      <c r="AAK48"/>
      <c r="AAL48"/>
      <c r="AAM48"/>
      <c r="AAN48"/>
      <c r="AAO48"/>
      <c r="AAP48"/>
      <c r="AAQ48"/>
      <c r="AAR48"/>
      <c r="AAS48"/>
      <c r="AAT48"/>
      <c r="AAU48"/>
      <c r="AAV48"/>
      <c r="AAW48"/>
      <c r="AAX48"/>
      <c r="AAY48"/>
      <c r="AAZ48"/>
      <c r="ABA48"/>
      <c r="ABB48"/>
      <c r="ABC48"/>
      <c r="ABD48"/>
      <c r="ABE48"/>
      <c r="ABF48"/>
      <c r="ABG48"/>
      <c r="ABH48"/>
      <c r="ABI48"/>
      <c r="ABJ48"/>
      <c r="ABK48"/>
      <c r="ABL48"/>
      <c r="ABM48"/>
      <c r="ABN48"/>
      <c r="ABO48"/>
      <c r="ABP48"/>
      <c r="ABQ48"/>
      <c r="ABR48"/>
      <c r="ABS48"/>
      <c r="ABT48"/>
      <c r="ABU48"/>
      <c r="ABV48"/>
      <c r="ABW48"/>
      <c r="ABX48"/>
      <c r="ABY48"/>
      <c r="ABZ48"/>
      <c r="ACA48"/>
      <c r="ACB48"/>
      <c r="ACC48"/>
      <c r="ACD48"/>
      <c r="ACE48"/>
      <c r="ACF48"/>
      <c r="ACG48"/>
      <c r="ACH48"/>
      <c r="ACI48"/>
      <c r="ACJ48"/>
      <c r="ACK48"/>
      <c r="ACL48"/>
      <c r="ACM48"/>
      <c r="ACN48"/>
      <c r="ACO48"/>
      <c r="ACP48"/>
      <c r="ACQ48"/>
      <c r="ACR48"/>
      <c r="ACS48"/>
      <c r="ACT48"/>
      <c r="ACU48"/>
      <c r="ACV48"/>
      <c r="ACW48"/>
      <c r="ACX48"/>
      <c r="ACY48"/>
      <c r="ACZ48"/>
      <c r="ADA48"/>
      <c r="ADB48"/>
      <c r="ADC48"/>
      <c r="ADD48"/>
      <c r="ADE48"/>
      <c r="ADF48"/>
      <c r="ADG48"/>
      <c r="ADH48"/>
      <c r="ADI48"/>
      <c r="ADJ48"/>
      <c r="ADK48"/>
      <c r="ADL48"/>
      <c r="ADM48"/>
      <c r="ADN48"/>
      <c r="ADO48"/>
      <c r="ADP48"/>
      <c r="ADQ48"/>
      <c r="ADR48"/>
      <c r="ADS48"/>
      <c r="ADT48"/>
      <c r="ADU48"/>
      <c r="ADV48"/>
      <c r="ADW48"/>
      <c r="ADX48"/>
      <c r="ADY48"/>
      <c r="ADZ48"/>
      <c r="AEA48"/>
      <c r="AEB48"/>
      <c r="AEC48"/>
      <c r="AED48"/>
      <c r="AEE48"/>
      <c r="AEF48"/>
      <c r="AEG48"/>
      <c r="AEH48"/>
      <c r="AEI48"/>
      <c r="AEJ48"/>
      <c r="AEK48"/>
      <c r="AEL48"/>
      <c r="AEM48"/>
      <c r="AEN48"/>
      <c r="AEO48"/>
      <c r="AEP48"/>
      <c r="AEQ48"/>
      <c r="AER48"/>
      <c r="AES48"/>
      <c r="AET48"/>
      <c r="AEU48"/>
      <c r="AEV48"/>
      <c r="AEW48"/>
      <c r="AEX48"/>
      <c r="AEY48"/>
      <c r="AEZ48"/>
      <c r="AFA48"/>
      <c r="AFB48"/>
      <c r="AFC48"/>
      <c r="AFD48"/>
      <c r="AFE48"/>
      <c r="AFF48"/>
      <c r="AFG48"/>
      <c r="AFH48"/>
      <c r="AFI48"/>
      <c r="AFJ48"/>
      <c r="AFK48"/>
      <c r="AFL48"/>
      <c r="AFM48"/>
      <c r="AFN48"/>
      <c r="AFO48"/>
      <c r="AFP48"/>
      <c r="AFQ48"/>
      <c r="AFR48"/>
      <c r="AFS48"/>
      <c r="AFT48"/>
      <c r="AFU48"/>
      <c r="AFV48"/>
      <c r="AFW48"/>
      <c r="AFX48"/>
      <c r="AFY48"/>
      <c r="AFZ48"/>
      <c r="AGA48"/>
      <c r="AGB48"/>
      <c r="AGC48"/>
      <c r="AGD48"/>
      <c r="AGE48"/>
      <c r="AGF48"/>
      <c r="AGG48"/>
      <c r="AGH48"/>
      <c r="AGI48"/>
      <c r="AGJ48"/>
      <c r="AGK48"/>
      <c r="AGL48"/>
      <c r="AGM48"/>
      <c r="AGN48"/>
      <c r="AGO48"/>
      <c r="AGP48"/>
      <c r="AGQ48"/>
      <c r="AGR48"/>
      <c r="AGS48"/>
      <c r="AGT48"/>
      <c r="AGU48"/>
      <c r="AGV48"/>
      <c r="AGW48"/>
      <c r="AGX48"/>
      <c r="AGY48"/>
      <c r="AGZ48"/>
      <c r="AHA48"/>
      <c r="AHB48"/>
      <c r="AHC48"/>
      <c r="AHD48"/>
      <c r="AHE48"/>
      <c r="AHF48"/>
      <c r="AHG48"/>
      <c r="AHH48"/>
      <c r="AHI48"/>
      <c r="AHJ48"/>
      <c r="AHK48"/>
      <c r="AHL48"/>
      <c r="AHM48"/>
      <c r="AHN48"/>
      <c r="AHO48"/>
      <c r="AHP48"/>
      <c r="AHQ48"/>
      <c r="AHR48"/>
      <c r="AHS48"/>
      <c r="AHT48"/>
      <c r="AHU48"/>
      <c r="AHV48"/>
      <c r="AHW48"/>
      <c r="AHX48"/>
      <c r="AHY48"/>
      <c r="AHZ48"/>
      <c r="AIA48"/>
      <c r="AIB48"/>
      <c r="AIC48"/>
      <c r="AID48"/>
      <c r="AIE48"/>
      <c r="AIF48"/>
      <c r="AIG48"/>
      <c r="AIH48"/>
      <c r="AII48"/>
      <c r="AIJ48"/>
      <c r="AIK48"/>
      <c r="AIL48"/>
      <c r="AIM48"/>
      <c r="AIN48"/>
      <c r="AIO48"/>
      <c r="AIP48"/>
      <c r="AIQ48"/>
      <c r="AIR48"/>
      <c r="AIS48"/>
      <c r="AIT48"/>
      <c r="AIU48"/>
      <c r="AIV48"/>
      <c r="AIW48"/>
      <c r="AIX48"/>
      <c r="AIY48"/>
      <c r="AIZ48"/>
      <c r="AJA48"/>
      <c r="AJB48"/>
      <c r="AJC48"/>
      <c r="AJD48"/>
      <c r="AJE48"/>
      <c r="AJF48"/>
      <c r="AJG48"/>
      <c r="AJH48"/>
      <c r="AJI48"/>
      <c r="AJJ48"/>
      <c r="AJK48"/>
      <c r="AJL48"/>
      <c r="AJM48"/>
      <c r="AJN48"/>
      <c r="AJO48"/>
      <c r="AJP48"/>
      <c r="AJQ48"/>
      <c r="AJR48"/>
      <c r="AJS48"/>
      <c r="AJT48"/>
      <c r="AJU48"/>
      <c r="AJV48"/>
      <c r="AJW48"/>
      <c r="AJX48"/>
      <c r="AJY48"/>
      <c r="AJZ48"/>
      <c r="AKA48"/>
      <c r="AKB48"/>
      <c r="AKC48"/>
      <c r="AKD48"/>
      <c r="AKE48"/>
      <c r="AKF48"/>
      <c r="AKG48"/>
      <c r="AKH48"/>
      <c r="AKI48"/>
      <c r="AKJ48"/>
      <c r="AKK48"/>
      <c r="AKL48"/>
      <c r="AKM48"/>
      <c r="AKN48"/>
      <c r="AKO48"/>
      <c r="AKP48"/>
      <c r="AKQ48"/>
      <c r="AKR48"/>
      <c r="AKS48"/>
      <c r="AKT48"/>
      <c r="AKU48"/>
      <c r="AKV48"/>
      <c r="AKW48"/>
      <c r="AKX48"/>
      <c r="AKY48"/>
      <c r="AKZ48"/>
      <c r="ALA48"/>
      <c r="ALB48"/>
      <c r="ALC48"/>
      <c r="ALD48"/>
      <c r="ALE48"/>
      <c r="ALF48"/>
      <c r="ALG48"/>
      <c r="ALH48"/>
      <c r="ALI48"/>
      <c r="ALJ48"/>
      <c r="ALK48"/>
      <c r="ALL48"/>
      <c r="ALM48"/>
      <c r="ALN48"/>
      <c r="ALO48"/>
      <c r="ALP48"/>
      <c r="ALQ48"/>
      <c r="ALR48"/>
      <c r="ALS48"/>
      <c r="ALT48"/>
      <c r="ALU48"/>
      <c r="ALV48"/>
      <c r="ALW48"/>
      <c r="ALX48"/>
      <c r="ALY48"/>
      <c r="ALZ48"/>
      <c r="AMA48"/>
      <c r="AMB48"/>
      <c r="AMC48"/>
      <c r="AMD48"/>
      <c r="AME48"/>
      <c r="AMF48"/>
      <c r="AMG48"/>
      <c r="AMH48"/>
      <c r="AMI48"/>
      <c r="AMJ48"/>
    </row>
    <row r="49" spans="1:1024" x14ac:dyDescent="0.25">
      <c r="A49" s="40" t="s">
        <v>80</v>
      </c>
      <c r="B49" s="105">
        <v>41557</v>
      </c>
      <c r="C49" s="102">
        <f>dw!C49</f>
        <v>2.5753424657534199</v>
      </c>
      <c r="D49" s="29" t="s">
        <v>72</v>
      </c>
      <c r="E49" s="41"/>
      <c r="F49" s="41"/>
      <c r="G49" s="42"/>
      <c r="H49" s="103">
        <f>(dw!K49*100)/dw!$AB49</f>
        <v>2.5321389079217171</v>
      </c>
      <c r="I49" s="103">
        <f>(dw!L49*100)/dw!$AB49</f>
        <v>0.4876554703080625</v>
      </c>
      <c r="J49" s="103">
        <f>(dw!M49*100)/dw!$AB49</f>
        <v>11.945215770254293</v>
      </c>
      <c r="K49" s="103">
        <f>(dw!N49*100)/dw!$AB49</f>
        <v>0</v>
      </c>
      <c r="L49" s="103">
        <f>(dw!O49*100)/dw!$AB49</f>
        <v>0</v>
      </c>
      <c r="M49" s="103">
        <f>(dw!P49*100)/dw!$AB49</f>
        <v>17.49142656606649</v>
      </c>
      <c r="N49" s="103">
        <f>(dw!Q49*100)/dw!$AB49</f>
        <v>0</v>
      </c>
      <c r="O49" s="103">
        <f>(dw!R49*100)/dw!$AB49</f>
        <v>13.511023857181248</v>
      </c>
      <c r="P49" s="103">
        <f>(dw!S49*100)/dw!$AB49</f>
        <v>7.4428862058827132</v>
      </c>
      <c r="Q49" s="103">
        <f>(dw!T49*100)/dw!$AB49</f>
        <v>10.939533169246968</v>
      </c>
      <c r="R49" s="103">
        <f>(dw!U49*100)/dw!$AB49</f>
        <v>8.4242348138591452E-2</v>
      </c>
      <c r="S49" s="103">
        <f>(dw!V49*100)/dw!$AB49</f>
        <v>0.16220713772439216</v>
      </c>
      <c r="T49" s="103">
        <f>(dw!W49*100)/dw!$AB49</f>
        <v>4.0818800180522405</v>
      </c>
      <c r="U49" s="103">
        <f>(dw!X49*100)/dw!$AB49</f>
        <v>21.41152498803562</v>
      </c>
      <c r="V49" s="103">
        <f>(dw!Y49*100)/dw!$AB49</f>
        <v>0.13682735382529759</v>
      </c>
      <c r="W49" s="103">
        <f>(dw!Z49*100)/dw!$AB49</f>
        <v>9.7734382073623749</v>
      </c>
      <c r="X49" s="103">
        <f>(dw!AA49*100)/dw!$AB49</f>
        <v>0</v>
      </c>
      <c r="Y49" s="103">
        <f t="shared" si="11"/>
        <v>100.00000000000001</v>
      </c>
      <c r="Z49" s="104">
        <f t="shared" si="12"/>
        <v>14.965010148484073</v>
      </c>
      <c r="AA49" s="104">
        <f t="shared" si="13"/>
        <v>49.469112146516018</v>
      </c>
      <c r="AB49" s="104">
        <f t="shared" si="14"/>
        <v>0.16148631636102617</v>
      </c>
      <c r="AC49" s="104">
        <f t="shared" si="15"/>
        <v>0.58860814829337149</v>
      </c>
      <c r="AD49" s="104">
        <f t="shared" si="16"/>
        <v>0.30207861912119172</v>
      </c>
      <c r="AE49" s="104">
        <f t="shared" si="17"/>
        <v>0.23225287495916297</v>
      </c>
      <c r="AF49" s="104">
        <f t="shared" si="18"/>
        <v>0.95665386433989408</v>
      </c>
      <c r="AG49" s="104"/>
      <c r="AH49" s="104">
        <f t="shared" si="19"/>
        <v>0.14014038430044484</v>
      </c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  <c r="IW49"/>
      <c r="IX49"/>
      <c r="IY49"/>
      <c r="IZ49"/>
      <c r="JA49"/>
      <c r="JB49"/>
      <c r="JC49"/>
      <c r="JD49"/>
      <c r="JE49"/>
      <c r="JF49"/>
      <c r="JG49"/>
      <c r="JH49"/>
      <c r="JI49"/>
      <c r="JJ49"/>
      <c r="JK49"/>
      <c r="JL49"/>
      <c r="JM49"/>
      <c r="JN49"/>
      <c r="JO49"/>
      <c r="JP49"/>
      <c r="JQ49"/>
      <c r="JR49"/>
      <c r="JS49"/>
      <c r="JT49"/>
      <c r="JU49"/>
      <c r="JV49"/>
      <c r="JW49"/>
      <c r="JX49"/>
      <c r="JY49"/>
      <c r="JZ49"/>
      <c r="KA49"/>
      <c r="KB49"/>
      <c r="KC49"/>
      <c r="KD49"/>
      <c r="KE49"/>
      <c r="KF49"/>
      <c r="KG49"/>
      <c r="KH49"/>
      <c r="KI49"/>
      <c r="KJ49"/>
      <c r="KK49"/>
      <c r="KL49"/>
      <c r="KM49"/>
      <c r="KN49"/>
      <c r="KO49"/>
      <c r="KP49"/>
      <c r="KQ49"/>
      <c r="KR49"/>
      <c r="KS49"/>
      <c r="KT49"/>
      <c r="KU49"/>
      <c r="KV49"/>
      <c r="KW49"/>
      <c r="KX49"/>
      <c r="KY49"/>
      <c r="KZ49"/>
      <c r="LA49"/>
      <c r="LB49"/>
      <c r="LC49"/>
      <c r="LD49"/>
      <c r="LE49"/>
      <c r="LF49"/>
      <c r="LG49"/>
      <c r="LH49"/>
      <c r="LI49"/>
      <c r="LJ49"/>
      <c r="LK49"/>
      <c r="LL49"/>
      <c r="LM49"/>
      <c r="LN49"/>
      <c r="LO49"/>
      <c r="LP49"/>
      <c r="LQ49"/>
      <c r="LR49"/>
      <c r="LS49"/>
      <c r="LT49"/>
      <c r="LU49"/>
      <c r="LV49"/>
      <c r="LW49"/>
      <c r="LX49"/>
      <c r="LY49"/>
      <c r="LZ49"/>
      <c r="MA49"/>
      <c r="MB49"/>
      <c r="MC49"/>
      <c r="MD49"/>
      <c r="ME49"/>
      <c r="MF49"/>
      <c r="MG49"/>
      <c r="MH49"/>
      <c r="MI49"/>
      <c r="MJ49"/>
      <c r="MK49"/>
      <c r="ML49"/>
      <c r="MM49"/>
      <c r="MN49"/>
      <c r="MO49"/>
      <c r="MP49"/>
      <c r="MQ49"/>
      <c r="MR49"/>
      <c r="MS49"/>
      <c r="MT49"/>
      <c r="MU49"/>
      <c r="MV49"/>
      <c r="MW49"/>
      <c r="MX49"/>
      <c r="MY49"/>
      <c r="MZ49"/>
      <c r="NA49"/>
      <c r="NB49"/>
      <c r="NC49"/>
      <c r="ND49"/>
      <c r="NE49"/>
      <c r="NF49"/>
      <c r="NG49"/>
      <c r="NH49"/>
      <c r="NI49"/>
      <c r="NJ49"/>
      <c r="NK49"/>
      <c r="NL49"/>
      <c r="NM49"/>
      <c r="NN49"/>
      <c r="NO49"/>
      <c r="NP49"/>
      <c r="NQ49"/>
      <c r="NR49"/>
      <c r="NS49"/>
      <c r="NT49"/>
      <c r="NU49"/>
      <c r="NV49"/>
      <c r="NW49"/>
      <c r="NX49"/>
      <c r="NY49"/>
      <c r="NZ49"/>
      <c r="OA49"/>
      <c r="OB49"/>
      <c r="OC49"/>
      <c r="OD49"/>
      <c r="OE49"/>
      <c r="OF49"/>
      <c r="OG49"/>
      <c r="OH49"/>
      <c r="OI49"/>
      <c r="OJ49"/>
      <c r="OK49"/>
      <c r="OL49"/>
      <c r="OM49"/>
      <c r="ON49"/>
      <c r="OO49"/>
      <c r="OP49"/>
      <c r="OQ49"/>
      <c r="OR49"/>
      <c r="OS49"/>
      <c r="OT49"/>
      <c r="OU49"/>
      <c r="OV49"/>
      <c r="OW49"/>
      <c r="OX49"/>
      <c r="OY49"/>
      <c r="OZ49"/>
      <c r="PA49"/>
      <c r="PB49"/>
      <c r="PC49"/>
      <c r="PD49"/>
      <c r="PE49"/>
      <c r="PF49"/>
      <c r="PG49"/>
      <c r="PH49"/>
      <c r="PI49"/>
      <c r="PJ49"/>
      <c r="PK49"/>
      <c r="PL49"/>
      <c r="PM49"/>
      <c r="PN49"/>
      <c r="PO49"/>
      <c r="PP49"/>
      <c r="PQ49"/>
      <c r="PR49"/>
      <c r="PS49"/>
      <c r="PT49"/>
      <c r="PU49"/>
      <c r="PV49"/>
      <c r="PW49"/>
      <c r="PX49"/>
      <c r="PY49"/>
      <c r="PZ49"/>
      <c r="QA49"/>
      <c r="QB49"/>
      <c r="QC49"/>
      <c r="QD49"/>
      <c r="QE49"/>
      <c r="QF49"/>
      <c r="QG49"/>
      <c r="QH49"/>
      <c r="QI49"/>
      <c r="QJ49"/>
      <c r="QK49"/>
      <c r="QL49"/>
      <c r="QM49"/>
      <c r="QN49"/>
      <c r="QO49"/>
      <c r="QP49"/>
      <c r="QQ49"/>
      <c r="QR49"/>
      <c r="QS49"/>
      <c r="QT49"/>
      <c r="QU49"/>
      <c r="QV49"/>
      <c r="QW49"/>
      <c r="QX49"/>
      <c r="QY49"/>
      <c r="QZ49"/>
      <c r="RA49"/>
      <c r="RB49"/>
      <c r="RC49"/>
      <c r="RD49"/>
      <c r="RE49"/>
      <c r="RF49"/>
      <c r="RG49"/>
      <c r="RH49"/>
      <c r="RI49"/>
      <c r="RJ49"/>
      <c r="RK49"/>
      <c r="RL49"/>
      <c r="RM49"/>
      <c r="RN49"/>
      <c r="RO49"/>
      <c r="RP49"/>
      <c r="RQ49"/>
      <c r="RR49"/>
      <c r="RS49"/>
      <c r="RT49"/>
      <c r="RU49"/>
      <c r="RV49"/>
      <c r="RW49"/>
      <c r="RX49"/>
      <c r="RY49"/>
      <c r="RZ49"/>
      <c r="SA49"/>
      <c r="SB49"/>
      <c r="SC49"/>
      <c r="SD49"/>
      <c r="SE49"/>
      <c r="SF49"/>
      <c r="SG49"/>
      <c r="SH49"/>
      <c r="SI49"/>
      <c r="SJ49"/>
      <c r="SK49"/>
      <c r="SL49"/>
      <c r="SM49"/>
      <c r="SN49"/>
      <c r="SO49"/>
      <c r="SP49"/>
      <c r="SQ49"/>
      <c r="SR49"/>
      <c r="SS49"/>
      <c r="ST49"/>
      <c r="SU49"/>
      <c r="SV49"/>
      <c r="SW49"/>
      <c r="SX49"/>
      <c r="SY49"/>
      <c r="SZ49"/>
      <c r="TA49"/>
      <c r="TB49"/>
      <c r="TC49"/>
      <c r="TD49"/>
      <c r="TE49"/>
      <c r="TF49"/>
      <c r="TG49"/>
      <c r="TH49"/>
      <c r="TI49"/>
      <c r="TJ49"/>
      <c r="TK49"/>
      <c r="TL49"/>
      <c r="TM49"/>
      <c r="TN49"/>
      <c r="TO49"/>
      <c r="TP49"/>
      <c r="TQ49"/>
      <c r="TR49"/>
      <c r="TS49"/>
      <c r="TT49"/>
      <c r="TU49"/>
      <c r="TV49"/>
      <c r="TW49"/>
      <c r="TX49"/>
      <c r="TY49"/>
      <c r="TZ49"/>
      <c r="UA49"/>
      <c r="UB49"/>
      <c r="UC49"/>
      <c r="UD49"/>
      <c r="UE49"/>
      <c r="UF49"/>
      <c r="UG49"/>
      <c r="UH49"/>
      <c r="UI49"/>
      <c r="UJ49"/>
      <c r="UK49"/>
      <c r="UL49"/>
      <c r="UM49"/>
      <c r="UN49"/>
      <c r="UO49"/>
      <c r="UP49"/>
      <c r="UQ49"/>
      <c r="UR49"/>
      <c r="US49"/>
      <c r="UT49"/>
      <c r="UU49"/>
      <c r="UV49"/>
      <c r="UW49"/>
      <c r="UX49"/>
      <c r="UY49"/>
      <c r="UZ49"/>
      <c r="VA49"/>
      <c r="VB49"/>
      <c r="VC49"/>
      <c r="VD49"/>
      <c r="VE49"/>
      <c r="VF49"/>
      <c r="VG49"/>
      <c r="VH49"/>
      <c r="VI49"/>
      <c r="VJ49"/>
      <c r="VK49"/>
      <c r="VL49"/>
      <c r="VM49"/>
      <c r="VN49"/>
      <c r="VO49"/>
      <c r="VP49"/>
      <c r="VQ49"/>
      <c r="VR49"/>
      <c r="VS49"/>
      <c r="VT49"/>
      <c r="VU49"/>
      <c r="VV49"/>
      <c r="VW49"/>
      <c r="VX49"/>
      <c r="VY49"/>
      <c r="VZ49"/>
      <c r="WA49"/>
      <c r="WB49"/>
      <c r="WC49"/>
      <c r="WD49"/>
      <c r="WE49"/>
      <c r="WF49"/>
      <c r="WG49"/>
      <c r="WH49"/>
      <c r="WI49"/>
      <c r="WJ49"/>
      <c r="WK49"/>
      <c r="WL49"/>
      <c r="WM49"/>
      <c r="WN49"/>
      <c r="WO49"/>
      <c r="WP49"/>
      <c r="WQ49"/>
      <c r="WR49"/>
      <c r="WS49"/>
      <c r="WT49"/>
      <c r="WU49"/>
      <c r="WV49"/>
      <c r="WW49"/>
      <c r="WX49"/>
      <c r="WY49"/>
      <c r="WZ49"/>
      <c r="XA49"/>
      <c r="XB49"/>
      <c r="XC49"/>
      <c r="XD49"/>
      <c r="XE49"/>
      <c r="XF49"/>
      <c r="XG49"/>
      <c r="XH49"/>
      <c r="XI49"/>
      <c r="XJ49"/>
      <c r="XK49"/>
      <c r="XL49"/>
      <c r="XM49"/>
      <c r="XN49"/>
      <c r="XO49"/>
      <c r="XP49"/>
      <c r="XQ49"/>
      <c r="XR49"/>
      <c r="XS49"/>
      <c r="XT49"/>
      <c r="XU49"/>
      <c r="XV49"/>
      <c r="XW49"/>
      <c r="XX49"/>
      <c r="XY49"/>
      <c r="XZ49"/>
      <c r="YA49"/>
      <c r="YB49"/>
      <c r="YC49"/>
      <c r="YD49"/>
      <c r="YE49"/>
      <c r="YF49"/>
      <c r="YG49"/>
      <c r="YH49"/>
      <c r="YI49"/>
      <c r="YJ49"/>
      <c r="YK49"/>
      <c r="YL49"/>
      <c r="YM49"/>
      <c r="YN49"/>
      <c r="YO49"/>
      <c r="YP49"/>
      <c r="YQ49"/>
      <c r="YR49"/>
      <c r="YS49"/>
      <c r="YT49"/>
      <c r="YU49"/>
      <c r="YV49"/>
      <c r="YW49"/>
      <c r="YX49"/>
      <c r="YY49"/>
      <c r="YZ49"/>
      <c r="ZA49"/>
      <c r="ZB49"/>
      <c r="ZC49"/>
      <c r="ZD49"/>
      <c r="ZE49"/>
      <c r="ZF49"/>
      <c r="ZG49"/>
      <c r="ZH49"/>
      <c r="ZI49"/>
      <c r="ZJ49"/>
      <c r="ZK49"/>
      <c r="ZL49"/>
      <c r="ZM49"/>
      <c r="ZN49"/>
      <c r="ZO49"/>
      <c r="ZP49"/>
      <c r="ZQ49"/>
      <c r="ZR49"/>
      <c r="ZS49"/>
      <c r="ZT49"/>
      <c r="ZU49"/>
      <c r="ZV49"/>
      <c r="ZW49"/>
      <c r="ZX49"/>
      <c r="ZY49"/>
      <c r="ZZ49"/>
      <c r="AAA49"/>
      <c r="AAB49"/>
      <c r="AAC49"/>
      <c r="AAD49"/>
      <c r="AAE49"/>
      <c r="AAF49"/>
      <c r="AAG49"/>
      <c r="AAH49"/>
      <c r="AAI49"/>
      <c r="AAJ49"/>
      <c r="AAK49"/>
      <c r="AAL49"/>
      <c r="AAM49"/>
      <c r="AAN49"/>
      <c r="AAO49"/>
      <c r="AAP49"/>
      <c r="AAQ49"/>
      <c r="AAR49"/>
      <c r="AAS49"/>
      <c r="AAT49"/>
      <c r="AAU49"/>
      <c r="AAV49"/>
      <c r="AAW49"/>
      <c r="AAX49"/>
      <c r="AAY49"/>
      <c r="AAZ49"/>
      <c r="ABA49"/>
      <c r="ABB49"/>
      <c r="ABC49"/>
      <c r="ABD49"/>
      <c r="ABE49"/>
      <c r="ABF49"/>
      <c r="ABG49"/>
      <c r="ABH49"/>
      <c r="ABI49"/>
      <c r="ABJ49"/>
      <c r="ABK49"/>
      <c r="ABL49"/>
      <c r="ABM49"/>
      <c r="ABN49"/>
      <c r="ABO49"/>
      <c r="ABP49"/>
      <c r="ABQ49"/>
      <c r="ABR49"/>
      <c r="ABS49"/>
      <c r="ABT49"/>
      <c r="ABU49"/>
      <c r="ABV49"/>
      <c r="ABW49"/>
      <c r="ABX49"/>
      <c r="ABY49"/>
      <c r="ABZ49"/>
      <c r="ACA49"/>
      <c r="ACB49"/>
      <c r="ACC49"/>
      <c r="ACD49"/>
      <c r="ACE49"/>
      <c r="ACF49"/>
      <c r="ACG49"/>
      <c r="ACH49"/>
      <c r="ACI49"/>
      <c r="ACJ49"/>
      <c r="ACK49"/>
      <c r="ACL49"/>
      <c r="ACM49"/>
      <c r="ACN49"/>
      <c r="ACO49"/>
      <c r="ACP49"/>
      <c r="ACQ49"/>
      <c r="ACR49"/>
      <c r="ACS49"/>
      <c r="ACT49"/>
      <c r="ACU49"/>
      <c r="ACV49"/>
      <c r="ACW49"/>
      <c r="ACX49"/>
      <c r="ACY49"/>
      <c r="ACZ49"/>
      <c r="ADA49"/>
      <c r="ADB49"/>
      <c r="ADC49"/>
      <c r="ADD49"/>
      <c r="ADE49"/>
      <c r="ADF49"/>
      <c r="ADG49"/>
      <c r="ADH49"/>
      <c r="ADI49"/>
      <c r="ADJ49"/>
      <c r="ADK49"/>
      <c r="ADL49"/>
      <c r="ADM49"/>
      <c r="ADN49"/>
      <c r="ADO49"/>
      <c r="ADP49"/>
      <c r="ADQ49"/>
      <c r="ADR49"/>
      <c r="ADS49"/>
      <c r="ADT49"/>
      <c r="ADU49"/>
      <c r="ADV49"/>
      <c r="ADW49"/>
      <c r="ADX49"/>
      <c r="ADY49"/>
      <c r="ADZ49"/>
      <c r="AEA49"/>
      <c r="AEB49"/>
      <c r="AEC49"/>
      <c r="AED49"/>
      <c r="AEE49"/>
      <c r="AEF49"/>
      <c r="AEG49"/>
      <c r="AEH49"/>
      <c r="AEI49"/>
      <c r="AEJ49"/>
      <c r="AEK49"/>
      <c r="AEL49"/>
      <c r="AEM49"/>
      <c r="AEN49"/>
      <c r="AEO49"/>
      <c r="AEP49"/>
      <c r="AEQ49"/>
      <c r="AER49"/>
      <c r="AES49"/>
      <c r="AET49"/>
      <c r="AEU49"/>
      <c r="AEV49"/>
      <c r="AEW49"/>
      <c r="AEX49"/>
      <c r="AEY49"/>
      <c r="AEZ49"/>
      <c r="AFA49"/>
      <c r="AFB49"/>
      <c r="AFC49"/>
      <c r="AFD49"/>
      <c r="AFE49"/>
      <c r="AFF49"/>
      <c r="AFG49"/>
      <c r="AFH49"/>
      <c r="AFI49"/>
      <c r="AFJ49"/>
      <c r="AFK49"/>
      <c r="AFL49"/>
      <c r="AFM49"/>
      <c r="AFN49"/>
      <c r="AFO49"/>
      <c r="AFP49"/>
      <c r="AFQ49"/>
      <c r="AFR49"/>
      <c r="AFS49"/>
      <c r="AFT49"/>
      <c r="AFU49"/>
      <c r="AFV49"/>
      <c r="AFW49"/>
      <c r="AFX49"/>
      <c r="AFY49"/>
      <c r="AFZ49"/>
      <c r="AGA49"/>
      <c r="AGB49"/>
      <c r="AGC49"/>
      <c r="AGD49"/>
      <c r="AGE49"/>
      <c r="AGF49"/>
      <c r="AGG49"/>
      <c r="AGH49"/>
      <c r="AGI49"/>
      <c r="AGJ49"/>
      <c r="AGK49"/>
      <c r="AGL49"/>
      <c r="AGM49"/>
      <c r="AGN49"/>
      <c r="AGO49"/>
      <c r="AGP49"/>
      <c r="AGQ49"/>
      <c r="AGR49"/>
      <c r="AGS49"/>
      <c r="AGT49"/>
      <c r="AGU49"/>
      <c r="AGV49"/>
      <c r="AGW49"/>
      <c r="AGX49"/>
      <c r="AGY49"/>
      <c r="AGZ49"/>
      <c r="AHA49"/>
      <c r="AHB49"/>
      <c r="AHC49"/>
      <c r="AHD49"/>
      <c r="AHE49"/>
      <c r="AHF49"/>
      <c r="AHG49"/>
      <c r="AHH49"/>
      <c r="AHI49"/>
      <c r="AHJ49"/>
      <c r="AHK49"/>
      <c r="AHL49"/>
      <c r="AHM49"/>
      <c r="AHN49"/>
      <c r="AHO49"/>
      <c r="AHP49"/>
      <c r="AHQ49"/>
      <c r="AHR49"/>
      <c r="AHS49"/>
      <c r="AHT49"/>
      <c r="AHU49"/>
      <c r="AHV49"/>
      <c r="AHW49"/>
      <c r="AHX49"/>
      <c r="AHY49"/>
      <c r="AHZ49"/>
      <c r="AIA49"/>
      <c r="AIB49"/>
      <c r="AIC49"/>
      <c r="AID49"/>
      <c r="AIE49"/>
      <c r="AIF49"/>
      <c r="AIG49"/>
      <c r="AIH49"/>
      <c r="AII49"/>
      <c r="AIJ49"/>
      <c r="AIK49"/>
      <c r="AIL49"/>
      <c r="AIM49"/>
      <c r="AIN49"/>
      <c r="AIO49"/>
      <c r="AIP49"/>
      <c r="AIQ49"/>
      <c r="AIR49"/>
      <c r="AIS49"/>
      <c r="AIT49"/>
      <c r="AIU49"/>
      <c r="AIV49"/>
      <c r="AIW49"/>
      <c r="AIX49"/>
      <c r="AIY49"/>
      <c r="AIZ49"/>
      <c r="AJA49"/>
      <c r="AJB49"/>
      <c r="AJC49"/>
      <c r="AJD49"/>
      <c r="AJE49"/>
      <c r="AJF49"/>
      <c r="AJG49"/>
      <c r="AJH49"/>
      <c r="AJI49"/>
      <c r="AJJ49"/>
      <c r="AJK49"/>
      <c r="AJL49"/>
      <c r="AJM49"/>
      <c r="AJN49"/>
      <c r="AJO49"/>
      <c r="AJP49"/>
      <c r="AJQ49"/>
      <c r="AJR49"/>
      <c r="AJS49"/>
      <c r="AJT49"/>
      <c r="AJU49"/>
      <c r="AJV49"/>
      <c r="AJW49"/>
      <c r="AJX49"/>
      <c r="AJY49"/>
      <c r="AJZ49"/>
      <c r="AKA49"/>
      <c r="AKB49"/>
      <c r="AKC49"/>
      <c r="AKD49"/>
      <c r="AKE49"/>
      <c r="AKF49"/>
      <c r="AKG49"/>
      <c r="AKH49"/>
      <c r="AKI49"/>
      <c r="AKJ49"/>
      <c r="AKK49"/>
      <c r="AKL49"/>
      <c r="AKM49"/>
      <c r="AKN49"/>
      <c r="AKO49"/>
      <c r="AKP49"/>
      <c r="AKQ49"/>
      <c r="AKR49"/>
      <c r="AKS49"/>
      <c r="AKT49"/>
      <c r="AKU49"/>
      <c r="AKV49"/>
      <c r="AKW49"/>
      <c r="AKX49"/>
      <c r="AKY49"/>
      <c r="AKZ49"/>
      <c r="ALA49"/>
      <c r="ALB49"/>
      <c r="ALC49"/>
      <c r="ALD49"/>
      <c r="ALE49"/>
      <c r="ALF49"/>
      <c r="ALG49"/>
      <c r="ALH49"/>
      <c r="ALI49"/>
      <c r="ALJ49"/>
      <c r="ALK49"/>
      <c r="ALL49"/>
      <c r="ALM49"/>
      <c r="ALN49"/>
      <c r="ALO49"/>
      <c r="ALP49"/>
      <c r="ALQ49"/>
      <c r="ALR49"/>
      <c r="ALS49"/>
      <c r="ALT49"/>
      <c r="ALU49"/>
      <c r="ALV49"/>
      <c r="ALW49"/>
      <c r="ALX49"/>
      <c r="ALY49"/>
      <c r="ALZ49"/>
      <c r="AMA49"/>
      <c r="AMB49"/>
      <c r="AMC49"/>
      <c r="AMD49"/>
      <c r="AME49"/>
      <c r="AMF49"/>
      <c r="AMG49"/>
      <c r="AMH49"/>
      <c r="AMI49"/>
      <c r="AMJ49"/>
    </row>
    <row r="50" spans="1:1024" x14ac:dyDescent="0.25">
      <c r="A50" s="26" t="s">
        <v>81</v>
      </c>
      <c r="B50" s="101">
        <v>41601</v>
      </c>
      <c r="C50" s="102">
        <f>dw!C50</f>
        <v>16.828407062764601</v>
      </c>
      <c r="D50" s="29" t="s">
        <v>72</v>
      </c>
      <c r="E50" s="31">
        <v>4.2791402435602401E-2</v>
      </c>
      <c r="F50" s="31">
        <v>27.35</v>
      </c>
      <c r="G50" s="31">
        <v>0.156458509819387</v>
      </c>
      <c r="H50" s="103">
        <f>(dw!K50*100)/dw!$AB50</f>
        <v>0.94107288092351871</v>
      </c>
      <c r="I50" s="103">
        <f>(dw!L50*100)/dw!$AB50</f>
        <v>0.8535300361619147</v>
      </c>
      <c r="J50" s="103">
        <f>(dw!M50*100)/dw!$AB50</f>
        <v>1.6103327982978075</v>
      </c>
      <c r="K50" s="103">
        <f>(dw!N50*100)/dw!$AB50</f>
        <v>1.4861764786498011</v>
      </c>
      <c r="L50" s="103">
        <f>(dw!O50*100)/dw!$AB50</f>
        <v>0</v>
      </c>
      <c r="M50" s="103">
        <f>(dw!P50*100)/dw!$AB50</f>
        <v>24.753597898091193</v>
      </c>
      <c r="N50" s="103">
        <f>(dw!Q50*100)/dw!$AB50</f>
        <v>0</v>
      </c>
      <c r="O50" s="103">
        <f>(dw!R50*100)/dw!$AB50</f>
        <v>16.99740584263964</v>
      </c>
      <c r="P50" s="103">
        <f>(dw!S50*100)/dw!$AB50</f>
        <v>6.2140559970670086</v>
      </c>
      <c r="Q50" s="103">
        <f>(dw!T50*100)/dw!$AB50</f>
        <v>13.449156427095891</v>
      </c>
      <c r="R50" s="103">
        <f>(dw!U50*100)/dw!$AB50</f>
        <v>0.147112928327676</v>
      </c>
      <c r="S50" s="103">
        <f>(dw!V50*100)/dw!$AB50</f>
        <v>0.13536265537737718</v>
      </c>
      <c r="T50" s="103">
        <f>(dw!W50*100)/dw!$AB50</f>
        <v>0</v>
      </c>
      <c r="U50" s="103">
        <f>(dw!X50*100)/dw!$AB50</f>
        <v>21.141979121176565</v>
      </c>
      <c r="V50" s="103">
        <f>(dw!Y50*100)/dw!$AB50</f>
        <v>1.012735083525818</v>
      </c>
      <c r="W50" s="103">
        <f>(dw!Z50*100)/dw!$AB50</f>
        <v>3.2717106515021279</v>
      </c>
      <c r="X50" s="103">
        <f>(dw!AA50*100)/dw!$AB50</f>
        <v>7.9857712011636739</v>
      </c>
      <c r="Y50" s="103">
        <f t="shared" si="11"/>
        <v>100</v>
      </c>
      <c r="Z50" s="104">
        <f t="shared" si="12"/>
        <v>4.8911121940330418</v>
      </c>
      <c r="AA50" s="104">
        <f t="shared" si="13"/>
        <v>61.561329093221417</v>
      </c>
      <c r="AB50" s="104">
        <f t="shared" si="14"/>
        <v>0.47560941088188469</v>
      </c>
      <c r="AC50" s="104">
        <f t="shared" si="15"/>
        <v>0.8121194238974051</v>
      </c>
      <c r="AD50" s="104">
        <f t="shared" si="16"/>
        <v>0.25563643798103736</v>
      </c>
      <c r="AE50" s="104">
        <f t="shared" si="17"/>
        <v>7.3603198005776721E-2</v>
      </c>
      <c r="AF50" s="104">
        <f t="shared" si="18"/>
        <v>0.63925431020229428</v>
      </c>
      <c r="AG50" s="104">
        <f t="shared" ref="AG50:AG59" si="20">(H50)/V50</f>
        <v>0.92923894533918128</v>
      </c>
      <c r="AH50" s="104">
        <f t="shared" si="19"/>
        <v>8.1003207737363872E-2</v>
      </c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  <c r="FL50"/>
      <c r="FM50"/>
      <c r="FN50"/>
      <c r="FO50"/>
      <c r="FP50"/>
      <c r="FQ50"/>
      <c r="FR50"/>
      <c r="FS50"/>
      <c r="FT50"/>
      <c r="FU50"/>
      <c r="FV50"/>
      <c r="FW50"/>
      <c r="FX50"/>
      <c r="FY50"/>
      <c r="FZ50"/>
      <c r="GA50"/>
      <c r="GB50"/>
      <c r="GC50"/>
      <c r="GD50"/>
      <c r="GE50"/>
      <c r="GF50"/>
      <c r="GG50"/>
      <c r="GH50"/>
      <c r="GI50"/>
      <c r="GJ50"/>
      <c r="GK50"/>
      <c r="GL50"/>
      <c r="GM50"/>
      <c r="GN50"/>
      <c r="GO50"/>
      <c r="GP50"/>
      <c r="GQ50"/>
      <c r="GR50"/>
      <c r="GS50"/>
      <c r="GT50"/>
      <c r="GU50"/>
      <c r="GV50"/>
      <c r="GW50"/>
      <c r="GX50"/>
      <c r="GY50"/>
      <c r="GZ50"/>
      <c r="HA50"/>
      <c r="HB50"/>
      <c r="HC50"/>
      <c r="HD50"/>
      <c r="HE50"/>
      <c r="HF50"/>
      <c r="HG50"/>
      <c r="HH50"/>
      <c r="HI50"/>
      <c r="HJ50"/>
      <c r="HK50"/>
      <c r="HL50"/>
      <c r="HM50"/>
      <c r="HN50"/>
      <c r="HO50"/>
      <c r="HP50"/>
      <c r="HQ50"/>
      <c r="HR50"/>
      <c r="HS50"/>
      <c r="HT50"/>
      <c r="HU50"/>
      <c r="HV50"/>
      <c r="HW50"/>
      <c r="HX50"/>
      <c r="HY50"/>
      <c r="HZ50"/>
      <c r="IA50"/>
      <c r="IB50"/>
      <c r="IC50"/>
      <c r="ID50"/>
      <c r="IE50"/>
      <c r="IF50"/>
      <c r="IG50"/>
      <c r="IH50"/>
      <c r="II50"/>
      <c r="IJ50"/>
      <c r="IK50"/>
      <c r="IL50"/>
      <c r="IM50"/>
      <c r="IN50"/>
      <c r="IO50"/>
      <c r="IP50"/>
      <c r="IQ50"/>
      <c r="IR50"/>
      <c r="IS50"/>
      <c r="IT50"/>
      <c r="IU50"/>
      <c r="IV50"/>
      <c r="IW50"/>
      <c r="IX50"/>
      <c r="IY50"/>
      <c r="IZ50"/>
      <c r="JA50"/>
      <c r="JB50"/>
      <c r="JC50"/>
      <c r="JD50"/>
      <c r="JE50"/>
      <c r="JF50"/>
      <c r="JG50"/>
      <c r="JH50"/>
      <c r="JI50"/>
      <c r="JJ50"/>
      <c r="JK50"/>
      <c r="JL50"/>
      <c r="JM50"/>
      <c r="JN50"/>
      <c r="JO50"/>
      <c r="JP50"/>
      <c r="JQ50"/>
      <c r="JR50"/>
      <c r="JS50"/>
      <c r="JT50"/>
      <c r="JU50"/>
      <c r="JV50"/>
      <c r="JW50"/>
      <c r="JX50"/>
      <c r="JY50"/>
      <c r="JZ50"/>
      <c r="KA50"/>
      <c r="KB50"/>
      <c r="KC50"/>
      <c r="KD50"/>
      <c r="KE50"/>
      <c r="KF50"/>
      <c r="KG50"/>
      <c r="KH50"/>
      <c r="KI50"/>
      <c r="KJ50"/>
      <c r="KK50"/>
      <c r="KL50"/>
      <c r="KM50"/>
      <c r="KN50"/>
      <c r="KO50"/>
      <c r="KP50"/>
      <c r="KQ50"/>
      <c r="KR50"/>
      <c r="KS50"/>
      <c r="KT50"/>
      <c r="KU50"/>
      <c r="KV50"/>
      <c r="KW50"/>
      <c r="KX50"/>
      <c r="KY50"/>
      <c r="KZ50"/>
      <c r="LA50"/>
      <c r="LB50"/>
      <c r="LC50"/>
      <c r="LD50"/>
      <c r="LE50"/>
      <c r="LF50"/>
      <c r="LG50"/>
      <c r="LH50"/>
      <c r="LI50"/>
      <c r="LJ50"/>
      <c r="LK50"/>
      <c r="LL50"/>
      <c r="LM50"/>
      <c r="LN50"/>
      <c r="LO50"/>
      <c r="LP50"/>
      <c r="LQ50"/>
      <c r="LR50"/>
      <c r="LS50"/>
      <c r="LT50"/>
      <c r="LU50"/>
      <c r="LV50"/>
      <c r="LW50"/>
      <c r="LX50"/>
      <c r="LY50"/>
      <c r="LZ50"/>
      <c r="MA50"/>
      <c r="MB50"/>
      <c r="MC50"/>
      <c r="MD50"/>
      <c r="ME50"/>
      <c r="MF50"/>
      <c r="MG50"/>
      <c r="MH50"/>
      <c r="MI50"/>
      <c r="MJ50"/>
      <c r="MK50"/>
      <c r="ML50"/>
      <c r="MM50"/>
      <c r="MN50"/>
      <c r="MO50"/>
      <c r="MP50"/>
      <c r="MQ50"/>
      <c r="MR50"/>
      <c r="MS50"/>
      <c r="MT50"/>
      <c r="MU50"/>
      <c r="MV50"/>
      <c r="MW50"/>
      <c r="MX50"/>
      <c r="MY50"/>
      <c r="MZ50"/>
      <c r="NA50"/>
      <c r="NB50"/>
      <c r="NC50"/>
      <c r="ND50"/>
      <c r="NE50"/>
      <c r="NF50"/>
      <c r="NG50"/>
      <c r="NH50"/>
      <c r="NI50"/>
      <c r="NJ50"/>
      <c r="NK50"/>
      <c r="NL50"/>
      <c r="NM50"/>
      <c r="NN50"/>
      <c r="NO50"/>
      <c r="NP50"/>
      <c r="NQ50"/>
      <c r="NR50"/>
      <c r="NS50"/>
      <c r="NT50"/>
      <c r="NU50"/>
      <c r="NV50"/>
      <c r="NW50"/>
      <c r="NX50"/>
      <c r="NY50"/>
      <c r="NZ50"/>
      <c r="OA50"/>
      <c r="OB50"/>
      <c r="OC50"/>
      <c r="OD50"/>
      <c r="OE50"/>
      <c r="OF50"/>
      <c r="OG50"/>
      <c r="OH50"/>
      <c r="OI50"/>
      <c r="OJ50"/>
      <c r="OK50"/>
      <c r="OL50"/>
      <c r="OM50"/>
      <c r="ON50"/>
      <c r="OO50"/>
      <c r="OP50"/>
      <c r="OQ50"/>
      <c r="OR50"/>
      <c r="OS50"/>
      <c r="OT50"/>
      <c r="OU50"/>
      <c r="OV50"/>
      <c r="OW50"/>
      <c r="OX50"/>
      <c r="OY50"/>
      <c r="OZ50"/>
      <c r="PA50"/>
      <c r="PB50"/>
      <c r="PC50"/>
      <c r="PD50"/>
      <c r="PE50"/>
      <c r="PF50"/>
      <c r="PG50"/>
      <c r="PH50"/>
      <c r="PI50"/>
      <c r="PJ50"/>
      <c r="PK50"/>
      <c r="PL50"/>
      <c r="PM50"/>
      <c r="PN50"/>
      <c r="PO50"/>
      <c r="PP50"/>
      <c r="PQ50"/>
      <c r="PR50"/>
      <c r="PS50"/>
      <c r="PT50"/>
      <c r="PU50"/>
      <c r="PV50"/>
      <c r="PW50"/>
      <c r="PX50"/>
      <c r="PY50"/>
      <c r="PZ50"/>
      <c r="QA50"/>
      <c r="QB50"/>
      <c r="QC50"/>
      <c r="QD50"/>
      <c r="QE50"/>
      <c r="QF50"/>
      <c r="QG50"/>
      <c r="QH50"/>
      <c r="QI50"/>
      <c r="QJ50"/>
      <c r="QK50"/>
      <c r="QL50"/>
      <c r="QM50"/>
      <c r="QN50"/>
      <c r="QO50"/>
      <c r="QP50"/>
      <c r="QQ50"/>
      <c r="QR50"/>
      <c r="QS50"/>
      <c r="QT50"/>
      <c r="QU50"/>
      <c r="QV50"/>
      <c r="QW50"/>
      <c r="QX50"/>
      <c r="QY50"/>
      <c r="QZ50"/>
      <c r="RA50"/>
      <c r="RB50"/>
      <c r="RC50"/>
      <c r="RD50"/>
      <c r="RE50"/>
      <c r="RF50"/>
      <c r="RG50"/>
      <c r="RH50"/>
      <c r="RI50"/>
      <c r="RJ50"/>
      <c r="RK50"/>
      <c r="RL50"/>
      <c r="RM50"/>
      <c r="RN50"/>
      <c r="RO50"/>
      <c r="RP50"/>
      <c r="RQ50"/>
      <c r="RR50"/>
      <c r="RS50"/>
      <c r="RT50"/>
      <c r="RU50"/>
      <c r="RV50"/>
      <c r="RW50"/>
      <c r="RX50"/>
      <c r="RY50"/>
      <c r="RZ50"/>
      <c r="SA50"/>
      <c r="SB50"/>
      <c r="SC50"/>
      <c r="SD50"/>
      <c r="SE50"/>
      <c r="SF50"/>
      <c r="SG50"/>
      <c r="SH50"/>
      <c r="SI50"/>
      <c r="SJ50"/>
      <c r="SK50"/>
      <c r="SL50"/>
      <c r="SM50"/>
      <c r="SN50"/>
      <c r="SO50"/>
      <c r="SP50"/>
      <c r="SQ50"/>
      <c r="SR50"/>
      <c r="SS50"/>
      <c r="ST50"/>
      <c r="SU50"/>
      <c r="SV50"/>
      <c r="SW50"/>
      <c r="SX50"/>
      <c r="SY50"/>
      <c r="SZ50"/>
      <c r="TA50"/>
      <c r="TB50"/>
      <c r="TC50"/>
      <c r="TD50"/>
      <c r="TE50"/>
      <c r="TF50"/>
      <c r="TG50"/>
      <c r="TH50"/>
      <c r="TI50"/>
      <c r="TJ50"/>
      <c r="TK50"/>
      <c r="TL50"/>
      <c r="TM50"/>
      <c r="TN50"/>
      <c r="TO50"/>
      <c r="TP50"/>
      <c r="TQ50"/>
      <c r="TR50"/>
      <c r="TS50"/>
      <c r="TT50"/>
      <c r="TU50"/>
      <c r="TV50"/>
      <c r="TW50"/>
      <c r="TX50"/>
      <c r="TY50"/>
      <c r="TZ50"/>
      <c r="UA50"/>
      <c r="UB50"/>
      <c r="UC50"/>
      <c r="UD50"/>
      <c r="UE50"/>
      <c r="UF50"/>
      <c r="UG50"/>
      <c r="UH50"/>
      <c r="UI50"/>
      <c r="UJ50"/>
      <c r="UK50"/>
      <c r="UL50"/>
      <c r="UM50"/>
      <c r="UN50"/>
      <c r="UO50"/>
      <c r="UP50"/>
      <c r="UQ50"/>
      <c r="UR50"/>
      <c r="US50"/>
      <c r="UT50"/>
      <c r="UU50"/>
      <c r="UV50"/>
      <c r="UW50"/>
      <c r="UX50"/>
      <c r="UY50"/>
      <c r="UZ50"/>
      <c r="VA50"/>
      <c r="VB50"/>
      <c r="VC50"/>
      <c r="VD50"/>
      <c r="VE50"/>
      <c r="VF50"/>
      <c r="VG50"/>
      <c r="VH50"/>
      <c r="VI50"/>
      <c r="VJ50"/>
      <c r="VK50"/>
      <c r="VL50"/>
      <c r="VM50"/>
      <c r="VN50"/>
      <c r="VO50"/>
      <c r="VP50"/>
      <c r="VQ50"/>
      <c r="VR50"/>
      <c r="VS50"/>
      <c r="VT50"/>
      <c r="VU50"/>
      <c r="VV50"/>
      <c r="VW50"/>
      <c r="VX50"/>
      <c r="VY50"/>
      <c r="VZ50"/>
      <c r="WA50"/>
      <c r="WB50"/>
      <c r="WC50"/>
      <c r="WD50"/>
      <c r="WE50"/>
      <c r="WF50"/>
      <c r="WG50"/>
      <c r="WH50"/>
      <c r="WI50"/>
      <c r="WJ50"/>
      <c r="WK50"/>
      <c r="WL50"/>
      <c r="WM50"/>
      <c r="WN50"/>
      <c r="WO50"/>
      <c r="WP50"/>
      <c r="WQ50"/>
      <c r="WR50"/>
      <c r="WS50"/>
      <c r="WT50"/>
      <c r="WU50"/>
      <c r="WV50"/>
      <c r="WW50"/>
      <c r="WX50"/>
      <c r="WY50"/>
      <c r="WZ50"/>
      <c r="XA50"/>
      <c r="XB50"/>
      <c r="XC50"/>
      <c r="XD50"/>
      <c r="XE50"/>
      <c r="XF50"/>
      <c r="XG50"/>
      <c r="XH50"/>
      <c r="XI50"/>
      <c r="XJ50"/>
      <c r="XK50"/>
      <c r="XL50"/>
      <c r="XM50"/>
      <c r="XN50"/>
      <c r="XO50"/>
      <c r="XP50"/>
      <c r="XQ50"/>
      <c r="XR50"/>
      <c r="XS50"/>
      <c r="XT50"/>
      <c r="XU50"/>
      <c r="XV50"/>
      <c r="XW50"/>
      <c r="XX50"/>
      <c r="XY50"/>
      <c r="XZ50"/>
      <c r="YA50"/>
      <c r="YB50"/>
      <c r="YC50"/>
      <c r="YD50"/>
      <c r="YE50"/>
      <c r="YF50"/>
      <c r="YG50"/>
      <c r="YH50"/>
      <c r="YI50"/>
      <c r="YJ50"/>
      <c r="YK50"/>
      <c r="YL50"/>
      <c r="YM50"/>
      <c r="YN50"/>
      <c r="YO50"/>
      <c r="YP50"/>
      <c r="YQ50"/>
      <c r="YR50"/>
      <c r="YS50"/>
      <c r="YT50"/>
      <c r="YU50"/>
      <c r="YV50"/>
      <c r="YW50"/>
      <c r="YX50"/>
      <c r="YY50"/>
      <c r="YZ50"/>
      <c r="ZA50"/>
      <c r="ZB50"/>
      <c r="ZC50"/>
      <c r="ZD50"/>
      <c r="ZE50"/>
      <c r="ZF50"/>
      <c r="ZG50"/>
      <c r="ZH50"/>
      <c r="ZI50"/>
      <c r="ZJ50"/>
      <c r="ZK50"/>
      <c r="ZL50"/>
      <c r="ZM50"/>
      <c r="ZN50"/>
      <c r="ZO50"/>
      <c r="ZP50"/>
      <c r="ZQ50"/>
      <c r="ZR50"/>
      <c r="ZS50"/>
      <c r="ZT50"/>
      <c r="ZU50"/>
      <c r="ZV50"/>
      <c r="ZW50"/>
      <c r="ZX50"/>
      <c r="ZY50"/>
      <c r="ZZ50"/>
      <c r="AAA50"/>
      <c r="AAB50"/>
      <c r="AAC50"/>
      <c r="AAD50"/>
      <c r="AAE50"/>
      <c r="AAF50"/>
      <c r="AAG50"/>
      <c r="AAH50"/>
      <c r="AAI50"/>
      <c r="AAJ50"/>
      <c r="AAK50"/>
      <c r="AAL50"/>
      <c r="AAM50"/>
      <c r="AAN50"/>
      <c r="AAO50"/>
      <c r="AAP50"/>
      <c r="AAQ50"/>
      <c r="AAR50"/>
      <c r="AAS50"/>
      <c r="AAT50"/>
      <c r="AAU50"/>
      <c r="AAV50"/>
      <c r="AAW50"/>
      <c r="AAX50"/>
      <c r="AAY50"/>
      <c r="AAZ50"/>
      <c r="ABA50"/>
      <c r="ABB50"/>
      <c r="ABC50"/>
      <c r="ABD50"/>
      <c r="ABE50"/>
      <c r="ABF50"/>
      <c r="ABG50"/>
      <c r="ABH50"/>
      <c r="ABI50"/>
      <c r="ABJ50"/>
      <c r="ABK50"/>
      <c r="ABL50"/>
      <c r="ABM50"/>
      <c r="ABN50"/>
      <c r="ABO50"/>
      <c r="ABP50"/>
      <c r="ABQ50"/>
      <c r="ABR50"/>
      <c r="ABS50"/>
      <c r="ABT50"/>
      <c r="ABU50"/>
      <c r="ABV50"/>
      <c r="ABW50"/>
      <c r="ABX50"/>
      <c r="ABY50"/>
      <c r="ABZ50"/>
      <c r="ACA50"/>
      <c r="ACB50"/>
      <c r="ACC50"/>
      <c r="ACD50"/>
      <c r="ACE50"/>
      <c r="ACF50"/>
      <c r="ACG50"/>
      <c r="ACH50"/>
      <c r="ACI50"/>
      <c r="ACJ50"/>
      <c r="ACK50"/>
      <c r="ACL50"/>
      <c r="ACM50"/>
      <c r="ACN50"/>
      <c r="ACO50"/>
      <c r="ACP50"/>
      <c r="ACQ50"/>
      <c r="ACR50"/>
      <c r="ACS50"/>
      <c r="ACT50"/>
      <c r="ACU50"/>
      <c r="ACV50"/>
      <c r="ACW50"/>
      <c r="ACX50"/>
      <c r="ACY50"/>
      <c r="ACZ50"/>
      <c r="ADA50"/>
      <c r="ADB50"/>
      <c r="ADC50"/>
      <c r="ADD50"/>
      <c r="ADE50"/>
      <c r="ADF50"/>
      <c r="ADG50"/>
      <c r="ADH50"/>
      <c r="ADI50"/>
      <c r="ADJ50"/>
      <c r="ADK50"/>
      <c r="ADL50"/>
      <c r="ADM50"/>
      <c r="ADN50"/>
      <c r="ADO50"/>
      <c r="ADP50"/>
      <c r="ADQ50"/>
      <c r="ADR50"/>
      <c r="ADS50"/>
      <c r="ADT50"/>
      <c r="ADU50"/>
      <c r="ADV50"/>
      <c r="ADW50"/>
      <c r="ADX50"/>
      <c r="ADY50"/>
      <c r="ADZ50"/>
      <c r="AEA50"/>
      <c r="AEB50"/>
      <c r="AEC50"/>
      <c r="AED50"/>
      <c r="AEE50"/>
      <c r="AEF50"/>
      <c r="AEG50"/>
      <c r="AEH50"/>
      <c r="AEI50"/>
      <c r="AEJ50"/>
      <c r="AEK50"/>
      <c r="AEL50"/>
      <c r="AEM50"/>
      <c r="AEN50"/>
      <c r="AEO50"/>
      <c r="AEP50"/>
      <c r="AEQ50"/>
      <c r="AER50"/>
      <c r="AES50"/>
      <c r="AET50"/>
      <c r="AEU50"/>
      <c r="AEV50"/>
      <c r="AEW50"/>
      <c r="AEX50"/>
      <c r="AEY50"/>
      <c r="AEZ50"/>
      <c r="AFA50"/>
      <c r="AFB50"/>
      <c r="AFC50"/>
      <c r="AFD50"/>
      <c r="AFE50"/>
      <c r="AFF50"/>
      <c r="AFG50"/>
      <c r="AFH50"/>
      <c r="AFI50"/>
      <c r="AFJ50"/>
      <c r="AFK50"/>
      <c r="AFL50"/>
      <c r="AFM50"/>
      <c r="AFN50"/>
      <c r="AFO50"/>
      <c r="AFP50"/>
      <c r="AFQ50"/>
      <c r="AFR50"/>
      <c r="AFS50"/>
      <c r="AFT50"/>
      <c r="AFU50"/>
      <c r="AFV50"/>
      <c r="AFW50"/>
      <c r="AFX50"/>
      <c r="AFY50"/>
      <c r="AFZ50"/>
      <c r="AGA50"/>
      <c r="AGB50"/>
      <c r="AGC50"/>
      <c r="AGD50"/>
      <c r="AGE50"/>
      <c r="AGF50"/>
      <c r="AGG50"/>
      <c r="AGH50"/>
      <c r="AGI50"/>
      <c r="AGJ50"/>
      <c r="AGK50"/>
      <c r="AGL50"/>
      <c r="AGM50"/>
      <c r="AGN50"/>
      <c r="AGO50"/>
      <c r="AGP50"/>
      <c r="AGQ50"/>
      <c r="AGR50"/>
      <c r="AGS50"/>
      <c r="AGT50"/>
      <c r="AGU50"/>
      <c r="AGV50"/>
      <c r="AGW50"/>
      <c r="AGX50"/>
      <c r="AGY50"/>
      <c r="AGZ50"/>
      <c r="AHA50"/>
      <c r="AHB50"/>
      <c r="AHC50"/>
      <c r="AHD50"/>
      <c r="AHE50"/>
      <c r="AHF50"/>
      <c r="AHG50"/>
      <c r="AHH50"/>
      <c r="AHI50"/>
      <c r="AHJ50"/>
      <c r="AHK50"/>
      <c r="AHL50"/>
      <c r="AHM50"/>
      <c r="AHN50"/>
      <c r="AHO50"/>
      <c r="AHP50"/>
      <c r="AHQ50"/>
      <c r="AHR50"/>
      <c r="AHS50"/>
      <c r="AHT50"/>
      <c r="AHU50"/>
      <c r="AHV50"/>
      <c r="AHW50"/>
      <c r="AHX50"/>
      <c r="AHY50"/>
      <c r="AHZ50"/>
      <c r="AIA50"/>
      <c r="AIB50"/>
      <c r="AIC50"/>
      <c r="AID50"/>
      <c r="AIE50"/>
      <c r="AIF50"/>
      <c r="AIG50"/>
      <c r="AIH50"/>
      <c r="AII50"/>
      <c r="AIJ50"/>
      <c r="AIK50"/>
      <c r="AIL50"/>
      <c r="AIM50"/>
      <c r="AIN50"/>
      <c r="AIO50"/>
      <c r="AIP50"/>
      <c r="AIQ50"/>
      <c r="AIR50"/>
      <c r="AIS50"/>
      <c r="AIT50"/>
      <c r="AIU50"/>
      <c r="AIV50"/>
      <c r="AIW50"/>
      <c r="AIX50"/>
      <c r="AIY50"/>
      <c r="AIZ50"/>
      <c r="AJA50"/>
      <c r="AJB50"/>
      <c r="AJC50"/>
      <c r="AJD50"/>
      <c r="AJE50"/>
      <c r="AJF50"/>
      <c r="AJG50"/>
      <c r="AJH50"/>
      <c r="AJI50"/>
      <c r="AJJ50"/>
      <c r="AJK50"/>
      <c r="AJL50"/>
      <c r="AJM50"/>
      <c r="AJN50"/>
      <c r="AJO50"/>
      <c r="AJP50"/>
      <c r="AJQ50"/>
      <c r="AJR50"/>
      <c r="AJS50"/>
      <c r="AJT50"/>
      <c r="AJU50"/>
      <c r="AJV50"/>
      <c r="AJW50"/>
      <c r="AJX50"/>
      <c r="AJY50"/>
      <c r="AJZ50"/>
      <c r="AKA50"/>
      <c r="AKB50"/>
      <c r="AKC50"/>
      <c r="AKD50"/>
      <c r="AKE50"/>
      <c r="AKF50"/>
      <c r="AKG50"/>
      <c r="AKH50"/>
      <c r="AKI50"/>
      <c r="AKJ50"/>
      <c r="AKK50"/>
      <c r="AKL50"/>
      <c r="AKM50"/>
      <c r="AKN50"/>
      <c r="AKO50"/>
      <c r="AKP50"/>
      <c r="AKQ50"/>
      <c r="AKR50"/>
      <c r="AKS50"/>
      <c r="AKT50"/>
      <c r="AKU50"/>
      <c r="AKV50"/>
      <c r="AKW50"/>
      <c r="AKX50"/>
      <c r="AKY50"/>
      <c r="AKZ50"/>
      <c r="ALA50"/>
      <c r="ALB50"/>
      <c r="ALC50"/>
      <c r="ALD50"/>
      <c r="ALE50"/>
      <c r="ALF50"/>
      <c r="ALG50"/>
      <c r="ALH50"/>
      <c r="ALI50"/>
      <c r="ALJ50"/>
      <c r="ALK50"/>
      <c r="ALL50"/>
      <c r="ALM50"/>
      <c r="ALN50"/>
      <c r="ALO50"/>
      <c r="ALP50"/>
      <c r="ALQ50"/>
      <c r="ALR50"/>
      <c r="ALS50"/>
      <c r="ALT50"/>
      <c r="ALU50"/>
      <c r="ALV50"/>
      <c r="ALW50"/>
      <c r="ALX50"/>
      <c r="ALY50"/>
      <c r="ALZ50"/>
      <c r="AMA50"/>
      <c r="AMB50"/>
      <c r="AMC50"/>
      <c r="AMD50"/>
      <c r="AME50"/>
      <c r="AMF50"/>
      <c r="AMG50"/>
      <c r="AMH50"/>
      <c r="AMI50"/>
      <c r="AMJ50"/>
    </row>
    <row r="51" spans="1:1024" x14ac:dyDescent="0.25">
      <c r="A51" s="26">
        <v>355</v>
      </c>
      <c r="B51" s="101">
        <v>41745</v>
      </c>
      <c r="C51" s="102">
        <f>dw!C51</f>
        <v>3.1232876712328799</v>
      </c>
      <c r="D51" s="29" t="s">
        <v>72</v>
      </c>
      <c r="E51" s="31">
        <v>1.28700128700129E-2</v>
      </c>
      <c r="F51" s="31">
        <v>45.5</v>
      </c>
      <c r="G51" s="31">
        <v>2.8285742571456898E-2</v>
      </c>
      <c r="H51" s="103">
        <f>(dw!K51*100)/dw!$AB51</f>
        <v>1.3412300641338255</v>
      </c>
      <c r="I51" s="103">
        <f>(dw!L51*100)/dw!$AB51</f>
        <v>0.39398572952916877</v>
      </c>
      <c r="J51" s="103">
        <f>(dw!M51*100)/dw!$AB51</f>
        <v>4.9972834200901293</v>
      </c>
      <c r="K51" s="103">
        <f>(dw!N51*100)/dw!$AB51</f>
        <v>0.28431433643590803</v>
      </c>
      <c r="L51" s="103">
        <f>(dw!O51*100)/dw!$AB51</f>
        <v>5.4498116745871496E-2</v>
      </c>
      <c r="M51" s="103">
        <f>(dw!P51*100)/dw!$AB51</f>
        <v>21.065817149420678</v>
      </c>
      <c r="N51" s="103">
        <f>(dw!Q51*100)/dw!$AB51</f>
        <v>6.1378673837512089E-2</v>
      </c>
      <c r="O51" s="103">
        <f>(dw!R51*100)/dw!$AB51</f>
        <v>35.168208794127253</v>
      </c>
      <c r="P51" s="103">
        <f>(dw!S51*100)/dw!$AB51</f>
        <v>3.0827034079999551</v>
      </c>
      <c r="Q51" s="103">
        <f>(dw!T51*100)/dw!$AB51</f>
        <v>12.846963613384307</v>
      </c>
      <c r="R51" s="103">
        <f>(dw!U51*100)/dw!$AB51</f>
        <v>1.7183702522670166E-3</v>
      </c>
      <c r="S51" s="103">
        <f>(dw!V51*100)/dw!$AB51</f>
        <v>0</v>
      </c>
      <c r="T51" s="103">
        <f>(dw!W51*100)/dw!$AB51</f>
        <v>0.18576138550361734</v>
      </c>
      <c r="U51" s="103">
        <f>(dw!X51*100)/dw!$AB51</f>
        <v>11.664894444172958</v>
      </c>
      <c r="V51" s="103">
        <f>(dw!Y51*100)/dw!$AB51</f>
        <v>0.25457171487842467</v>
      </c>
      <c r="W51" s="103">
        <f>(dw!Z51*100)/dw!$AB51</f>
        <v>7.6426019011547872</v>
      </c>
      <c r="X51" s="103">
        <f>(dw!AA51*100)/dw!$AB51</f>
        <v>0.95406887833332243</v>
      </c>
      <c r="Y51" s="103">
        <f t="shared" si="11"/>
        <v>99.999999999999972</v>
      </c>
      <c r="Z51" s="104">
        <f t="shared" si="12"/>
        <v>7.0713116669349025</v>
      </c>
      <c r="AA51" s="104">
        <f t="shared" si="13"/>
        <v>72.226790009021968</v>
      </c>
      <c r="AB51" s="104">
        <f t="shared" si="14"/>
        <v>0.22705287202202984</v>
      </c>
      <c r="AC51" s="104">
        <f t="shared" si="15"/>
        <v>0.62258572386526867</v>
      </c>
      <c r="AD51" s="104">
        <f t="shared" si="16"/>
        <v>0.13904708816141448</v>
      </c>
      <c r="AE51" s="104">
        <f t="shared" si="17"/>
        <v>8.9173782442246274E-2</v>
      </c>
      <c r="AF51" s="104">
        <f t="shared" si="18"/>
        <v>0.87206085384210985</v>
      </c>
      <c r="AG51" s="104">
        <f t="shared" si="20"/>
        <v>5.2685745734727609</v>
      </c>
      <c r="AH51" s="104">
        <f t="shared" si="19"/>
        <v>0.14557831454098377</v>
      </c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/>
      <c r="FL51"/>
      <c r="FM51"/>
      <c r="FN51"/>
      <c r="FO51"/>
      <c r="FP51"/>
      <c r="FQ51"/>
      <c r="FR51"/>
      <c r="FS51"/>
      <c r="FT51"/>
      <c r="FU51"/>
      <c r="FV51"/>
      <c r="FW51"/>
      <c r="FX51"/>
      <c r="FY51"/>
      <c r="FZ51"/>
      <c r="GA51"/>
      <c r="GB51"/>
      <c r="GC51"/>
      <c r="GD51"/>
      <c r="GE51"/>
      <c r="GF51"/>
      <c r="GG51"/>
      <c r="GH51"/>
      <c r="GI51"/>
      <c r="GJ51"/>
      <c r="GK51"/>
      <c r="GL51"/>
      <c r="GM51"/>
      <c r="GN51"/>
      <c r="GO51"/>
      <c r="GP51"/>
      <c r="GQ51"/>
      <c r="GR51"/>
      <c r="GS51"/>
      <c r="GT51"/>
      <c r="GU51"/>
      <c r="GV51"/>
      <c r="GW51"/>
      <c r="GX51"/>
      <c r="GY51"/>
      <c r="GZ51"/>
      <c r="HA51"/>
      <c r="HB51"/>
      <c r="HC51"/>
      <c r="HD51"/>
      <c r="HE51"/>
      <c r="HF51"/>
      <c r="HG51"/>
      <c r="HH51"/>
      <c r="HI51"/>
      <c r="HJ51"/>
      <c r="HK51"/>
      <c r="HL51"/>
      <c r="HM51"/>
      <c r="HN51"/>
      <c r="HO51"/>
      <c r="HP51"/>
      <c r="HQ51"/>
      <c r="HR51"/>
      <c r="HS51"/>
      <c r="HT51"/>
      <c r="HU51"/>
      <c r="HV51"/>
      <c r="HW51"/>
      <c r="HX51"/>
      <c r="HY51"/>
      <c r="HZ51"/>
      <c r="IA51"/>
      <c r="IB51"/>
      <c r="IC51"/>
      <c r="ID51"/>
      <c r="IE51"/>
      <c r="IF51"/>
      <c r="IG51"/>
      <c r="IH51"/>
      <c r="II51"/>
      <c r="IJ51"/>
      <c r="IK51"/>
      <c r="IL51"/>
      <c r="IM51"/>
      <c r="IN51"/>
      <c r="IO51"/>
      <c r="IP51"/>
      <c r="IQ51"/>
      <c r="IR51"/>
      <c r="IS51"/>
      <c r="IT51"/>
      <c r="IU51"/>
      <c r="IV51"/>
      <c r="IW51"/>
      <c r="IX51"/>
      <c r="IY51"/>
      <c r="IZ51"/>
      <c r="JA51"/>
      <c r="JB51"/>
      <c r="JC51"/>
      <c r="JD51"/>
      <c r="JE51"/>
      <c r="JF51"/>
      <c r="JG51"/>
      <c r="JH51"/>
      <c r="JI51"/>
      <c r="JJ51"/>
      <c r="JK51"/>
      <c r="JL51"/>
      <c r="JM51"/>
      <c r="JN51"/>
      <c r="JO51"/>
      <c r="JP51"/>
      <c r="JQ51"/>
      <c r="JR51"/>
      <c r="JS51"/>
      <c r="JT51"/>
      <c r="JU51"/>
      <c r="JV51"/>
      <c r="JW51"/>
      <c r="JX51"/>
      <c r="JY51"/>
      <c r="JZ51"/>
      <c r="KA51"/>
      <c r="KB51"/>
      <c r="KC51"/>
      <c r="KD51"/>
      <c r="KE51"/>
      <c r="KF51"/>
      <c r="KG51"/>
      <c r="KH51"/>
      <c r="KI51"/>
      <c r="KJ51"/>
      <c r="KK51"/>
      <c r="KL51"/>
      <c r="KM51"/>
      <c r="KN51"/>
      <c r="KO51"/>
      <c r="KP51"/>
      <c r="KQ51"/>
      <c r="KR51"/>
      <c r="KS51"/>
      <c r="KT51"/>
      <c r="KU51"/>
      <c r="KV51"/>
      <c r="KW51"/>
      <c r="KX51"/>
      <c r="KY51"/>
      <c r="KZ51"/>
      <c r="LA51"/>
      <c r="LB51"/>
      <c r="LC51"/>
      <c r="LD51"/>
      <c r="LE51"/>
      <c r="LF51"/>
      <c r="LG51"/>
      <c r="LH51"/>
      <c r="LI51"/>
      <c r="LJ51"/>
      <c r="LK51"/>
      <c r="LL51"/>
      <c r="LM51"/>
      <c r="LN51"/>
      <c r="LO51"/>
      <c r="LP51"/>
      <c r="LQ51"/>
      <c r="LR51"/>
      <c r="LS51"/>
      <c r="LT51"/>
      <c r="LU51"/>
      <c r="LV51"/>
      <c r="LW51"/>
      <c r="LX51"/>
      <c r="LY51"/>
      <c r="LZ51"/>
      <c r="MA51"/>
      <c r="MB51"/>
      <c r="MC51"/>
      <c r="MD51"/>
      <c r="ME51"/>
      <c r="MF51"/>
      <c r="MG51"/>
      <c r="MH51"/>
      <c r="MI51"/>
      <c r="MJ51"/>
      <c r="MK51"/>
      <c r="ML51"/>
      <c r="MM51"/>
      <c r="MN51"/>
      <c r="MO51"/>
      <c r="MP51"/>
      <c r="MQ51"/>
      <c r="MR51"/>
      <c r="MS51"/>
      <c r="MT51"/>
      <c r="MU51"/>
      <c r="MV51"/>
      <c r="MW51"/>
      <c r="MX51"/>
      <c r="MY51"/>
      <c r="MZ51"/>
      <c r="NA51"/>
      <c r="NB51"/>
      <c r="NC51"/>
      <c r="ND51"/>
      <c r="NE51"/>
      <c r="NF51"/>
      <c r="NG51"/>
      <c r="NH51"/>
      <c r="NI51"/>
      <c r="NJ51"/>
      <c r="NK51"/>
      <c r="NL51"/>
      <c r="NM51"/>
      <c r="NN51"/>
      <c r="NO51"/>
      <c r="NP51"/>
      <c r="NQ51"/>
      <c r="NR51"/>
      <c r="NS51"/>
      <c r="NT51"/>
      <c r="NU51"/>
      <c r="NV51"/>
      <c r="NW51"/>
      <c r="NX51"/>
      <c r="NY51"/>
      <c r="NZ51"/>
      <c r="OA51"/>
      <c r="OB51"/>
      <c r="OC51"/>
      <c r="OD51"/>
      <c r="OE51"/>
      <c r="OF51"/>
      <c r="OG51"/>
      <c r="OH51"/>
      <c r="OI51"/>
      <c r="OJ51"/>
      <c r="OK51"/>
      <c r="OL51"/>
      <c r="OM51"/>
      <c r="ON51"/>
      <c r="OO51"/>
      <c r="OP51"/>
      <c r="OQ51"/>
      <c r="OR51"/>
      <c r="OS51"/>
      <c r="OT51"/>
      <c r="OU51"/>
      <c r="OV51"/>
      <c r="OW51"/>
      <c r="OX51"/>
      <c r="OY51"/>
      <c r="OZ51"/>
      <c r="PA51"/>
      <c r="PB51"/>
      <c r="PC51"/>
      <c r="PD51"/>
      <c r="PE51"/>
      <c r="PF51"/>
      <c r="PG51"/>
      <c r="PH51"/>
      <c r="PI51"/>
      <c r="PJ51"/>
      <c r="PK51"/>
      <c r="PL51"/>
      <c r="PM51"/>
      <c r="PN51"/>
      <c r="PO51"/>
      <c r="PP51"/>
      <c r="PQ51"/>
      <c r="PR51"/>
      <c r="PS51"/>
      <c r="PT51"/>
      <c r="PU51"/>
      <c r="PV51"/>
      <c r="PW51"/>
      <c r="PX51"/>
      <c r="PY51"/>
      <c r="PZ51"/>
      <c r="QA51"/>
      <c r="QB51"/>
      <c r="QC51"/>
      <c r="QD51"/>
      <c r="QE51"/>
      <c r="QF51"/>
      <c r="QG51"/>
      <c r="QH51"/>
      <c r="QI51"/>
      <c r="QJ51"/>
      <c r="QK51"/>
      <c r="QL51"/>
      <c r="QM51"/>
      <c r="QN51"/>
      <c r="QO51"/>
      <c r="QP51"/>
      <c r="QQ51"/>
      <c r="QR51"/>
      <c r="QS51"/>
      <c r="QT51"/>
      <c r="QU51"/>
      <c r="QV51"/>
      <c r="QW51"/>
      <c r="QX51"/>
      <c r="QY51"/>
      <c r="QZ51"/>
      <c r="RA51"/>
      <c r="RB51"/>
      <c r="RC51"/>
      <c r="RD51"/>
      <c r="RE51"/>
      <c r="RF51"/>
      <c r="RG51"/>
      <c r="RH51"/>
      <c r="RI51"/>
      <c r="RJ51"/>
      <c r="RK51"/>
      <c r="RL51"/>
      <c r="RM51"/>
      <c r="RN51"/>
      <c r="RO51"/>
      <c r="RP51"/>
      <c r="RQ51"/>
      <c r="RR51"/>
      <c r="RS51"/>
      <c r="RT51"/>
      <c r="RU51"/>
      <c r="RV51"/>
      <c r="RW51"/>
      <c r="RX51"/>
      <c r="RY51"/>
      <c r="RZ51"/>
      <c r="SA51"/>
      <c r="SB51"/>
      <c r="SC51"/>
      <c r="SD51"/>
      <c r="SE51"/>
      <c r="SF51"/>
      <c r="SG51"/>
      <c r="SH51"/>
      <c r="SI51"/>
      <c r="SJ51"/>
      <c r="SK51"/>
      <c r="SL51"/>
      <c r="SM51"/>
      <c r="SN51"/>
      <c r="SO51"/>
      <c r="SP51"/>
      <c r="SQ51"/>
      <c r="SR51"/>
      <c r="SS51"/>
      <c r="ST51"/>
      <c r="SU51"/>
      <c r="SV51"/>
      <c r="SW51"/>
      <c r="SX51"/>
      <c r="SY51"/>
      <c r="SZ51"/>
      <c r="TA51"/>
      <c r="TB51"/>
      <c r="TC51"/>
      <c r="TD51"/>
      <c r="TE51"/>
      <c r="TF51"/>
      <c r="TG51"/>
      <c r="TH51"/>
      <c r="TI51"/>
      <c r="TJ51"/>
      <c r="TK51"/>
      <c r="TL51"/>
      <c r="TM51"/>
      <c r="TN51"/>
      <c r="TO51"/>
      <c r="TP51"/>
      <c r="TQ51"/>
      <c r="TR51"/>
      <c r="TS51"/>
      <c r="TT51"/>
      <c r="TU51"/>
      <c r="TV51"/>
      <c r="TW51"/>
      <c r="TX51"/>
      <c r="TY51"/>
      <c r="TZ51"/>
      <c r="UA51"/>
      <c r="UB51"/>
      <c r="UC51"/>
      <c r="UD51"/>
      <c r="UE51"/>
      <c r="UF51"/>
      <c r="UG51"/>
      <c r="UH51"/>
      <c r="UI51"/>
      <c r="UJ51"/>
      <c r="UK51"/>
      <c r="UL51"/>
      <c r="UM51"/>
      <c r="UN51"/>
      <c r="UO51"/>
      <c r="UP51"/>
      <c r="UQ51"/>
      <c r="UR51"/>
      <c r="US51"/>
      <c r="UT51"/>
      <c r="UU51"/>
      <c r="UV51"/>
      <c r="UW51"/>
      <c r="UX51"/>
      <c r="UY51"/>
      <c r="UZ51"/>
      <c r="VA51"/>
      <c r="VB51"/>
      <c r="VC51"/>
      <c r="VD51"/>
      <c r="VE51"/>
      <c r="VF51"/>
      <c r="VG51"/>
      <c r="VH51"/>
      <c r="VI51"/>
      <c r="VJ51"/>
      <c r="VK51"/>
      <c r="VL51"/>
      <c r="VM51"/>
      <c r="VN51"/>
      <c r="VO51"/>
      <c r="VP51"/>
      <c r="VQ51"/>
      <c r="VR51"/>
      <c r="VS51"/>
      <c r="VT51"/>
      <c r="VU51"/>
      <c r="VV51"/>
      <c r="VW51"/>
      <c r="VX51"/>
      <c r="VY51"/>
      <c r="VZ51"/>
      <c r="WA51"/>
      <c r="WB51"/>
      <c r="WC51"/>
      <c r="WD51"/>
      <c r="WE51"/>
      <c r="WF51"/>
      <c r="WG51"/>
      <c r="WH51"/>
      <c r="WI51"/>
      <c r="WJ51"/>
      <c r="WK51"/>
      <c r="WL51"/>
      <c r="WM51"/>
      <c r="WN51"/>
      <c r="WO51"/>
      <c r="WP51"/>
      <c r="WQ51"/>
      <c r="WR51"/>
      <c r="WS51"/>
      <c r="WT51"/>
      <c r="WU51"/>
      <c r="WV51"/>
      <c r="WW51"/>
      <c r="WX51"/>
      <c r="WY51"/>
      <c r="WZ51"/>
      <c r="XA51"/>
      <c r="XB51"/>
      <c r="XC51"/>
      <c r="XD51"/>
      <c r="XE51"/>
      <c r="XF51"/>
      <c r="XG51"/>
      <c r="XH51"/>
      <c r="XI51"/>
      <c r="XJ51"/>
      <c r="XK51"/>
      <c r="XL51"/>
      <c r="XM51"/>
      <c r="XN51"/>
      <c r="XO51"/>
      <c r="XP51"/>
      <c r="XQ51"/>
      <c r="XR51"/>
      <c r="XS51"/>
      <c r="XT51"/>
      <c r="XU51"/>
      <c r="XV51"/>
      <c r="XW51"/>
      <c r="XX51"/>
      <c r="XY51"/>
      <c r="XZ51"/>
      <c r="YA51"/>
      <c r="YB51"/>
      <c r="YC51"/>
      <c r="YD51"/>
      <c r="YE51"/>
      <c r="YF51"/>
      <c r="YG51"/>
      <c r="YH51"/>
      <c r="YI51"/>
      <c r="YJ51"/>
      <c r="YK51"/>
      <c r="YL51"/>
      <c r="YM51"/>
      <c r="YN51"/>
      <c r="YO51"/>
      <c r="YP51"/>
      <c r="YQ51"/>
      <c r="YR51"/>
      <c r="YS51"/>
      <c r="YT51"/>
      <c r="YU51"/>
      <c r="YV51"/>
      <c r="YW51"/>
      <c r="YX51"/>
      <c r="YY51"/>
      <c r="YZ51"/>
      <c r="ZA51"/>
      <c r="ZB51"/>
      <c r="ZC51"/>
      <c r="ZD51"/>
      <c r="ZE51"/>
      <c r="ZF51"/>
      <c r="ZG51"/>
      <c r="ZH51"/>
      <c r="ZI51"/>
      <c r="ZJ51"/>
      <c r="ZK51"/>
      <c r="ZL51"/>
      <c r="ZM51"/>
      <c r="ZN51"/>
      <c r="ZO51"/>
      <c r="ZP51"/>
      <c r="ZQ51"/>
      <c r="ZR51"/>
      <c r="ZS51"/>
      <c r="ZT51"/>
      <c r="ZU51"/>
      <c r="ZV51"/>
      <c r="ZW51"/>
      <c r="ZX51"/>
      <c r="ZY51"/>
      <c r="ZZ51"/>
      <c r="AAA51"/>
      <c r="AAB51"/>
      <c r="AAC51"/>
      <c r="AAD51"/>
      <c r="AAE51"/>
      <c r="AAF51"/>
      <c r="AAG51"/>
      <c r="AAH51"/>
      <c r="AAI51"/>
      <c r="AAJ51"/>
      <c r="AAK51"/>
      <c r="AAL51"/>
      <c r="AAM51"/>
      <c r="AAN51"/>
      <c r="AAO51"/>
      <c r="AAP51"/>
      <c r="AAQ51"/>
      <c r="AAR51"/>
      <c r="AAS51"/>
      <c r="AAT51"/>
      <c r="AAU51"/>
      <c r="AAV51"/>
      <c r="AAW51"/>
      <c r="AAX51"/>
      <c r="AAY51"/>
      <c r="AAZ51"/>
      <c r="ABA51"/>
      <c r="ABB51"/>
      <c r="ABC51"/>
      <c r="ABD51"/>
      <c r="ABE51"/>
      <c r="ABF51"/>
      <c r="ABG51"/>
      <c r="ABH51"/>
      <c r="ABI51"/>
      <c r="ABJ51"/>
      <c r="ABK51"/>
      <c r="ABL51"/>
      <c r="ABM51"/>
      <c r="ABN51"/>
      <c r="ABO51"/>
      <c r="ABP51"/>
      <c r="ABQ51"/>
      <c r="ABR51"/>
      <c r="ABS51"/>
      <c r="ABT51"/>
      <c r="ABU51"/>
      <c r="ABV51"/>
      <c r="ABW51"/>
      <c r="ABX51"/>
      <c r="ABY51"/>
      <c r="ABZ51"/>
      <c r="ACA51"/>
      <c r="ACB51"/>
      <c r="ACC51"/>
      <c r="ACD51"/>
      <c r="ACE51"/>
      <c r="ACF51"/>
      <c r="ACG51"/>
      <c r="ACH51"/>
      <c r="ACI51"/>
      <c r="ACJ51"/>
      <c r="ACK51"/>
      <c r="ACL51"/>
      <c r="ACM51"/>
      <c r="ACN51"/>
      <c r="ACO51"/>
      <c r="ACP51"/>
      <c r="ACQ51"/>
      <c r="ACR51"/>
      <c r="ACS51"/>
      <c r="ACT51"/>
      <c r="ACU51"/>
      <c r="ACV51"/>
      <c r="ACW51"/>
      <c r="ACX51"/>
      <c r="ACY51"/>
      <c r="ACZ51"/>
      <c r="ADA51"/>
      <c r="ADB51"/>
      <c r="ADC51"/>
      <c r="ADD51"/>
      <c r="ADE51"/>
      <c r="ADF51"/>
      <c r="ADG51"/>
      <c r="ADH51"/>
      <c r="ADI51"/>
      <c r="ADJ51"/>
      <c r="ADK51"/>
      <c r="ADL51"/>
      <c r="ADM51"/>
      <c r="ADN51"/>
      <c r="ADO51"/>
      <c r="ADP51"/>
      <c r="ADQ51"/>
      <c r="ADR51"/>
      <c r="ADS51"/>
      <c r="ADT51"/>
      <c r="ADU51"/>
      <c r="ADV51"/>
      <c r="ADW51"/>
      <c r="ADX51"/>
      <c r="ADY51"/>
      <c r="ADZ51"/>
      <c r="AEA51"/>
      <c r="AEB51"/>
      <c r="AEC51"/>
      <c r="AED51"/>
      <c r="AEE51"/>
      <c r="AEF51"/>
      <c r="AEG51"/>
      <c r="AEH51"/>
      <c r="AEI51"/>
      <c r="AEJ51"/>
      <c r="AEK51"/>
      <c r="AEL51"/>
      <c r="AEM51"/>
      <c r="AEN51"/>
      <c r="AEO51"/>
      <c r="AEP51"/>
      <c r="AEQ51"/>
      <c r="AER51"/>
      <c r="AES51"/>
      <c r="AET51"/>
      <c r="AEU51"/>
      <c r="AEV51"/>
      <c r="AEW51"/>
      <c r="AEX51"/>
      <c r="AEY51"/>
      <c r="AEZ51"/>
      <c r="AFA51"/>
      <c r="AFB51"/>
      <c r="AFC51"/>
      <c r="AFD51"/>
      <c r="AFE51"/>
      <c r="AFF51"/>
      <c r="AFG51"/>
      <c r="AFH51"/>
      <c r="AFI51"/>
      <c r="AFJ51"/>
      <c r="AFK51"/>
      <c r="AFL51"/>
      <c r="AFM51"/>
      <c r="AFN51"/>
      <c r="AFO51"/>
      <c r="AFP51"/>
      <c r="AFQ51"/>
      <c r="AFR51"/>
      <c r="AFS51"/>
      <c r="AFT51"/>
      <c r="AFU51"/>
      <c r="AFV51"/>
      <c r="AFW51"/>
      <c r="AFX51"/>
      <c r="AFY51"/>
      <c r="AFZ51"/>
      <c r="AGA51"/>
      <c r="AGB51"/>
      <c r="AGC51"/>
      <c r="AGD51"/>
      <c r="AGE51"/>
      <c r="AGF51"/>
      <c r="AGG51"/>
      <c r="AGH51"/>
      <c r="AGI51"/>
      <c r="AGJ51"/>
      <c r="AGK51"/>
      <c r="AGL51"/>
      <c r="AGM51"/>
      <c r="AGN51"/>
      <c r="AGO51"/>
      <c r="AGP51"/>
      <c r="AGQ51"/>
      <c r="AGR51"/>
      <c r="AGS51"/>
      <c r="AGT51"/>
      <c r="AGU51"/>
      <c r="AGV51"/>
      <c r="AGW51"/>
      <c r="AGX51"/>
      <c r="AGY51"/>
      <c r="AGZ51"/>
      <c r="AHA51"/>
      <c r="AHB51"/>
      <c r="AHC51"/>
      <c r="AHD51"/>
      <c r="AHE51"/>
      <c r="AHF51"/>
      <c r="AHG51"/>
      <c r="AHH51"/>
      <c r="AHI51"/>
      <c r="AHJ51"/>
      <c r="AHK51"/>
      <c r="AHL51"/>
      <c r="AHM51"/>
      <c r="AHN51"/>
      <c r="AHO51"/>
      <c r="AHP51"/>
      <c r="AHQ51"/>
      <c r="AHR51"/>
      <c r="AHS51"/>
      <c r="AHT51"/>
      <c r="AHU51"/>
      <c r="AHV51"/>
      <c r="AHW51"/>
      <c r="AHX51"/>
      <c r="AHY51"/>
      <c r="AHZ51"/>
      <c r="AIA51"/>
      <c r="AIB51"/>
      <c r="AIC51"/>
      <c r="AID51"/>
      <c r="AIE51"/>
      <c r="AIF51"/>
      <c r="AIG51"/>
      <c r="AIH51"/>
      <c r="AII51"/>
      <c r="AIJ51"/>
      <c r="AIK51"/>
      <c r="AIL51"/>
      <c r="AIM51"/>
      <c r="AIN51"/>
      <c r="AIO51"/>
      <c r="AIP51"/>
      <c r="AIQ51"/>
      <c r="AIR51"/>
      <c r="AIS51"/>
      <c r="AIT51"/>
      <c r="AIU51"/>
      <c r="AIV51"/>
      <c r="AIW51"/>
      <c r="AIX51"/>
      <c r="AIY51"/>
      <c r="AIZ51"/>
      <c r="AJA51"/>
      <c r="AJB51"/>
      <c r="AJC51"/>
      <c r="AJD51"/>
      <c r="AJE51"/>
      <c r="AJF51"/>
      <c r="AJG51"/>
      <c r="AJH51"/>
      <c r="AJI51"/>
      <c r="AJJ51"/>
      <c r="AJK51"/>
      <c r="AJL51"/>
      <c r="AJM51"/>
      <c r="AJN51"/>
      <c r="AJO51"/>
      <c r="AJP51"/>
      <c r="AJQ51"/>
      <c r="AJR51"/>
      <c r="AJS51"/>
      <c r="AJT51"/>
      <c r="AJU51"/>
      <c r="AJV51"/>
      <c r="AJW51"/>
      <c r="AJX51"/>
      <c r="AJY51"/>
      <c r="AJZ51"/>
      <c r="AKA51"/>
      <c r="AKB51"/>
      <c r="AKC51"/>
      <c r="AKD51"/>
      <c r="AKE51"/>
      <c r="AKF51"/>
      <c r="AKG51"/>
      <c r="AKH51"/>
      <c r="AKI51"/>
      <c r="AKJ51"/>
      <c r="AKK51"/>
      <c r="AKL51"/>
      <c r="AKM51"/>
      <c r="AKN51"/>
      <c r="AKO51"/>
      <c r="AKP51"/>
      <c r="AKQ51"/>
      <c r="AKR51"/>
      <c r="AKS51"/>
      <c r="AKT51"/>
      <c r="AKU51"/>
      <c r="AKV51"/>
      <c r="AKW51"/>
      <c r="AKX51"/>
      <c r="AKY51"/>
      <c r="AKZ51"/>
      <c r="ALA51"/>
      <c r="ALB51"/>
      <c r="ALC51"/>
      <c r="ALD51"/>
      <c r="ALE51"/>
      <c r="ALF51"/>
      <c r="ALG51"/>
      <c r="ALH51"/>
      <c r="ALI51"/>
      <c r="ALJ51"/>
      <c r="ALK51"/>
      <c r="ALL51"/>
      <c r="ALM51"/>
      <c r="ALN51"/>
      <c r="ALO51"/>
      <c r="ALP51"/>
      <c r="ALQ51"/>
      <c r="ALR51"/>
      <c r="ALS51"/>
      <c r="ALT51"/>
      <c r="ALU51"/>
      <c r="ALV51"/>
      <c r="ALW51"/>
      <c r="ALX51"/>
      <c r="ALY51"/>
      <c r="ALZ51"/>
      <c r="AMA51"/>
      <c r="AMB51"/>
      <c r="AMC51"/>
      <c r="AMD51"/>
      <c r="AME51"/>
      <c r="AMF51"/>
      <c r="AMG51"/>
      <c r="AMH51"/>
      <c r="AMI51"/>
      <c r="AMJ51"/>
    </row>
    <row r="52" spans="1:1024" x14ac:dyDescent="0.25">
      <c r="A52" s="26" t="s">
        <v>82</v>
      </c>
      <c r="B52" s="101">
        <v>41955</v>
      </c>
      <c r="C52" s="102">
        <f>dw!C52</f>
        <v>5.8204095656097596</v>
      </c>
      <c r="D52" s="29" t="s">
        <v>72</v>
      </c>
      <c r="E52" s="31">
        <v>8.8499999999999995E-2</v>
      </c>
      <c r="F52" s="31">
        <v>66.400000000000006</v>
      </c>
      <c r="G52" s="31">
        <v>0.133283132530121</v>
      </c>
      <c r="H52" s="103">
        <f>(dw!K52*100)/dw!$AB52</f>
        <v>0.2935549704200674</v>
      </c>
      <c r="I52" s="103">
        <f>(dw!L52*100)/dw!$AB52</f>
        <v>0.30462478217461225</v>
      </c>
      <c r="J52" s="103">
        <f>(dw!M52*100)/dw!$AB52</f>
        <v>0.35558759612619745</v>
      </c>
      <c r="K52" s="103">
        <f>(dw!N52*100)/dw!$AB52</f>
        <v>0.13489249885151453</v>
      </c>
      <c r="L52" s="103">
        <f>(dw!O52*100)/dw!$AB52</f>
        <v>7.3524924841375325E-3</v>
      </c>
      <c r="M52" s="103">
        <f>(dw!P52*100)/dw!$AB52</f>
        <v>20.319888445707829</v>
      </c>
      <c r="N52" s="103">
        <f>(dw!Q52*100)/dw!$AB52</f>
        <v>0</v>
      </c>
      <c r="O52" s="103">
        <f>(dw!R52*100)/dw!$AB52</f>
        <v>2.8610375801345715</v>
      </c>
      <c r="P52" s="103">
        <f>(dw!S52*100)/dw!$AB52</f>
        <v>1.0752751022298694</v>
      </c>
      <c r="Q52" s="103">
        <f>(dw!T52*100)/dw!$AB52</f>
        <v>4.6498373216291142</v>
      </c>
      <c r="R52" s="103">
        <f>(dw!U52*100)/dw!$AB52</f>
        <v>0</v>
      </c>
      <c r="S52" s="103">
        <f>(dw!V52*100)/dw!$AB52</f>
        <v>0</v>
      </c>
      <c r="T52" s="103">
        <f>(dw!W52*100)/dw!$AB52</f>
        <v>0</v>
      </c>
      <c r="U52" s="103">
        <f>(dw!X52*100)/dw!$AB52</f>
        <v>63.416528737595243</v>
      </c>
      <c r="V52" s="103">
        <f>(dw!Y52*100)/dw!$AB52</f>
        <v>0.16258566086738835</v>
      </c>
      <c r="W52" s="103">
        <f>(dw!Z52*100)/dw!$AB52</f>
        <v>6.3347969172609151</v>
      </c>
      <c r="X52" s="103">
        <f>(dw!AA52*100)/dw!$AB52</f>
        <v>8.4037894518538978E-2</v>
      </c>
      <c r="Y52" s="103">
        <f t="shared" si="11"/>
        <v>100.00000000000001</v>
      </c>
      <c r="Z52" s="104">
        <f t="shared" si="12"/>
        <v>1.0960123400565291</v>
      </c>
      <c r="AA52" s="104">
        <f t="shared" si="13"/>
        <v>28.906038449701384</v>
      </c>
      <c r="AB52" s="104">
        <f t="shared" si="14"/>
        <v>0.50925291411697582</v>
      </c>
      <c r="AC52" s="104">
        <f t="shared" si="15"/>
        <v>0.98301086390726267</v>
      </c>
      <c r="AD52" s="104">
        <f t="shared" si="16"/>
        <v>0.68690170420565611</v>
      </c>
      <c r="AE52" s="104">
        <f t="shared" si="17"/>
        <v>3.6531247404950243E-2</v>
      </c>
      <c r="AF52" s="104">
        <f t="shared" si="18"/>
        <v>0.78628673439884911</v>
      </c>
      <c r="AG52" s="104">
        <f t="shared" si="20"/>
        <v>1.8055403462640109</v>
      </c>
      <c r="AH52" s="104">
        <f t="shared" si="19"/>
        <v>9.4084316564362839E-3</v>
      </c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/>
      <c r="FL52"/>
      <c r="FM52"/>
      <c r="FN52"/>
      <c r="FO52"/>
      <c r="FP52"/>
      <c r="FQ52"/>
      <c r="FR52"/>
      <c r="FS52"/>
      <c r="FT52"/>
      <c r="FU52"/>
      <c r="FV52"/>
      <c r="FW52"/>
      <c r="FX52"/>
      <c r="FY52"/>
      <c r="FZ52"/>
      <c r="GA52"/>
      <c r="GB52"/>
      <c r="GC52"/>
      <c r="GD52"/>
      <c r="GE52"/>
      <c r="GF52"/>
      <c r="GG52"/>
      <c r="GH52"/>
      <c r="GI52"/>
      <c r="GJ52"/>
      <c r="GK52"/>
      <c r="GL52"/>
      <c r="GM52"/>
      <c r="GN52"/>
      <c r="GO52"/>
      <c r="GP52"/>
      <c r="GQ52"/>
      <c r="GR52"/>
      <c r="GS52"/>
      <c r="GT52"/>
      <c r="GU52"/>
      <c r="GV52"/>
      <c r="GW52"/>
      <c r="GX52"/>
      <c r="GY52"/>
      <c r="GZ52"/>
      <c r="HA52"/>
      <c r="HB52"/>
      <c r="HC52"/>
      <c r="HD52"/>
      <c r="HE52"/>
      <c r="HF52"/>
      <c r="HG52"/>
      <c r="HH52"/>
      <c r="HI52"/>
      <c r="HJ52"/>
      <c r="HK52"/>
      <c r="HL52"/>
      <c r="HM52"/>
      <c r="HN52"/>
      <c r="HO52"/>
      <c r="HP52"/>
      <c r="HQ52"/>
      <c r="HR52"/>
      <c r="HS52"/>
      <c r="HT52"/>
      <c r="HU52"/>
      <c r="HV52"/>
      <c r="HW52"/>
      <c r="HX52"/>
      <c r="HY52"/>
      <c r="HZ52"/>
      <c r="IA52"/>
      <c r="IB52"/>
      <c r="IC52"/>
      <c r="ID52"/>
      <c r="IE52"/>
      <c r="IF52"/>
      <c r="IG52"/>
      <c r="IH52"/>
      <c r="II52"/>
      <c r="IJ52"/>
      <c r="IK52"/>
      <c r="IL52"/>
      <c r="IM52"/>
      <c r="IN52"/>
      <c r="IO52"/>
      <c r="IP52"/>
      <c r="IQ52"/>
      <c r="IR52"/>
      <c r="IS52"/>
      <c r="IT52"/>
      <c r="IU52"/>
      <c r="IV52"/>
      <c r="IW52"/>
      <c r="IX52"/>
      <c r="IY52"/>
      <c r="IZ52"/>
      <c r="JA52"/>
      <c r="JB52"/>
      <c r="JC52"/>
      <c r="JD52"/>
      <c r="JE52"/>
      <c r="JF52"/>
      <c r="JG52"/>
      <c r="JH52"/>
      <c r="JI52"/>
      <c r="JJ52"/>
      <c r="JK52"/>
      <c r="JL52"/>
      <c r="JM52"/>
      <c r="JN52"/>
      <c r="JO52"/>
      <c r="JP52"/>
      <c r="JQ52"/>
      <c r="JR52"/>
      <c r="JS52"/>
      <c r="JT52"/>
      <c r="JU52"/>
      <c r="JV52"/>
      <c r="JW52"/>
      <c r="JX52"/>
      <c r="JY52"/>
      <c r="JZ52"/>
      <c r="KA52"/>
      <c r="KB52"/>
      <c r="KC52"/>
      <c r="KD52"/>
      <c r="KE52"/>
      <c r="KF52"/>
      <c r="KG52"/>
      <c r="KH52"/>
      <c r="KI52"/>
      <c r="KJ52"/>
      <c r="KK52"/>
      <c r="KL52"/>
      <c r="KM52"/>
      <c r="KN52"/>
      <c r="KO52"/>
      <c r="KP52"/>
      <c r="KQ52"/>
      <c r="KR52"/>
      <c r="KS52"/>
      <c r="KT52"/>
      <c r="KU52"/>
      <c r="KV52"/>
      <c r="KW52"/>
      <c r="KX52"/>
      <c r="KY52"/>
      <c r="KZ52"/>
      <c r="LA52"/>
      <c r="LB52"/>
      <c r="LC52"/>
      <c r="LD52"/>
      <c r="LE52"/>
      <c r="LF52"/>
      <c r="LG52"/>
      <c r="LH52"/>
      <c r="LI52"/>
      <c r="LJ52"/>
      <c r="LK52"/>
      <c r="LL52"/>
      <c r="LM52"/>
      <c r="LN52"/>
      <c r="LO52"/>
      <c r="LP52"/>
      <c r="LQ52"/>
      <c r="LR52"/>
      <c r="LS52"/>
      <c r="LT52"/>
      <c r="LU52"/>
      <c r="LV52"/>
      <c r="LW52"/>
      <c r="LX52"/>
      <c r="LY52"/>
      <c r="LZ52"/>
      <c r="MA52"/>
      <c r="MB52"/>
      <c r="MC52"/>
      <c r="MD52"/>
      <c r="ME52"/>
      <c r="MF52"/>
      <c r="MG52"/>
      <c r="MH52"/>
      <c r="MI52"/>
      <c r="MJ52"/>
      <c r="MK52"/>
      <c r="ML52"/>
      <c r="MM52"/>
      <c r="MN52"/>
      <c r="MO52"/>
      <c r="MP52"/>
      <c r="MQ52"/>
      <c r="MR52"/>
      <c r="MS52"/>
      <c r="MT52"/>
      <c r="MU52"/>
      <c r="MV52"/>
      <c r="MW52"/>
      <c r="MX52"/>
      <c r="MY52"/>
      <c r="MZ52"/>
      <c r="NA52"/>
      <c r="NB52"/>
      <c r="NC52"/>
      <c r="ND52"/>
      <c r="NE52"/>
      <c r="NF52"/>
      <c r="NG52"/>
      <c r="NH52"/>
      <c r="NI52"/>
      <c r="NJ52"/>
      <c r="NK52"/>
      <c r="NL52"/>
      <c r="NM52"/>
      <c r="NN52"/>
      <c r="NO52"/>
      <c r="NP52"/>
      <c r="NQ52"/>
      <c r="NR52"/>
      <c r="NS52"/>
      <c r="NT52"/>
      <c r="NU52"/>
      <c r="NV52"/>
      <c r="NW52"/>
      <c r="NX52"/>
      <c r="NY52"/>
      <c r="NZ52"/>
      <c r="OA52"/>
      <c r="OB52"/>
      <c r="OC52"/>
      <c r="OD52"/>
      <c r="OE52"/>
      <c r="OF52"/>
      <c r="OG52"/>
      <c r="OH52"/>
      <c r="OI52"/>
      <c r="OJ52"/>
      <c r="OK52"/>
      <c r="OL52"/>
      <c r="OM52"/>
      <c r="ON52"/>
      <c r="OO52"/>
      <c r="OP52"/>
      <c r="OQ52"/>
      <c r="OR52"/>
      <c r="OS52"/>
      <c r="OT52"/>
      <c r="OU52"/>
      <c r="OV52"/>
      <c r="OW52"/>
      <c r="OX52"/>
      <c r="OY52"/>
      <c r="OZ52"/>
      <c r="PA52"/>
      <c r="PB52"/>
      <c r="PC52"/>
      <c r="PD52"/>
      <c r="PE52"/>
      <c r="PF52"/>
      <c r="PG52"/>
      <c r="PH52"/>
      <c r="PI52"/>
      <c r="PJ52"/>
      <c r="PK52"/>
      <c r="PL52"/>
      <c r="PM52"/>
      <c r="PN52"/>
      <c r="PO52"/>
      <c r="PP52"/>
      <c r="PQ52"/>
      <c r="PR52"/>
      <c r="PS52"/>
      <c r="PT52"/>
      <c r="PU52"/>
      <c r="PV52"/>
      <c r="PW52"/>
      <c r="PX52"/>
      <c r="PY52"/>
      <c r="PZ52"/>
      <c r="QA52"/>
      <c r="QB52"/>
      <c r="QC52"/>
      <c r="QD52"/>
      <c r="QE52"/>
      <c r="QF52"/>
      <c r="QG52"/>
      <c r="QH52"/>
      <c r="QI52"/>
      <c r="QJ52"/>
      <c r="QK52"/>
      <c r="QL52"/>
      <c r="QM52"/>
      <c r="QN52"/>
      <c r="QO52"/>
      <c r="QP52"/>
      <c r="QQ52"/>
      <c r="QR52"/>
      <c r="QS52"/>
      <c r="QT52"/>
      <c r="QU52"/>
      <c r="QV52"/>
      <c r="QW52"/>
      <c r="QX52"/>
      <c r="QY52"/>
      <c r="QZ52"/>
      <c r="RA52"/>
      <c r="RB52"/>
      <c r="RC52"/>
      <c r="RD52"/>
      <c r="RE52"/>
      <c r="RF52"/>
      <c r="RG52"/>
      <c r="RH52"/>
      <c r="RI52"/>
      <c r="RJ52"/>
      <c r="RK52"/>
      <c r="RL52"/>
      <c r="RM52"/>
      <c r="RN52"/>
      <c r="RO52"/>
      <c r="RP52"/>
      <c r="RQ52"/>
      <c r="RR52"/>
      <c r="RS52"/>
      <c r="RT52"/>
      <c r="RU52"/>
      <c r="RV52"/>
      <c r="RW52"/>
      <c r="RX52"/>
      <c r="RY52"/>
      <c r="RZ52"/>
      <c r="SA52"/>
      <c r="SB52"/>
      <c r="SC52"/>
      <c r="SD52"/>
      <c r="SE52"/>
      <c r="SF52"/>
      <c r="SG52"/>
      <c r="SH52"/>
      <c r="SI52"/>
      <c r="SJ52"/>
      <c r="SK52"/>
      <c r="SL52"/>
      <c r="SM52"/>
      <c r="SN52"/>
      <c r="SO52"/>
      <c r="SP52"/>
      <c r="SQ52"/>
      <c r="SR52"/>
      <c r="SS52"/>
      <c r="ST52"/>
      <c r="SU52"/>
      <c r="SV52"/>
      <c r="SW52"/>
      <c r="SX52"/>
      <c r="SY52"/>
      <c r="SZ52"/>
      <c r="TA52"/>
      <c r="TB52"/>
      <c r="TC52"/>
      <c r="TD52"/>
      <c r="TE52"/>
      <c r="TF52"/>
      <c r="TG52"/>
      <c r="TH52"/>
      <c r="TI52"/>
      <c r="TJ52"/>
      <c r="TK52"/>
      <c r="TL52"/>
      <c r="TM52"/>
      <c r="TN52"/>
      <c r="TO52"/>
      <c r="TP52"/>
      <c r="TQ52"/>
      <c r="TR52"/>
      <c r="TS52"/>
      <c r="TT52"/>
      <c r="TU52"/>
      <c r="TV52"/>
      <c r="TW52"/>
      <c r="TX52"/>
      <c r="TY52"/>
      <c r="TZ52"/>
      <c r="UA52"/>
      <c r="UB52"/>
      <c r="UC52"/>
      <c r="UD52"/>
      <c r="UE52"/>
      <c r="UF52"/>
      <c r="UG52"/>
      <c r="UH52"/>
      <c r="UI52"/>
      <c r="UJ52"/>
      <c r="UK52"/>
      <c r="UL52"/>
      <c r="UM52"/>
      <c r="UN52"/>
      <c r="UO52"/>
      <c r="UP52"/>
      <c r="UQ52"/>
      <c r="UR52"/>
      <c r="US52"/>
      <c r="UT52"/>
      <c r="UU52"/>
      <c r="UV52"/>
      <c r="UW52"/>
      <c r="UX52"/>
      <c r="UY52"/>
      <c r="UZ52"/>
      <c r="VA52"/>
      <c r="VB52"/>
      <c r="VC52"/>
      <c r="VD52"/>
      <c r="VE52"/>
      <c r="VF52"/>
      <c r="VG52"/>
      <c r="VH52"/>
      <c r="VI52"/>
      <c r="VJ52"/>
      <c r="VK52"/>
      <c r="VL52"/>
      <c r="VM52"/>
      <c r="VN52"/>
      <c r="VO52"/>
      <c r="VP52"/>
      <c r="VQ52"/>
      <c r="VR52"/>
      <c r="VS52"/>
      <c r="VT52"/>
      <c r="VU52"/>
      <c r="VV52"/>
      <c r="VW52"/>
      <c r="VX52"/>
      <c r="VY52"/>
      <c r="VZ52"/>
      <c r="WA52"/>
      <c r="WB52"/>
      <c r="WC52"/>
      <c r="WD52"/>
      <c r="WE52"/>
      <c r="WF52"/>
      <c r="WG52"/>
      <c r="WH52"/>
      <c r="WI52"/>
      <c r="WJ52"/>
      <c r="WK52"/>
      <c r="WL52"/>
      <c r="WM52"/>
      <c r="WN52"/>
      <c r="WO52"/>
      <c r="WP52"/>
      <c r="WQ52"/>
      <c r="WR52"/>
      <c r="WS52"/>
      <c r="WT52"/>
      <c r="WU52"/>
      <c r="WV52"/>
      <c r="WW52"/>
      <c r="WX52"/>
      <c r="WY52"/>
      <c r="WZ52"/>
      <c r="XA52"/>
      <c r="XB52"/>
      <c r="XC52"/>
      <c r="XD52"/>
      <c r="XE52"/>
      <c r="XF52"/>
      <c r="XG52"/>
      <c r="XH52"/>
      <c r="XI52"/>
      <c r="XJ52"/>
      <c r="XK52"/>
      <c r="XL52"/>
      <c r="XM52"/>
      <c r="XN52"/>
      <c r="XO52"/>
      <c r="XP52"/>
      <c r="XQ52"/>
      <c r="XR52"/>
      <c r="XS52"/>
      <c r="XT52"/>
      <c r="XU52"/>
      <c r="XV52"/>
      <c r="XW52"/>
      <c r="XX52"/>
      <c r="XY52"/>
      <c r="XZ52"/>
      <c r="YA52"/>
      <c r="YB52"/>
      <c r="YC52"/>
      <c r="YD52"/>
      <c r="YE52"/>
      <c r="YF52"/>
      <c r="YG52"/>
      <c r="YH52"/>
      <c r="YI52"/>
      <c r="YJ52"/>
      <c r="YK52"/>
      <c r="YL52"/>
      <c r="YM52"/>
      <c r="YN52"/>
      <c r="YO52"/>
      <c r="YP52"/>
      <c r="YQ52"/>
      <c r="YR52"/>
      <c r="YS52"/>
      <c r="YT52"/>
      <c r="YU52"/>
      <c r="YV52"/>
      <c r="YW52"/>
      <c r="YX52"/>
      <c r="YY52"/>
      <c r="YZ52"/>
      <c r="ZA52"/>
      <c r="ZB52"/>
      <c r="ZC52"/>
      <c r="ZD52"/>
      <c r="ZE52"/>
      <c r="ZF52"/>
      <c r="ZG52"/>
      <c r="ZH52"/>
      <c r="ZI52"/>
      <c r="ZJ52"/>
      <c r="ZK52"/>
      <c r="ZL52"/>
      <c r="ZM52"/>
      <c r="ZN52"/>
      <c r="ZO52"/>
      <c r="ZP52"/>
      <c r="ZQ52"/>
      <c r="ZR52"/>
      <c r="ZS52"/>
      <c r="ZT52"/>
      <c r="ZU52"/>
      <c r="ZV52"/>
      <c r="ZW52"/>
      <c r="ZX52"/>
      <c r="ZY52"/>
      <c r="ZZ52"/>
      <c r="AAA52"/>
      <c r="AAB52"/>
      <c r="AAC52"/>
      <c r="AAD52"/>
      <c r="AAE52"/>
      <c r="AAF52"/>
      <c r="AAG52"/>
      <c r="AAH52"/>
      <c r="AAI52"/>
      <c r="AAJ52"/>
      <c r="AAK52"/>
      <c r="AAL52"/>
      <c r="AAM52"/>
      <c r="AAN52"/>
      <c r="AAO52"/>
      <c r="AAP52"/>
      <c r="AAQ52"/>
      <c r="AAR52"/>
      <c r="AAS52"/>
      <c r="AAT52"/>
      <c r="AAU52"/>
      <c r="AAV52"/>
      <c r="AAW52"/>
      <c r="AAX52"/>
      <c r="AAY52"/>
      <c r="AAZ52"/>
      <c r="ABA52"/>
      <c r="ABB52"/>
      <c r="ABC52"/>
      <c r="ABD52"/>
      <c r="ABE52"/>
      <c r="ABF52"/>
      <c r="ABG52"/>
      <c r="ABH52"/>
      <c r="ABI52"/>
      <c r="ABJ52"/>
      <c r="ABK52"/>
      <c r="ABL52"/>
      <c r="ABM52"/>
      <c r="ABN52"/>
      <c r="ABO52"/>
      <c r="ABP52"/>
      <c r="ABQ52"/>
      <c r="ABR52"/>
      <c r="ABS52"/>
      <c r="ABT52"/>
      <c r="ABU52"/>
      <c r="ABV52"/>
      <c r="ABW52"/>
      <c r="ABX52"/>
      <c r="ABY52"/>
      <c r="ABZ52"/>
      <c r="ACA52"/>
      <c r="ACB52"/>
      <c r="ACC52"/>
      <c r="ACD52"/>
      <c r="ACE52"/>
      <c r="ACF52"/>
      <c r="ACG52"/>
      <c r="ACH52"/>
      <c r="ACI52"/>
      <c r="ACJ52"/>
      <c r="ACK52"/>
      <c r="ACL52"/>
      <c r="ACM52"/>
      <c r="ACN52"/>
      <c r="ACO52"/>
      <c r="ACP52"/>
      <c r="ACQ52"/>
      <c r="ACR52"/>
      <c r="ACS52"/>
      <c r="ACT52"/>
      <c r="ACU52"/>
      <c r="ACV52"/>
      <c r="ACW52"/>
      <c r="ACX52"/>
      <c r="ACY52"/>
      <c r="ACZ52"/>
      <c r="ADA52"/>
      <c r="ADB52"/>
      <c r="ADC52"/>
      <c r="ADD52"/>
      <c r="ADE52"/>
      <c r="ADF52"/>
      <c r="ADG52"/>
      <c r="ADH52"/>
      <c r="ADI52"/>
      <c r="ADJ52"/>
      <c r="ADK52"/>
      <c r="ADL52"/>
      <c r="ADM52"/>
      <c r="ADN52"/>
      <c r="ADO52"/>
      <c r="ADP52"/>
      <c r="ADQ52"/>
      <c r="ADR52"/>
      <c r="ADS52"/>
      <c r="ADT52"/>
      <c r="ADU52"/>
      <c r="ADV52"/>
      <c r="ADW52"/>
      <c r="ADX52"/>
      <c r="ADY52"/>
      <c r="ADZ52"/>
      <c r="AEA52"/>
      <c r="AEB52"/>
      <c r="AEC52"/>
      <c r="AED52"/>
      <c r="AEE52"/>
      <c r="AEF52"/>
      <c r="AEG52"/>
      <c r="AEH52"/>
      <c r="AEI52"/>
      <c r="AEJ52"/>
      <c r="AEK52"/>
      <c r="AEL52"/>
      <c r="AEM52"/>
      <c r="AEN52"/>
      <c r="AEO52"/>
      <c r="AEP52"/>
      <c r="AEQ52"/>
      <c r="AER52"/>
      <c r="AES52"/>
      <c r="AET52"/>
      <c r="AEU52"/>
      <c r="AEV52"/>
      <c r="AEW52"/>
      <c r="AEX52"/>
      <c r="AEY52"/>
      <c r="AEZ52"/>
      <c r="AFA52"/>
      <c r="AFB52"/>
      <c r="AFC52"/>
      <c r="AFD52"/>
      <c r="AFE52"/>
      <c r="AFF52"/>
      <c r="AFG52"/>
      <c r="AFH52"/>
      <c r="AFI52"/>
      <c r="AFJ52"/>
      <c r="AFK52"/>
      <c r="AFL52"/>
      <c r="AFM52"/>
      <c r="AFN52"/>
      <c r="AFO52"/>
      <c r="AFP52"/>
      <c r="AFQ52"/>
      <c r="AFR52"/>
      <c r="AFS52"/>
      <c r="AFT52"/>
      <c r="AFU52"/>
      <c r="AFV52"/>
      <c r="AFW52"/>
      <c r="AFX52"/>
      <c r="AFY52"/>
      <c r="AFZ52"/>
      <c r="AGA52"/>
      <c r="AGB52"/>
      <c r="AGC52"/>
      <c r="AGD52"/>
      <c r="AGE52"/>
      <c r="AGF52"/>
      <c r="AGG52"/>
      <c r="AGH52"/>
      <c r="AGI52"/>
      <c r="AGJ52"/>
      <c r="AGK52"/>
      <c r="AGL52"/>
      <c r="AGM52"/>
      <c r="AGN52"/>
      <c r="AGO52"/>
      <c r="AGP52"/>
      <c r="AGQ52"/>
      <c r="AGR52"/>
      <c r="AGS52"/>
      <c r="AGT52"/>
      <c r="AGU52"/>
      <c r="AGV52"/>
      <c r="AGW52"/>
      <c r="AGX52"/>
      <c r="AGY52"/>
      <c r="AGZ52"/>
      <c r="AHA52"/>
      <c r="AHB52"/>
      <c r="AHC52"/>
      <c r="AHD52"/>
      <c r="AHE52"/>
      <c r="AHF52"/>
      <c r="AHG52"/>
      <c r="AHH52"/>
      <c r="AHI52"/>
      <c r="AHJ52"/>
      <c r="AHK52"/>
      <c r="AHL52"/>
      <c r="AHM52"/>
      <c r="AHN52"/>
      <c r="AHO52"/>
      <c r="AHP52"/>
      <c r="AHQ52"/>
      <c r="AHR52"/>
      <c r="AHS52"/>
      <c r="AHT52"/>
      <c r="AHU52"/>
      <c r="AHV52"/>
      <c r="AHW52"/>
      <c r="AHX52"/>
      <c r="AHY52"/>
      <c r="AHZ52"/>
      <c r="AIA52"/>
      <c r="AIB52"/>
      <c r="AIC52"/>
      <c r="AID52"/>
      <c r="AIE52"/>
      <c r="AIF52"/>
      <c r="AIG52"/>
      <c r="AIH52"/>
      <c r="AII52"/>
      <c r="AIJ52"/>
      <c r="AIK52"/>
      <c r="AIL52"/>
      <c r="AIM52"/>
      <c r="AIN52"/>
      <c r="AIO52"/>
      <c r="AIP52"/>
      <c r="AIQ52"/>
      <c r="AIR52"/>
      <c r="AIS52"/>
      <c r="AIT52"/>
      <c r="AIU52"/>
      <c r="AIV52"/>
      <c r="AIW52"/>
      <c r="AIX52"/>
      <c r="AIY52"/>
      <c r="AIZ52"/>
      <c r="AJA52"/>
      <c r="AJB52"/>
      <c r="AJC52"/>
      <c r="AJD52"/>
      <c r="AJE52"/>
      <c r="AJF52"/>
      <c r="AJG52"/>
      <c r="AJH52"/>
      <c r="AJI52"/>
      <c r="AJJ52"/>
      <c r="AJK52"/>
      <c r="AJL52"/>
      <c r="AJM52"/>
      <c r="AJN52"/>
      <c r="AJO52"/>
      <c r="AJP52"/>
      <c r="AJQ52"/>
      <c r="AJR52"/>
      <c r="AJS52"/>
      <c r="AJT52"/>
      <c r="AJU52"/>
      <c r="AJV52"/>
      <c r="AJW52"/>
      <c r="AJX52"/>
      <c r="AJY52"/>
      <c r="AJZ52"/>
      <c r="AKA52"/>
      <c r="AKB52"/>
      <c r="AKC52"/>
      <c r="AKD52"/>
      <c r="AKE52"/>
      <c r="AKF52"/>
      <c r="AKG52"/>
      <c r="AKH52"/>
      <c r="AKI52"/>
      <c r="AKJ52"/>
      <c r="AKK52"/>
      <c r="AKL52"/>
      <c r="AKM52"/>
      <c r="AKN52"/>
      <c r="AKO52"/>
      <c r="AKP52"/>
      <c r="AKQ52"/>
      <c r="AKR52"/>
      <c r="AKS52"/>
      <c r="AKT52"/>
      <c r="AKU52"/>
      <c r="AKV52"/>
      <c r="AKW52"/>
      <c r="AKX52"/>
      <c r="AKY52"/>
      <c r="AKZ52"/>
      <c r="ALA52"/>
      <c r="ALB52"/>
      <c r="ALC52"/>
      <c r="ALD52"/>
      <c r="ALE52"/>
      <c r="ALF52"/>
      <c r="ALG52"/>
      <c r="ALH52"/>
      <c r="ALI52"/>
      <c r="ALJ52"/>
      <c r="ALK52"/>
      <c r="ALL52"/>
      <c r="ALM52"/>
      <c r="ALN52"/>
      <c r="ALO52"/>
      <c r="ALP52"/>
      <c r="ALQ52"/>
      <c r="ALR52"/>
      <c r="ALS52"/>
      <c r="ALT52"/>
      <c r="ALU52"/>
      <c r="ALV52"/>
      <c r="ALW52"/>
      <c r="ALX52"/>
      <c r="ALY52"/>
      <c r="ALZ52"/>
      <c r="AMA52"/>
      <c r="AMB52"/>
      <c r="AMC52"/>
      <c r="AMD52"/>
      <c r="AME52"/>
      <c r="AMF52"/>
      <c r="AMG52"/>
      <c r="AMH52"/>
      <c r="AMI52"/>
      <c r="AMJ52"/>
    </row>
    <row r="53" spans="1:1024" x14ac:dyDescent="0.25">
      <c r="A53" s="26" t="s">
        <v>83</v>
      </c>
      <c r="B53" s="101">
        <v>42020</v>
      </c>
      <c r="C53" s="102">
        <f>dw!C53</f>
        <v>4.5033652323666598</v>
      </c>
      <c r="D53" s="29" t="s">
        <v>72</v>
      </c>
      <c r="E53" s="31">
        <v>3.4000000000000002E-2</v>
      </c>
      <c r="F53" s="31">
        <v>38.94</v>
      </c>
      <c r="G53" s="31">
        <v>8.7313816127375501E-2</v>
      </c>
      <c r="H53" s="103">
        <f>(dw!K53*100)/dw!$AB53</f>
        <v>0.45609905429222564</v>
      </c>
      <c r="I53" s="103">
        <f>(dw!L53*100)/dw!$AB53</f>
        <v>1.026026326427026</v>
      </c>
      <c r="J53" s="103">
        <f>(dw!M53*100)/dw!$AB53</f>
        <v>2.7192890651205328</v>
      </c>
      <c r="K53" s="103">
        <f>(dw!N53*100)/dw!$AB53</f>
        <v>0.68042742936990541</v>
      </c>
      <c r="L53" s="103">
        <f>(dw!O53*100)/dw!$AB53</f>
        <v>0</v>
      </c>
      <c r="M53" s="103">
        <f>(dw!P53*100)/dw!$AB53</f>
        <v>16.276877117974028</v>
      </c>
      <c r="N53" s="103">
        <f>(dw!Q53*100)/dw!$AB53</f>
        <v>0</v>
      </c>
      <c r="O53" s="103">
        <f>(dw!R53*100)/dw!$AB53</f>
        <v>25.625082346484099</v>
      </c>
      <c r="P53" s="103">
        <f>(dw!S53*100)/dw!$AB53</f>
        <v>7.3167830791102437</v>
      </c>
      <c r="Q53" s="103">
        <f>(dw!T53*100)/dw!$AB53</f>
        <v>12.332931698395093</v>
      </c>
      <c r="R53" s="103">
        <f>(dw!U53*100)/dw!$AB53</f>
        <v>0</v>
      </c>
      <c r="S53" s="103">
        <f>(dw!V53*100)/dw!$AB53</f>
        <v>0</v>
      </c>
      <c r="T53" s="103">
        <f>(dw!W53*100)/dw!$AB53</f>
        <v>4.058192982748042E-2</v>
      </c>
      <c r="U53" s="103">
        <f>(dw!X53*100)/dw!$AB53</f>
        <v>29.786205572341458</v>
      </c>
      <c r="V53" s="103">
        <f>(dw!Y53*100)/dw!$AB53</f>
        <v>0.87119555339120436</v>
      </c>
      <c r="W53" s="103">
        <f>(dw!Z53*100)/dw!$AB53</f>
        <v>2.8543746066874731</v>
      </c>
      <c r="X53" s="103">
        <f>(dw!AA53*100)/dw!$AB53</f>
        <v>1.412622057922051E-2</v>
      </c>
      <c r="Y53" s="103">
        <f t="shared" si="11"/>
        <v>99.999999999999986</v>
      </c>
      <c r="Z53" s="104">
        <f t="shared" si="12"/>
        <v>4.8818418752096902</v>
      </c>
      <c r="AA53" s="104">
        <f t="shared" si="13"/>
        <v>61.551674241963468</v>
      </c>
      <c r="AB53" s="104">
        <f t="shared" si="14"/>
        <v>0.69226688900578159</v>
      </c>
      <c r="AC53" s="104">
        <f t="shared" si="15"/>
        <v>0.85918324697705095</v>
      </c>
      <c r="AD53" s="104">
        <f t="shared" si="16"/>
        <v>0.32611010495205822</v>
      </c>
      <c r="AE53" s="104">
        <f t="shared" si="17"/>
        <v>7.3484622831031021E-2</v>
      </c>
      <c r="AF53" s="104">
        <f t="shared" si="18"/>
        <v>0.62980163871252348</v>
      </c>
      <c r="AG53" s="104">
        <f t="shared" si="20"/>
        <v>0.52353234875547794</v>
      </c>
      <c r="AH53" s="104">
        <f t="shared" si="19"/>
        <v>4.8344782215580945E-2</v>
      </c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  <c r="FL53"/>
      <c r="FM53"/>
      <c r="FN53"/>
      <c r="FO53"/>
      <c r="FP53"/>
      <c r="FQ53"/>
      <c r="FR53"/>
      <c r="FS53"/>
      <c r="FT53"/>
      <c r="FU53"/>
      <c r="FV53"/>
      <c r="FW53"/>
      <c r="FX53"/>
      <c r="FY53"/>
      <c r="FZ53"/>
      <c r="GA53"/>
      <c r="GB53"/>
      <c r="GC53"/>
      <c r="GD53"/>
      <c r="GE53"/>
      <c r="GF53"/>
      <c r="GG53"/>
      <c r="GH53"/>
      <c r="GI53"/>
      <c r="GJ53"/>
      <c r="GK53"/>
      <c r="GL53"/>
      <c r="GM53"/>
      <c r="GN53"/>
      <c r="GO53"/>
      <c r="GP53"/>
      <c r="GQ53"/>
      <c r="GR53"/>
      <c r="GS53"/>
      <c r="GT53"/>
      <c r="GU53"/>
      <c r="GV53"/>
      <c r="GW53"/>
      <c r="GX53"/>
      <c r="GY53"/>
      <c r="GZ53"/>
      <c r="HA53"/>
      <c r="HB53"/>
      <c r="HC53"/>
      <c r="HD53"/>
      <c r="HE53"/>
      <c r="HF53"/>
      <c r="HG53"/>
      <c r="HH53"/>
      <c r="HI53"/>
      <c r="HJ53"/>
      <c r="HK53"/>
      <c r="HL53"/>
      <c r="HM53"/>
      <c r="HN53"/>
      <c r="HO53"/>
      <c r="HP53"/>
      <c r="HQ53"/>
      <c r="HR53"/>
      <c r="HS53"/>
      <c r="HT53"/>
      <c r="HU53"/>
      <c r="HV53"/>
      <c r="HW53"/>
      <c r="HX53"/>
      <c r="HY53"/>
      <c r="HZ53"/>
      <c r="IA53"/>
      <c r="IB53"/>
      <c r="IC53"/>
      <c r="ID53"/>
      <c r="IE53"/>
      <c r="IF53"/>
      <c r="IG53"/>
      <c r="IH53"/>
      <c r="II53"/>
      <c r="IJ53"/>
      <c r="IK53"/>
      <c r="IL53"/>
      <c r="IM53"/>
      <c r="IN53"/>
      <c r="IO53"/>
      <c r="IP53"/>
      <c r="IQ53"/>
      <c r="IR53"/>
      <c r="IS53"/>
      <c r="IT53"/>
      <c r="IU53"/>
      <c r="IV53"/>
      <c r="IW53"/>
      <c r="IX53"/>
      <c r="IY53"/>
      <c r="IZ53"/>
      <c r="JA53"/>
      <c r="JB53"/>
      <c r="JC53"/>
      <c r="JD53"/>
      <c r="JE53"/>
      <c r="JF53"/>
      <c r="JG53"/>
      <c r="JH53"/>
      <c r="JI53"/>
      <c r="JJ53"/>
      <c r="JK53"/>
      <c r="JL53"/>
      <c r="JM53"/>
      <c r="JN53"/>
      <c r="JO53"/>
      <c r="JP53"/>
      <c r="JQ53"/>
      <c r="JR53"/>
      <c r="JS53"/>
      <c r="JT53"/>
      <c r="JU53"/>
      <c r="JV53"/>
      <c r="JW53"/>
      <c r="JX53"/>
      <c r="JY53"/>
      <c r="JZ53"/>
      <c r="KA53"/>
      <c r="KB53"/>
      <c r="KC53"/>
      <c r="KD53"/>
      <c r="KE53"/>
      <c r="KF53"/>
      <c r="KG53"/>
      <c r="KH53"/>
      <c r="KI53"/>
      <c r="KJ53"/>
      <c r="KK53"/>
      <c r="KL53"/>
      <c r="KM53"/>
      <c r="KN53"/>
      <c r="KO53"/>
      <c r="KP53"/>
      <c r="KQ53"/>
      <c r="KR53"/>
      <c r="KS53"/>
      <c r="KT53"/>
      <c r="KU53"/>
      <c r="KV53"/>
      <c r="KW53"/>
      <c r="KX53"/>
      <c r="KY53"/>
      <c r="KZ53"/>
      <c r="LA53"/>
      <c r="LB53"/>
      <c r="LC53"/>
      <c r="LD53"/>
      <c r="LE53"/>
      <c r="LF53"/>
      <c r="LG53"/>
      <c r="LH53"/>
      <c r="LI53"/>
      <c r="LJ53"/>
      <c r="LK53"/>
      <c r="LL53"/>
      <c r="LM53"/>
      <c r="LN53"/>
      <c r="LO53"/>
      <c r="LP53"/>
      <c r="LQ53"/>
      <c r="LR53"/>
      <c r="LS53"/>
      <c r="LT53"/>
      <c r="LU53"/>
      <c r="LV53"/>
      <c r="LW53"/>
      <c r="LX53"/>
      <c r="LY53"/>
      <c r="LZ53"/>
      <c r="MA53"/>
      <c r="MB53"/>
      <c r="MC53"/>
      <c r="MD53"/>
      <c r="ME53"/>
      <c r="MF53"/>
      <c r="MG53"/>
      <c r="MH53"/>
      <c r="MI53"/>
      <c r="MJ53"/>
      <c r="MK53"/>
      <c r="ML53"/>
      <c r="MM53"/>
      <c r="MN53"/>
      <c r="MO53"/>
      <c r="MP53"/>
      <c r="MQ53"/>
      <c r="MR53"/>
      <c r="MS53"/>
      <c r="MT53"/>
      <c r="MU53"/>
      <c r="MV53"/>
      <c r="MW53"/>
      <c r="MX53"/>
      <c r="MY53"/>
      <c r="MZ53"/>
      <c r="NA53"/>
      <c r="NB53"/>
      <c r="NC53"/>
      <c r="ND53"/>
      <c r="NE53"/>
      <c r="NF53"/>
      <c r="NG53"/>
      <c r="NH53"/>
      <c r="NI53"/>
      <c r="NJ53"/>
      <c r="NK53"/>
      <c r="NL53"/>
      <c r="NM53"/>
      <c r="NN53"/>
      <c r="NO53"/>
      <c r="NP53"/>
      <c r="NQ53"/>
      <c r="NR53"/>
      <c r="NS53"/>
      <c r="NT53"/>
      <c r="NU53"/>
      <c r="NV53"/>
      <c r="NW53"/>
      <c r="NX53"/>
      <c r="NY53"/>
      <c r="NZ53"/>
      <c r="OA53"/>
      <c r="OB53"/>
      <c r="OC53"/>
      <c r="OD53"/>
      <c r="OE53"/>
      <c r="OF53"/>
      <c r="OG53"/>
      <c r="OH53"/>
      <c r="OI53"/>
      <c r="OJ53"/>
      <c r="OK53"/>
      <c r="OL53"/>
      <c r="OM53"/>
      <c r="ON53"/>
      <c r="OO53"/>
      <c r="OP53"/>
      <c r="OQ53"/>
      <c r="OR53"/>
      <c r="OS53"/>
      <c r="OT53"/>
      <c r="OU53"/>
      <c r="OV53"/>
      <c r="OW53"/>
      <c r="OX53"/>
      <c r="OY53"/>
      <c r="OZ53"/>
      <c r="PA53"/>
      <c r="PB53"/>
      <c r="PC53"/>
      <c r="PD53"/>
      <c r="PE53"/>
      <c r="PF53"/>
      <c r="PG53"/>
      <c r="PH53"/>
      <c r="PI53"/>
      <c r="PJ53"/>
      <c r="PK53"/>
      <c r="PL53"/>
      <c r="PM53"/>
      <c r="PN53"/>
      <c r="PO53"/>
      <c r="PP53"/>
      <c r="PQ53"/>
      <c r="PR53"/>
      <c r="PS53"/>
      <c r="PT53"/>
      <c r="PU53"/>
      <c r="PV53"/>
      <c r="PW53"/>
      <c r="PX53"/>
      <c r="PY53"/>
      <c r="PZ53"/>
      <c r="QA53"/>
      <c r="QB53"/>
      <c r="QC53"/>
      <c r="QD53"/>
      <c r="QE53"/>
      <c r="QF53"/>
      <c r="QG53"/>
      <c r="QH53"/>
      <c r="QI53"/>
      <c r="QJ53"/>
      <c r="QK53"/>
      <c r="QL53"/>
      <c r="QM53"/>
      <c r="QN53"/>
      <c r="QO53"/>
      <c r="QP53"/>
      <c r="QQ53"/>
      <c r="QR53"/>
      <c r="QS53"/>
      <c r="QT53"/>
      <c r="QU53"/>
      <c r="QV53"/>
      <c r="QW53"/>
      <c r="QX53"/>
      <c r="QY53"/>
      <c r="QZ53"/>
      <c r="RA53"/>
      <c r="RB53"/>
      <c r="RC53"/>
      <c r="RD53"/>
      <c r="RE53"/>
      <c r="RF53"/>
      <c r="RG53"/>
      <c r="RH53"/>
      <c r="RI53"/>
      <c r="RJ53"/>
      <c r="RK53"/>
      <c r="RL53"/>
      <c r="RM53"/>
      <c r="RN53"/>
      <c r="RO53"/>
      <c r="RP53"/>
      <c r="RQ53"/>
      <c r="RR53"/>
      <c r="RS53"/>
      <c r="RT53"/>
      <c r="RU53"/>
      <c r="RV53"/>
      <c r="RW53"/>
      <c r="RX53"/>
      <c r="RY53"/>
      <c r="RZ53"/>
      <c r="SA53"/>
      <c r="SB53"/>
      <c r="SC53"/>
      <c r="SD53"/>
      <c r="SE53"/>
      <c r="SF53"/>
      <c r="SG53"/>
      <c r="SH53"/>
      <c r="SI53"/>
      <c r="SJ53"/>
      <c r="SK53"/>
      <c r="SL53"/>
      <c r="SM53"/>
      <c r="SN53"/>
      <c r="SO53"/>
      <c r="SP53"/>
      <c r="SQ53"/>
      <c r="SR53"/>
      <c r="SS53"/>
      <c r="ST53"/>
      <c r="SU53"/>
      <c r="SV53"/>
      <c r="SW53"/>
      <c r="SX53"/>
      <c r="SY53"/>
      <c r="SZ53"/>
      <c r="TA53"/>
      <c r="TB53"/>
      <c r="TC53"/>
      <c r="TD53"/>
      <c r="TE53"/>
      <c r="TF53"/>
      <c r="TG53"/>
      <c r="TH53"/>
      <c r="TI53"/>
      <c r="TJ53"/>
      <c r="TK53"/>
      <c r="TL53"/>
      <c r="TM53"/>
      <c r="TN53"/>
      <c r="TO53"/>
      <c r="TP53"/>
      <c r="TQ53"/>
      <c r="TR53"/>
      <c r="TS53"/>
      <c r="TT53"/>
      <c r="TU53"/>
      <c r="TV53"/>
      <c r="TW53"/>
      <c r="TX53"/>
      <c r="TY53"/>
      <c r="TZ53"/>
      <c r="UA53"/>
      <c r="UB53"/>
      <c r="UC53"/>
      <c r="UD53"/>
      <c r="UE53"/>
      <c r="UF53"/>
      <c r="UG53"/>
      <c r="UH53"/>
      <c r="UI53"/>
      <c r="UJ53"/>
      <c r="UK53"/>
      <c r="UL53"/>
      <c r="UM53"/>
      <c r="UN53"/>
      <c r="UO53"/>
      <c r="UP53"/>
      <c r="UQ53"/>
      <c r="UR53"/>
      <c r="US53"/>
      <c r="UT53"/>
      <c r="UU53"/>
      <c r="UV53"/>
      <c r="UW53"/>
      <c r="UX53"/>
      <c r="UY53"/>
      <c r="UZ53"/>
      <c r="VA53"/>
      <c r="VB53"/>
      <c r="VC53"/>
      <c r="VD53"/>
      <c r="VE53"/>
      <c r="VF53"/>
      <c r="VG53"/>
      <c r="VH53"/>
      <c r="VI53"/>
      <c r="VJ53"/>
      <c r="VK53"/>
      <c r="VL53"/>
      <c r="VM53"/>
      <c r="VN53"/>
      <c r="VO53"/>
      <c r="VP53"/>
      <c r="VQ53"/>
      <c r="VR53"/>
      <c r="VS53"/>
      <c r="VT53"/>
      <c r="VU53"/>
      <c r="VV53"/>
      <c r="VW53"/>
      <c r="VX53"/>
      <c r="VY53"/>
      <c r="VZ53"/>
      <c r="WA53"/>
      <c r="WB53"/>
      <c r="WC53"/>
      <c r="WD53"/>
      <c r="WE53"/>
      <c r="WF53"/>
      <c r="WG53"/>
      <c r="WH53"/>
      <c r="WI53"/>
      <c r="WJ53"/>
      <c r="WK53"/>
      <c r="WL53"/>
      <c r="WM53"/>
      <c r="WN53"/>
      <c r="WO53"/>
      <c r="WP53"/>
      <c r="WQ53"/>
      <c r="WR53"/>
      <c r="WS53"/>
      <c r="WT53"/>
      <c r="WU53"/>
      <c r="WV53"/>
      <c r="WW53"/>
      <c r="WX53"/>
      <c r="WY53"/>
      <c r="WZ53"/>
      <c r="XA53"/>
      <c r="XB53"/>
      <c r="XC53"/>
      <c r="XD53"/>
      <c r="XE53"/>
      <c r="XF53"/>
      <c r="XG53"/>
      <c r="XH53"/>
      <c r="XI53"/>
      <c r="XJ53"/>
      <c r="XK53"/>
      <c r="XL53"/>
      <c r="XM53"/>
      <c r="XN53"/>
      <c r="XO53"/>
      <c r="XP53"/>
      <c r="XQ53"/>
      <c r="XR53"/>
      <c r="XS53"/>
      <c r="XT53"/>
      <c r="XU53"/>
      <c r="XV53"/>
      <c r="XW53"/>
      <c r="XX53"/>
      <c r="XY53"/>
      <c r="XZ53"/>
      <c r="YA53"/>
      <c r="YB53"/>
      <c r="YC53"/>
      <c r="YD53"/>
      <c r="YE53"/>
      <c r="YF53"/>
      <c r="YG53"/>
      <c r="YH53"/>
      <c r="YI53"/>
      <c r="YJ53"/>
      <c r="YK53"/>
      <c r="YL53"/>
      <c r="YM53"/>
      <c r="YN53"/>
      <c r="YO53"/>
      <c r="YP53"/>
      <c r="YQ53"/>
      <c r="YR53"/>
      <c r="YS53"/>
      <c r="YT53"/>
      <c r="YU53"/>
      <c r="YV53"/>
      <c r="YW53"/>
      <c r="YX53"/>
      <c r="YY53"/>
      <c r="YZ53"/>
      <c r="ZA53"/>
      <c r="ZB53"/>
      <c r="ZC53"/>
      <c r="ZD53"/>
      <c r="ZE53"/>
      <c r="ZF53"/>
      <c r="ZG53"/>
      <c r="ZH53"/>
      <c r="ZI53"/>
      <c r="ZJ53"/>
      <c r="ZK53"/>
      <c r="ZL53"/>
      <c r="ZM53"/>
      <c r="ZN53"/>
      <c r="ZO53"/>
      <c r="ZP53"/>
      <c r="ZQ53"/>
      <c r="ZR53"/>
      <c r="ZS53"/>
      <c r="ZT53"/>
      <c r="ZU53"/>
      <c r="ZV53"/>
      <c r="ZW53"/>
      <c r="ZX53"/>
      <c r="ZY53"/>
      <c r="ZZ53"/>
      <c r="AAA53"/>
      <c r="AAB53"/>
      <c r="AAC53"/>
      <c r="AAD53"/>
      <c r="AAE53"/>
      <c r="AAF53"/>
      <c r="AAG53"/>
      <c r="AAH53"/>
      <c r="AAI53"/>
      <c r="AAJ53"/>
      <c r="AAK53"/>
      <c r="AAL53"/>
      <c r="AAM53"/>
      <c r="AAN53"/>
      <c r="AAO53"/>
      <c r="AAP53"/>
      <c r="AAQ53"/>
      <c r="AAR53"/>
      <c r="AAS53"/>
      <c r="AAT53"/>
      <c r="AAU53"/>
      <c r="AAV53"/>
      <c r="AAW53"/>
      <c r="AAX53"/>
      <c r="AAY53"/>
      <c r="AAZ53"/>
      <c r="ABA53"/>
      <c r="ABB53"/>
      <c r="ABC53"/>
      <c r="ABD53"/>
      <c r="ABE53"/>
      <c r="ABF53"/>
      <c r="ABG53"/>
      <c r="ABH53"/>
      <c r="ABI53"/>
      <c r="ABJ53"/>
      <c r="ABK53"/>
      <c r="ABL53"/>
      <c r="ABM53"/>
      <c r="ABN53"/>
      <c r="ABO53"/>
      <c r="ABP53"/>
      <c r="ABQ53"/>
      <c r="ABR53"/>
      <c r="ABS53"/>
      <c r="ABT53"/>
      <c r="ABU53"/>
      <c r="ABV53"/>
      <c r="ABW53"/>
      <c r="ABX53"/>
      <c r="ABY53"/>
      <c r="ABZ53"/>
      <c r="ACA53"/>
      <c r="ACB53"/>
      <c r="ACC53"/>
      <c r="ACD53"/>
      <c r="ACE53"/>
      <c r="ACF53"/>
      <c r="ACG53"/>
      <c r="ACH53"/>
      <c r="ACI53"/>
      <c r="ACJ53"/>
      <c r="ACK53"/>
      <c r="ACL53"/>
      <c r="ACM53"/>
      <c r="ACN53"/>
      <c r="ACO53"/>
      <c r="ACP53"/>
      <c r="ACQ53"/>
      <c r="ACR53"/>
      <c r="ACS53"/>
      <c r="ACT53"/>
      <c r="ACU53"/>
      <c r="ACV53"/>
      <c r="ACW53"/>
      <c r="ACX53"/>
      <c r="ACY53"/>
      <c r="ACZ53"/>
      <c r="ADA53"/>
      <c r="ADB53"/>
      <c r="ADC53"/>
      <c r="ADD53"/>
      <c r="ADE53"/>
      <c r="ADF53"/>
      <c r="ADG53"/>
      <c r="ADH53"/>
      <c r="ADI53"/>
      <c r="ADJ53"/>
      <c r="ADK53"/>
      <c r="ADL53"/>
      <c r="ADM53"/>
      <c r="ADN53"/>
      <c r="ADO53"/>
      <c r="ADP53"/>
      <c r="ADQ53"/>
      <c r="ADR53"/>
      <c r="ADS53"/>
      <c r="ADT53"/>
      <c r="ADU53"/>
      <c r="ADV53"/>
      <c r="ADW53"/>
      <c r="ADX53"/>
      <c r="ADY53"/>
      <c r="ADZ53"/>
      <c r="AEA53"/>
      <c r="AEB53"/>
      <c r="AEC53"/>
      <c r="AED53"/>
      <c r="AEE53"/>
      <c r="AEF53"/>
      <c r="AEG53"/>
      <c r="AEH53"/>
      <c r="AEI53"/>
      <c r="AEJ53"/>
      <c r="AEK53"/>
      <c r="AEL53"/>
      <c r="AEM53"/>
      <c r="AEN53"/>
      <c r="AEO53"/>
      <c r="AEP53"/>
      <c r="AEQ53"/>
      <c r="AER53"/>
      <c r="AES53"/>
      <c r="AET53"/>
      <c r="AEU53"/>
      <c r="AEV53"/>
      <c r="AEW53"/>
      <c r="AEX53"/>
      <c r="AEY53"/>
      <c r="AEZ53"/>
      <c r="AFA53"/>
      <c r="AFB53"/>
      <c r="AFC53"/>
      <c r="AFD53"/>
      <c r="AFE53"/>
      <c r="AFF53"/>
      <c r="AFG53"/>
      <c r="AFH53"/>
      <c r="AFI53"/>
      <c r="AFJ53"/>
      <c r="AFK53"/>
      <c r="AFL53"/>
      <c r="AFM53"/>
      <c r="AFN53"/>
      <c r="AFO53"/>
      <c r="AFP53"/>
      <c r="AFQ53"/>
      <c r="AFR53"/>
      <c r="AFS53"/>
      <c r="AFT53"/>
      <c r="AFU53"/>
      <c r="AFV53"/>
      <c r="AFW53"/>
      <c r="AFX53"/>
      <c r="AFY53"/>
      <c r="AFZ53"/>
      <c r="AGA53"/>
      <c r="AGB53"/>
      <c r="AGC53"/>
      <c r="AGD53"/>
      <c r="AGE53"/>
      <c r="AGF53"/>
      <c r="AGG53"/>
      <c r="AGH53"/>
      <c r="AGI53"/>
      <c r="AGJ53"/>
      <c r="AGK53"/>
      <c r="AGL53"/>
      <c r="AGM53"/>
      <c r="AGN53"/>
      <c r="AGO53"/>
      <c r="AGP53"/>
      <c r="AGQ53"/>
      <c r="AGR53"/>
      <c r="AGS53"/>
      <c r="AGT53"/>
      <c r="AGU53"/>
      <c r="AGV53"/>
      <c r="AGW53"/>
      <c r="AGX53"/>
      <c r="AGY53"/>
      <c r="AGZ53"/>
      <c r="AHA53"/>
      <c r="AHB53"/>
      <c r="AHC53"/>
      <c r="AHD53"/>
      <c r="AHE53"/>
      <c r="AHF53"/>
      <c r="AHG53"/>
      <c r="AHH53"/>
      <c r="AHI53"/>
      <c r="AHJ53"/>
      <c r="AHK53"/>
      <c r="AHL53"/>
      <c r="AHM53"/>
      <c r="AHN53"/>
      <c r="AHO53"/>
      <c r="AHP53"/>
      <c r="AHQ53"/>
      <c r="AHR53"/>
      <c r="AHS53"/>
      <c r="AHT53"/>
      <c r="AHU53"/>
      <c r="AHV53"/>
      <c r="AHW53"/>
      <c r="AHX53"/>
      <c r="AHY53"/>
      <c r="AHZ53"/>
      <c r="AIA53"/>
      <c r="AIB53"/>
      <c r="AIC53"/>
      <c r="AID53"/>
      <c r="AIE53"/>
      <c r="AIF53"/>
      <c r="AIG53"/>
      <c r="AIH53"/>
      <c r="AII53"/>
      <c r="AIJ53"/>
      <c r="AIK53"/>
      <c r="AIL53"/>
      <c r="AIM53"/>
      <c r="AIN53"/>
      <c r="AIO53"/>
      <c r="AIP53"/>
      <c r="AIQ53"/>
      <c r="AIR53"/>
      <c r="AIS53"/>
      <c r="AIT53"/>
      <c r="AIU53"/>
      <c r="AIV53"/>
      <c r="AIW53"/>
      <c r="AIX53"/>
      <c r="AIY53"/>
      <c r="AIZ53"/>
      <c r="AJA53"/>
      <c r="AJB53"/>
      <c r="AJC53"/>
      <c r="AJD53"/>
      <c r="AJE53"/>
      <c r="AJF53"/>
      <c r="AJG53"/>
      <c r="AJH53"/>
      <c r="AJI53"/>
      <c r="AJJ53"/>
      <c r="AJK53"/>
      <c r="AJL53"/>
      <c r="AJM53"/>
      <c r="AJN53"/>
      <c r="AJO53"/>
      <c r="AJP53"/>
      <c r="AJQ53"/>
      <c r="AJR53"/>
      <c r="AJS53"/>
      <c r="AJT53"/>
      <c r="AJU53"/>
      <c r="AJV53"/>
      <c r="AJW53"/>
      <c r="AJX53"/>
      <c r="AJY53"/>
      <c r="AJZ53"/>
      <c r="AKA53"/>
      <c r="AKB53"/>
      <c r="AKC53"/>
      <c r="AKD53"/>
      <c r="AKE53"/>
      <c r="AKF53"/>
      <c r="AKG53"/>
      <c r="AKH53"/>
      <c r="AKI53"/>
      <c r="AKJ53"/>
      <c r="AKK53"/>
      <c r="AKL53"/>
      <c r="AKM53"/>
      <c r="AKN53"/>
      <c r="AKO53"/>
      <c r="AKP53"/>
      <c r="AKQ53"/>
      <c r="AKR53"/>
      <c r="AKS53"/>
      <c r="AKT53"/>
      <c r="AKU53"/>
      <c r="AKV53"/>
      <c r="AKW53"/>
      <c r="AKX53"/>
      <c r="AKY53"/>
      <c r="AKZ53"/>
      <c r="ALA53"/>
      <c r="ALB53"/>
      <c r="ALC53"/>
      <c r="ALD53"/>
      <c r="ALE53"/>
      <c r="ALF53"/>
      <c r="ALG53"/>
      <c r="ALH53"/>
      <c r="ALI53"/>
      <c r="ALJ53"/>
      <c r="ALK53"/>
      <c r="ALL53"/>
      <c r="ALM53"/>
      <c r="ALN53"/>
      <c r="ALO53"/>
      <c r="ALP53"/>
      <c r="ALQ53"/>
      <c r="ALR53"/>
      <c r="ALS53"/>
      <c r="ALT53"/>
      <c r="ALU53"/>
      <c r="ALV53"/>
      <c r="ALW53"/>
      <c r="ALX53"/>
      <c r="ALY53"/>
      <c r="ALZ53"/>
      <c r="AMA53"/>
      <c r="AMB53"/>
      <c r="AMC53"/>
      <c r="AMD53"/>
      <c r="AME53"/>
      <c r="AMF53"/>
      <c r="AMG53"/>
      <c r="AMH53"/>
      <c r="AMI53"/>
      <c r="AMJ53"/>
    </row>
    <row r="54" spans="1:1024" x14ac:dyDescent="0.25">
      <c r="A54" s="26" t="s">
        <v>84</v>
      </c>
      <c r="B54" s="101">
        <v>42073</v>
      </c>
      <c r="C54" s="102">
        <f>dw!C54</f>
        <v>4.4979445891155398</v>
      </c>
      <c r="D54" s="29" t="s">
        <v>72</v>
      </c>
      <c r="E54" s="31">
        <v>5.0862112812166196E-3</v>
      </c>
      <c r="F54" s="31">
        <v>39.700000000000003</v>
      </c>
      <c r="G54" s="31">
        <v>1.2811615317926E-2</v>
      </c>
      <c r="H54" s="103">
        <f>(dw!K54*100)/dw!$AB54</f>
        <v>2.0501436704891338</v>
      </c>
      <c r="I54" s="103">
        <f>(dw!L54*100)/dw!$AB54</f>
        <v>2.4149319337813404</v>
      </c>
      <c r="J54" s="103">
        <f>(dw!M54*100)/dw!$AB54</f>
        <v>1.0253873023324735</v>
      </c>
      <c r="K54" s="103">
        <f>(dw!N54*100)/dw!$AB54</f>
        <v>0</v>
      </c>
      <c r="L54" s="103">
        <f>(dw!O54*100)/dw!$AB54</f>
        <v>0.19245060040669443</v>
      </c>
      <c r="M54" s="103">
        <f>(dw!P54*100)/dw!$AB54</f>
        <v>13.704929791566117</v>
      </c>
      <c r="N54" s="103">
        <f>(dw!Q54*100)/dw!$AB54</f>
        <v>0.50320182929860613</v>
      </c>
      <c r="O54" s="103">
        <f>(dw!R54*100)/dw!$AB54</f>
        <v>19.922442561936116</v>
      </c>
      <c r="P54" s="103">
        <f>(dw!S54*100)/dw!$AB54</f>
        <v>1.3096703434155044</v>
      </c>
      <c r="Q54" s="103">
        <f>(dw!T54*100)/dw!$AB54</f>
        <v>15.905490263470341</v>
      </c>
      <c r="R54" s="103">
        <f>(dw!U54*100)/dw!$AB54</f>
        <v>5.9409488557938664E-2</v>
      </c>
      <c r="S54" s="103">
        <f>(dw!V54*100)/dw!$AB54</f>
        <v>6.2472369975717618E-2</v>
      </c>
      <c r="T54" s="103">
        <f>(dw!W54*100)/dw!$AB54</f>
        <v>0.60937626119071775</v>
      </c>
      <c r="U54" s="103">
        <f>(dw!X54*100)/dw!$AB54</f>
        <v>26.080242825672425</v>
      </c>
      <c r="V54" s="103">
        <f>(dw!Y54*100)/dw!$AB54</f>
        <v>1.0995137115726301</v>
      </c>
      <c r="W54" s="103">
        <f>(dw!Z54*100)/dw!$AB54</f>
        <v>15.06033704633426</v>
      </c>
      <c r="X54" s="103">
        <f>(dw!AA54*100)/dw!$AB54</f>
        <v>0</v>
      </c>
      <c r="Y54" s="103">
        <f t="shared" si="11"/>
        <v>100.00000000000001</v>
      </c>
      <c r="Z54" s="104">
        <f t="shared" si="12"/>
        <v>5.6829135070096424</v>
      </c>
      <c r="AA54" s="104">
        <f t="shared" si="13"/>
        <v>51.405144278244627</v>
      </c>
      <c r="AB54" s="104">
        <f t="shared" si="14"/>
        <v>0.54084905784611093</v>
      </c>
      <c r="AC54" s="104">
        <f t="shared" si="15"/>
        <v>0.821084735802458</v>
      </c>
      <c r="AD54" s="104">
        <f t="shared" si="16"/>
        <v>0.33658272611706441</v>
      </c>
      <c r="AE54" s="104">
        <f t="shared" si="17"/>
        <v>9.9546450299409686E-2</v>
      </c>
      <c r="AF54" s="104">
        <f t="shared" si="18"/>
        <v>0.80240883034401611</v>
      </c>
      <c r="AG54" s="104">
        <f t="shared" si="20"/>
        <v>1.8645912724060725</v>
      </c>
      <c r="AH54" s="104">
        <f t="shared" si="19"/>
        <v>0.16427945548930423</v>
      </c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/>
      <c r="FO54"/>
      <c r="FP54"/>
      <c r="FQ54"/>
      <c r="FR54"/>
      <c r="FS54"/>
      <c r="FT54"/>
      <c r="FU54"/>
      <c r="FV54"/>
      <c r="FW54"/>
      <c r="FX54"/>
      <c r="FY54"/>
      <c r="FZ54"/>
      <c r="GA54"/>
      <c r="GB54"/>
      <c r="GC54"/>
      <c r="GD54"/>
      <c r="GE54"/>
      <c r="GF54"/>
      <c r="GG54"/>
      <c r="GH54"/>
      <c r="GI54"/>
      <c r="GJ54"/>
      <c r="GK54"/>
      <c r="GL54"/>
      <c r="GM54"/>
      <c r="GN54"/>
      <c r="GO54"/>
      <c r="GP54"/>
      <c r="GQ54"/>
      <c r="GR54"/>
      <c r="GS54"/>
      <c r="GT54"/>
      <c r="GU54"/>
      <c r="GV54"/>
      <c r="GW54"/>
      <c r="GX54"/>
      <c r="GY54"/>
      <c r="GZ54"/>
      <c r="HA54"/>
      <c r="HB54"/>
      <c r="HC54"/>
      <c r="HD54"/>
      <c r="HE54"/>
      <c r="HF54"/>
      <c r="HG54"/>
      <c r="HH54"/>
      <c r="HI54"/>
      <c r="HJ54"/>
      <c r="HK54"/>
      <c r="HL54"/>
      <c r="HM54"/>
      <c r="HN54"/>
      <c r="HO54"/>
      <c r="HP54"/>
      <c r="HQ54"/>
      <c r="HR54"/>
      <c r="HS54"/>
      <c r="HT54"/>
      <c r="HU54"/>
      <c r="HV54"/>
      <c r="HW54"/>
      <c r="HX54"/>
      <c r="HY54"/>
      <c r="HZ54"/>
      <c r="IA54"/>
      <c r="IB54"/>
      <c r="IC54"/>
      <c r="ID54"/>
      <c r="IE54"/>
      <c r="IF54"/>
      <c r="IG54"/>
      <c r="IH54"/>
      <c r="II54"/>
      <c r="IJ54"/>
      <c r="IK54"/>
      <c r="IL54"/>
      <c r="IM54"/>
      <c r="IN54"/>
      <c r="IO54"/>
      <c r="IP54"/>
      <c r="IQ54"/>
      <c r="IR54"/>
      <c r="IS54"/>
      <c r="IT54"/>
      <c r="IU54"/>
      <c r="IV54"/>
      <c r="IW54"/>
      <c r="IX54"/>
      <c r="IY54"/>
      <c r="IZ54"/>
      <c r="JA54"/>
      <c r="JB54"/>
      <c r="JC54"/>
      <c r="JD54"/>
      <c r="JE54"/>
      <c r="JF54"/>
      <c r="JG54"/>
      <c r="JH54"/>
      <c r="JI54"/>
      <c r="JJ54"/>
      <c r="JK54"/>
      <c r="JL54"/>
      <c r="JM54"/>
      <c r="JN54"/>
      <c r="JO54"/>
      <c r="JP54"/>
      <c r="JQ54"/>
      <c r="JR54"/>
      <c r="JS54"/>
      <c r="JT54"/>
      <c r="JU54"/>
      <c r="JV54"/>
      <c r="JW54"/>
      <c r="JX54"/>
      <c r="JY54"/>
      <c r="JZ54"/>
      <c r="KA54"/>
      <c r="KB54"/>
      <c r="KC54"/>
      <c r="KD54"/>
      <c r="KE54"/>
      <c r="KF54"/>
      <c r="KG54"/>
      <c r="KH54"/>
      <c r="KI54"/>
      <c r="KJ54"/>
      <c r="KK54"/>
      <c r="KL54"/>
      <c r="KM54"/>
      <c r="KN54"/>
      <c r="KO54"/>
      <c r="KP54"/>
      <c r="KQ54"/>
      <c r="KR54"/>
      <c r="KS54"/>
      <c r="KT54"/>
      <c r="KU54"/>
      <c r="KV54"/>
      <c r="KW54"/>
      <c r="KX54"/>
      <c r="KY54"/>
      <c r="KZ54"/>
      <c r="LA54"/>
      <c r="LB54"/>
      <c r="LC54"/>
      <c r="LD54"/>
      <c r="LE54"/>
      <c r="LF54"/>
      <c r="LG54"/>
      <c r="LH54"/>
      <c r="LI54"/>
      <c r="LJ54"/>
      <c r="LK54"/>
      <c r="LL54"/>
      <c r="LM54"/>
      <c r="LN54"/>
      <c r="LO54"/>
      <c r="LP54"/>
      <c r="LQ54"/>
      <c r="LR54"/>
      <c r="LS54"/>
      <c r="LT54"/>
      <c r="LU54"/>
      <c r="LV54"/>
      <c r="LW54"/>
      <c r="LX54"/>
      <c r="LY54"/>
      <c r="LZ54"/>
      <c r="MA54"/>
      <c r="MB54"/>
      <c r="MC54"/>
      <c r="MD54"/>
      <c r="ME54"/>
      <c r="MF54"/>
      <c r="MG54"/>
      <c r="MH54"/>
      <c r="MI54"/>
      <c r="MJ54"/>
      <c r="MK54"/>
      <c r="ML54"/>
      <c r="MM54"/>
      <c r="MN54"/>
      <c r="MO54"/>
      <c r="MP54"/>
      <c r="MQ54"/>
      <c r="MR54"/>
      <c r="MS54"/>
      <c r="MT54"/>
      <c r="MU54"/>
      <c r="MV54"/>
      <c r="MW54"/>
      <c r="MX54"/>
      <c r="MY54"/>
      <c r="MZ54"/>
      <c r="NA54"/>
      <c r="NB54"/>
      <c r="NC54"/>
      <c r="ND54"/>
      <c r="NE54"/>
      <c r="NF54"/>
      <c r="NG54"/>
      <c r="NH54"/>
      <c r="NI54"/>
      <c r="NJ54"/>
      <c r="NK54"/>
      <c r="NL54"/>
      <c r="NM54"/>
      <c r="NN54"/>
      <c r="NO54"/>
      <c r="NP54"/>
      <c r="NQ54"/>
      <c r="NR54"/>
      <c r="NS54"/>
      <c r="NT54"/>
      <c r="NU54"/>
      <c r="NV54"/>
      <c r="NW54"/>
      <c r="NX54"/>
      <c r="NY54"/>
      <c r="NZ54"/>
      <c r="OA54"/>
      <c r="OB54"/>
      <c r="OC54"/>
      <c r="OD54"/>
      <c r="OE54"/>
      <c r="OF54"/>
      <c r="OG54"/>
      <c r="OH54"/>
      <c r="OI54"/>
      <c r="OJ54"/>
      <c r="OK54"/>
      <c r="OL54"/>
      <c r="OM54"/>
      <c r="ON54"/>
      <c r="OO54"/>
      <c r="OP54"/>
      <c r="OQ54"/>
      <c r="OR54"/>
      <c r="OS54"/>
      <c r="OT54"/>
      <c r="OU54"/>
      <c r="OV54"/>
      <c r="OW54"/>
      <c r="OX54"/>
      <c r="OY54"/>
      <c r="OZ54"/>
      <c r="PA54"/>
      <c r="PB54"/>
      <c r="PC54"/>
      <c r="PD54"/>
      <c r="PE54"/>
      <c r="PF54"/>
      <c r="PG54"/>
      <c r="PH54"/>
      <c r="PI54"/>
      <c r="PJ54"/>
      <c r="PK54"/>
      <c r="PL54"/>
      <c r="PM54"/>
      <c r="PN54"/>
      <c r="PO54"/>
      <c r="PP54"/>
      <c r="PQ54"/>
      <c r="PR54"/>
      <c r="PS54"/>
      <c r="PT54"/>
      <c r="PU54"/>
      <c r="PV54"/>
      <c r="PW54"/>
      <c r="PX54"/>
      <c r="PY54"/>
      <c r="PZ54"/>
      <c r="QA54"/>
      <c r="QB54"/>
      <c r="QC54"/>
      <c r="QD54"/>
      <c r="QE54"/>
      <c r="QF54"/>
      <c r="QG54"/>
      <c r="QH54"/>
      <c r="QI54"/>
      <c r="QJ54"/>
      <c r="QK54"/>
      <c r="QL54"/>
      <c r="QM54"/>
      <c r="QN54"/>
      <c r="QO54"/>
      <c r="QP54"/>
      <c r="QQ54"/>
      <c r="QR54"/>
      <c r="QS54"/>
      <c r="QT54"/>
      <c r="QU54"/>
      <c r="QV54"/>
      <c r="QW54"/>
      <c r="QX54"/>
      <c r="QY54"/>
      <c r="QZ54"/>
      <c r="RA54"/>
      <c r="RB54"/>
      <c r="RC54"/>
      <c r="RD54"/>
      <c r="RE54"/>
      <c r="RF54"/>
      <c r="RG54"/>
      <c r="RH54"/>
      <c r="RI54"/>
      <c r="RJ54"/>
      <c r="RK54"/>
      <c r="RL54"/>
      <c r="RM54"/>
      <c r="RN54"/>
      <c r="RO54"/>
      <c r="RP54"/>
      <c r="RQ54"/>
      <c r="RR54"/>
      <c r="RS54"/>
      <c r="RT54"/>
      <c r="RU54"/>
      <c r="RV54"/>
      <c r="RW54"/>
      <c r="RX54"/>
      <c r="RY54"/>
      <c r="RZ54"/>
      <c r="SA54"/>
      <c r="SB54"/>
      <c r="SC54"/>
      <c r="SD54"/>
      <c r="SE54"/>
      <c r="SF54"/>
      <c r="SG54"/>
      <c r="SH54"/>
      <c r="SI54"/>
      <c r="SJ54"/>
      <c r="SK54"/>
      <c r="SL54"/>
      <c r="SM54"/>
      <c r="SN54"/>
      <c r="SO54"/>
      <c r="SP54"/>
      <c r="SQ54"/>
      <c r="SR54"/>
      <c r="SS54"/>
      <c r="ST54"/>
      <c r="SU54"/>
      <c r="SV54"/>
      <c r="SW54"/>
      <c r="SX54"/>
      <c r="SY54"/>
      <c r="SZ54"/>
      <c r="TA54"/>
      <c r="TB54"/>
      <c r="TC54"/>
      <c r="TD54"/>
      <c r="TE54"/>
      <c r="TF54"/>
      <c r="TG54"/>
      <c r="TH54"/>
      <c r="TI54"/>
      <c r="TJ54"/>
      <c r="TK54"/>
      <c r="TL54"/>
      <c r="TM54"/>
      <c r="TN54"/>
      <c r="TO54"/>
      <c r="TP54"/>
      <c r="TQ54"/>
      <c r="TR54"/>
      <c r="TS54"/>
      <c r="TT54"/>
      <c r="TU54"/>
      <c r="TV54"/>
      <c r="TW54"/>
      <c r="TX54"/>
      <c r="TY54"/>
      <c r="TZ54"/>
      <c r="UA54"/>
      <c r="UB54"/>
      <c r="UC54"/>
      <c r="UD54"/>
      <c r="UE54"/>
      <c r="UF54"/>
      <c r="UG54"/>
      <c r="UH54"/>
      <c r="UI54"/>
      <c r="UJ54"/>
      <c r="UK54"/>
      <c r="UL54"/>
      <c r="UM54"/>
      <c r="UN54"/>
      <c r="UO54"/>
      <c r="UP54"/>
      <c r="UQ54"/>
      <c r="UR54"/>
      <c r="US54"/>
      <c r="UT54"/>
      <c r="UU54"/>
      <c r="UV54"/>
      <c r="UW54"/>
      <c r="UX54"/>
      <c r="UY54"/>
      <c r="UZ54"/>
      <c r="VA54"/>
      <c r="VB54"/>
      <c r="VC54"/>
      <c r="VD54"/>
      <c r="VE54"/>
      <c r="VF54"/>
      <c r="VG54"/>
      <c r="VH54"/>
      <c r="VI54"/>
      <c r="VJ54"/>
      <c r="VK54"/>
      <c r="VL54"/>
      <c r="VM54"/>
      <c r="VN54"/>
      <c r="VO54"/>
      <c r="VP54"/>
      <c r="VQ54"/>
      <c r="VR54"/>
      <c r="VS54"/>
      <c r="VT54"/>
      <c r="VU54"/>
      <c r="VV54"/>
      <c r="VW54"/>
      <c r="VX54"/>
      <c r="VY54"/>
      <c r="VZ54"/>
      <c r="WA54"/>
      <c r="WB54"/>
      <c r="WC54"/>
      <c r="WD54"/>
      <c r="WE54"/>
      <c r="WF54"/>
      <c r="WG54"/>
      <c r="WH54"/>
      <c r="WI54"/>
      <c r="WJ54"/>
      <c r="WK54"/>
      <c r="WL54"/>
      <c r="WM54"/>
      <c r="WN54"/>
      <c r="WO54"/>
      <c r="WP54"/>
      <c r="WQ54"/>
      <c r="WR54"/>
      <c r="WS54"/>
      <c r="WT54"/>
      <c r="WU54"/>
      <c r="WV54"/>
      <c r="WW54"/>
      <c r="WX54"/>
      <c r="WY54"/>
      <c r="WZ54"/>
      <c r="XA54"/>
      <c r="XB54"/>
      <c r="XC54"/>
      <c r="XD54"/>
      <c r="XE54"/>
      <c r="XF54"/>
      <c r="XG54"/>
      <c r="XH54"/>
      <c r="XI54"/>
      <c r="XJ54"/>
      <c r="XK54"/>
      <c r="XL54"/>
      <c r="XM54"/>
      <c r="XN54"/>
      <c r="XO54"/>
      <c r="XP54"/>
      <c r="XQ54"/>
      <c r="XR54"/>
      <c r="XS54"/>
      <c r="XT54"/>
      <c r="XU54"/>
      <c r="XV54"/>
      <c r="XW54"/>
      <c r="XX54"/>
      <c r="XY54"/>
      <c r="XZ54"/>
      <c r="YA54"/>
      <c r="YB54"/>
      <c r="YC54"/>
      <c r="YD54"/>
      <c r="YE54"/>
      <c r="YF54"/>
      <c r="YG54"/>
      <c r="YH54"/>
      <c r="YI54"/>
      <c r="YJ54"/>
      <c r="YK54"/>
      <c r="YL54"/>
      <c r="YM54"/>
      <c r="YN54"/>
      <c r="YO54"/>
      <c r="YP54"/>
      <c r="YQ54"/>
      <c r="YR54"/>
      <c r="YS54"/>
      <c r="YT54"/>
      <c r="YU54"/>
      <c r="YV54"/>
      <c r="YW54"/>
      <c r="YX54"/>
      <c r="YY54"/>
      <c r="YZ54"/>
      <c r="ZA54"/>
      <c r="ZB54"/>
      <c r="ZC54"/>
      <c r="ZD54"/>
      <c r="ZE54"/>
      <c r="ZF54"/>
      <c r="ZG54"/>
      <c r="ZH54"/>
      <c r="ZI54"/>
      <c r="ZJ54"/>
      <c r="ZK54"/>
      <c r="ZL54"/>
      <c r="ZM54"/>
      <c r="ZN54"/>
      <c r="ZO54"/>
      <c r="ZP54"/>
      <c r="ZQ54"/>
      <c r="ZR54"/>
      <c r="ZS54"/>
      <c r="ZT54"/>
      <c r="ZU54"/>
      <c r="ZV54"/>
      <c r="ZW54"/>
      <c r="ZX54"/>
      <c r="ZY54"/>
      <c r="ZZ54"/>
      <c r="AAA54"/>
      <c r="AAB54"/>
      <c r="AAC54"/>
      <c r="AAD54"/>
      <c r="AAE54"/>
      <c r="AAF54"/>
      <c r="AAG54"/>
      <c r="AAH54"/>
      <c r="AAI54"/>
      <c r="AAJ54"/>
      <c r="AAK54"/>
      <c r="AAL54"/>
      <c r="AAM54"/>
      <c r="AAN54"/>
      <c r="AAO54"/>
      <c r="AAP54"/>
      <c r="AAQ54"/>
      <c r="AAR54"/>
      <c r="AAS54"/>
      <c r="AAT54"/>
      <c r="AAU54"/>
      <c r="AAV54"/>
      <c r="AAW54"/>
      <c r="AAX54"/>
      <c r="AAY54"/>
      <c r="AAZ54"/>
      <c r="ABA54"/>
      <c r="ABB54"/>
      <c r="ABC54"/>
      <c r="ABD54"/>
      <c r="ABE54"/>
      <c r="ABF54"/>
      <c r="ABG54"/>
      <c r="ABH54"/>
      <c r="ABI54"/>
      <c r="ABJ54"/>
      <c r="ABK54"/>
      <c r="ABL54"/>
      <c r="ABM54"/>
      <c r="ABN54"/>
      <c r="ABO54"/>
      <c r="ABP54"/>
      <c r="ABQ54"/>
      <c r="ABR54"/>
      <c r="ABS54"/>
      <c r="ABT54"/>
      <c r="ABU54"/>
      <c r="ABV54"/>
      <c r="ABW54"/>
      <c r="ABX54"/>
      <c r="ABY54"/>
      <c r="ABZ54"/>
      <c r="ACA54"/>
      <c r="ACB54"/>
      <c r="ACC54"/>
      <c r="ACD54"/>
      <c r="ACE54"/>
      <c r="ACF54"/>
      <c r="ACG54"/>
      <c r="ACH54"/>
      <c r="ACI54"/>
      <c r="ACJ54"/>
      <c r="ACK54"/>
      <c r="ACL54"/>
      <c r="ACM54"/>
      <c r="ACN54"/>
      <c r="ACO54"/>
      <c r="ACP54"/>
      <c r="ACQ54"/>
      <c r="ACR54"/>
      <c r="ACS54"/>
      <c r="ACT54"/>
      <c r="ACU54"/>
      <c r="ACV54"/>
      <c r="ACW54"/>
      <c r="ACX54"/>
      <c r="ACY54"/>
      <c r="ACZ54"/>
      <c r="ADA54"/>
      <c r="ADB54"/>
      <c r="ADC54"/>
      <c r="ADD54"/>
      <c r="ADE54"/>
      <c r="ADF54"/>
      <c r="ADG54"/>
      <c r="ADH54"/>
      <c r="ADI54"/>
      <c r="ADJ54"/>
      <c r="ADK54"/>
      <c r="ADL54"/>
      <c r="ADM54"/>
      <c r="ADN54"/>
      <c r="ADO54"/>
      <c r="ADP54"/>
      <c r="ADQ54"/>
      <c r="ADR54"/>
      <c r="ADS54"/>
      <c r="ADT54"/>
      <c r="ADU54"/>
      <c r="ADV54"/>
      <c r="ADW54"/>
      <c r="ADX54"/>
      <c r="ADY54"/>
      <c r="ADZ54"/>
      <c r="AEA54"/>
      <c r="AEB54"/>
      <c r="AEC54"/>
      <c r="AED54"/>
      <c r="AEE54"/>
      <c r="AEF54"/>
      <c r="AEG54"/>
      <c r="AEH54"/>
      <c r="AEI54"/>
      <c r="AEJ54"/>
      <c r="AEK54"/>
      <c r="AEL54"/>
      <c r="AEM54"/>
      <c r="AEN54"/>
      <c r="AEO54"/>
      <c r="AEP54"/>
      <c r="AEQ54"/>
      <c r="AER54"/>
      <c r="AES54"/>
      <c r="AET54"/>
      <c r="AEU54"/>
      <c r="AEV54"/>
      <c r="AEW54"/>
      <c r="AEX54"/>
      <c r="AEY54"/>
      <c r="AEZ54"/>
      <c r="AFA54"/>
      <c r="AFB54"/>
      <c r="AFC54"/>
      <c r="AFD54"/>
      <c r="AFE54"/>
      <c r="AFF54"/>
      <c r="AFG54"/>
      <c r="AFH54"/>
      <c r="AFI54"/>
      <c r="AFJ54"/>
      <c r="AFK54"/>
      <c r="AFL54"/>
      <c r="AFM54"/>
      <c r="AFN54"/>
      <c r="AFO54"/>
      <c r="AFP54"/>
      <c r="AFQ54"/>
      <c r="AFR54"/>
      <c r="AFS54"/>
      <c r="AFT54"/>
      <c r="AFU54"/>
      <c r="AFV54"/>
      <c r="AFW54"/>
      <c r="AFX54"/>
      <c r="AFY54"/>
      <c r="AFZ54"/>
      <c r="AGA54"/>
      <c r="AGB54"/>
      <c r="AGC54"/>
      <c r="AGD54"/>
      <c r="AGE54"/>
      <c r="AGF54"/>
      <c r="AGG54"/>
      <c r="AGH54"/>
      <c r="AGI54"/>
      <c r="AGJ54"/>
      <c r="AGK54"/>
      <c r="AGL54"/>
      <c r="AGM54"/>
      <c r="AGN54"/>
      <c r="AGO54"/>
      <c r="AGP54"/>
      <c r="AGQ54"/>
      <c r="AGR54"/>
      <c r="AGS54"/>
      <c r="AGT54"/>
      <c r="AGU54"/>
      <c r="AGV54"/>
      <c r="AGW54"/>
      <c r="AGX54"/>
      <c r="AGY54"/>
      <c r="AGZ54"/>
      <c r="AHA54"/>
      <c r="AHB54"/>
      <c r="AHC54"/>
      <c r="AHD54"/>
      <c r="AHE54"/>
      <c r="AHF54"/>
      <c r="AHG54"/>
      <c r="AHH54"/>
      <c r="AHI54"/>
      <c r="AHJ54"/>
      <c r="AHK54"/>
      <c r="AHL54"/>
      <c r="AHM54"/>
      <c r="AHN54"/>
      <c r="AHO54"/>
      <c r="AHP54"/>
      <c r="AHQ54"/>
      <c r="AHR54"/>
      <c r="AHS54"/>
      <c r="AHT54"/>
      <c r="AHU54"/>
      <c r="AHV54"/>
      <c r="AHW54"/>
      <c r="AHX54"/>
      <c r="AHY54"/>
      <c r="AHZ54"/>
      <c r="AIA54"/>
      <c r="AIB54"/>
      <c r="AIC54"/>
      <c r="AID54"/>
      <c r="AIE54"/>
      <c r="AIF54"/>
      <c r="AIG54"/>
      <c r="AIH54"/>
      <c r="AII54"/>
      <c r="AIJ54"/>
      <c r="AIK54"/>
      <c r="AIL54"/>
      <c r="AIM54"/>
      <c r="AIN54"/>
      <c r="AIO54"/>
      <c r="AIP54"/>
      <c r="AIQ54"/>
      <c r="AIR54"/>
      <c r="AIS54"/>
      <c r="AIT54"/>
      <c r="AIU54"/>
      <c r="AIV54"/>
      <c r="AIW54"/>
      <c r="AIX54"/>
      <c r="AIY54"/>
      <c r="AIZ54"/>
      <c r="AJA54"/>
      <c r="AJB54"/>
      <c r="AJC54"/>
      <c r="AJD54"/>
      <c r="AJE54"/>
      <c r="AJF54"/>
      <c r="AJG54"/>
      <c r="AJH54"/>
      <c r="AJI54"/>
      <c r="AJJ54"/>
      <c r="AJK54"/>
      <c r="AJL54"/>
      <c r="AJM54"/>
      <c r="AJN54"/>
      <c r="AJO54"/>
      <c r="AJP54"/>
      <c r="AJQ54"/>
      <c r="AJR54"/>
      <c r="AJS54"/>
      <c r="AJT54"/>
      <c r="AJU54"/>
      <c r="AJV54"/>
      <c r="AJW54"/>
      <c r="AJX54"/>
      <c r="AJY54"/>
      <c r="AJZ54"/>
      <c r="AKA54"/>
      <c r="AKB54"/>
      <c r="AKC54"/>
      <c r="AKD54"/>
      <c r="AKE54"/>
      <c r="AKF54"/>
      <c r="AKG54"/>
      <c r="AKH54"/>
      <c r="AKI54"/>
      <c r="AKJ54"/>
      <c r="AKK54"/>
      <c r="AKL54"/>
      <c r="AKM54"/>
      <c r="AKN54"/>
      <c r="AKO54"/>
      <c r="AKP54"/>
      <c r="AKQ54"/>
      <c r="AKR54"/>
      <c r="AKS54"/>
      <c r="AKT54"/>
      <c r="AKU54"/>
      <c r="AKV54"/>
      <c r="AKW54"/>
      <c r="AKX54"/>
      <c r="AKY54"/>
      <c r="AKZ54"/>
      <c r="ALA54"/>
      <c r="ALB54"/>
      <c r="ALC54"/>
      <c r="ALD54"/>
      <c r="ALE54"/>
      <c r="ALF54"/>
      <c r="ALG54"/>
      <c r="ALH54"/>
      <c r="ALI54"/>
      <c r="ALJ54"/>
      <c r="ALK54"/>
      <c r="ALL54"/>
      <c r="ALM54"/>
      <c r="ALN54"/>
      <c r="ALO54"/>
      <c r="ALP54"/>
      <c r="ALQ54"/>
      <c r="ALR54"/>
      <c r="ALS54"/>
      <c r="ALT54"/>
      <c r="ALU54"/>
      <c r="ALV54"/>
      <c r="ALW54"/>
      <c r="ALX54"/>
      <c r="ALY54"/>
      <c r="ALZ54"/>
      <c r="AMA54"/>
      <c r="AMB54"/>
      <c r="AMC54"/>
      <c r="AMD54"/>
      <c r="AME54"/>
      <c r="AMF54"/>
      <c r="AMG54"/>
      <c r="AMH54"/>
      <c r="AMI54"/>
      <c r="AMJ54"/>
    </row>
    <row r="55" spans="1:1024" x14ac:dyDescent="0.25">
      <c r="A55" s="40" t="s">
        <v>85</v>
      </c>
      <c r="B55" s="105">
        <v>42123</v>
      </c>
      <c r="C55" s="102">
        <f>dw!C55</f>
        <v>2.02739726027397</v>
      </c>
      <c r="D55" s="29" t="s">
        <v>72</v>
      </c>
      <c r="E55" s="41"/>
      <c r="F55" s="41"/>
      <c r="G55" s="42"/>
      <c r="H55" s="103">
        <f>(dw!K55*100)/dw!$AB55</f>
        <v>1.2206304662978273</v>
      </c>
      <c r="I55" s="103">
        <f>(dw!L55*100)/dw!$AB55</f>
        <v>0.32526023979634988</v>
      </c>
      <c r="J55" s="103">
        <f>(dw!M55*100)/dw!$AB55</f>
        <v>4.4304719896824993</v>
      </c>
      <c r="K55" s="103">
        <f>(dw!N55*100)/dw!$AB55</f>
        <v>0</v>
      </c>
      <c r="L55" s="103">
        <f>(dw!O55*100)/dw!$AB55</f>
        <v>0</v>
      </c>
      <c r="M55" s="103">
        <f>(dw!P55*100)/dw!$AB55</f>
        <v>21.090856825717761</v>
      </c>
      <c r="N55" s="103">
        <f>(dw!Q55*100)/dw!$AB55</f>
        <v>0</v>
      </c>
      <c r="O55" s="103">
        <f>(dw!R55*100)/dw!$AB55</f>
        <v>16.733613035866373</v>
      </c>
      <c r="P55" s="103">
        <f>(dw!S55*100)/dw!$AB55</f>
        <v>3.7603567874848252</v>
      </c>
      <c r="Q55" s="103">
        <f>(dw!T55*100)/dw!$AB55</f>
        <v>13.75356729580891</v>
      </c>
      <c r="R55" s="103">
        <f>(dw!U55*100)/dw!$AB55</f>
        <v>9.9040360404303612E-2</v>
      </c>
      <c r="S55" s="103">
        <f>(dw!V55*100)/dw!$AB55</f>
        <v>9.0994896640851544E-2</v>
      </c>
      <c r="T55" s="103">
        <f>(dw!W55*100)/dw!$AB55</f>
        <v>0</v>
      </c>
      <c r="U55" s="103">
        <f>(dw!X55*100)/dw!$AB55</f>
        <v>26.321019720943948</v>
      </c>
      <c r="V55" s="103">
        <f>(dw!Y55*100)/dw!$AB55</f>
        <v>0.40761525553321287</v>
      </c>
      <c r="W55" s="103">
        <f>(dw!Z55*100)/dw!$AB55</f>
        <v>11.766573125823143</v>
      </c>
      <c r="X55" s="103">
        <f>(dw!AA55*100)/dw!$AB55</f>
        <v>0</v>
      </c>
      <c r="Y55" s="103">
        <f t="shared" si="11"/>
        <v>100</v>
      </c>
      <c r="Z55" s="104">
        <f t="shared" si="12"/>
        <v>5.9763626957766771</v>
      </c>
      <c r="AA55" s="104">
        <f t="shared" si="13"/>
        <v>55.437434305282167</v>
      </c>
      <c r="AB55" s="104">
        <f t="shared" si="14"/>
        <v>0.21040312779817869</v>
      </c>
      <c r="AC55" s="104">
        <f t="shared" si="15"/>
        <v>0.81495829542264508</v>
      </c>
      <c r="AD55" s="104">
        <f t="shared" si="16"/>
        <v>0.32193636773636652</v>
      </c>
      <c r="AE55" s="104">
        <f t="shared" si="17"/>
        <v>9.7313030420080326E-2</v>
      </c>
      <c r="AF55" s="104">
        <f t="shared" si="18"/>
        <v>0.79134168846168029</v>
      </c>
      <c r="AG55" s="104">
        <f t="shared" si="20"/>
        <v>2.9945652173913033</v>
      </c>
      <c r="AH55" s="104">
        <f t="shared" si="19"/>
        <v>5.7836500347086789E-2</v>
      </c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/>
      <c r="FK55"/>
      <c r="FL55"/>
      <c r="FM55"/>
      <c r="FN55"/>
      <c r="FO55"/>
      <c r="FP55"/>
      <c r="FQ55"/>
      <c r="FR55"/>
      <c r="FS55"/>
      <c r="FT55"/>
      <c r="FU55"/>
      <c r="FV55"/>
      <c r="FW55"/>
      <c r="FX55"/>
      <c r="FY55"/>
      <c r="FZ55"/>
      <c r="GA55"/>
      <c r="GB55"/>
      <c r="GC55"/>
      <c r="GD55"/>
      <c r="GE55"/>
      <c r="GF55"/>
      <c r="GG55"/>
      <c r="GH55"/>
      <c r="GI55"/>
      <c r="GJ55"/>
      <c r="GK55"/>
      <c r="GL55"/>
      <c r="GM55"/>
      <c r="GN55"/>
      <c r="GO55"/>
      <c r="GP55"/>
      <c r="GQ55"/>
      <c r="GR55"/>
      <c r="GS55"/>
      <c r="GT55"/>
      <c r="GU55"/>
      <c r="GV55"/>
      <c r="GW55"/>
      <c r="GX55"/>
      <c r="GY55"/>
      <c r="GZ55"/>
      <c r="HA55"/>
      <c r="HB55"/>
      <c r="HC55"/>
      <c r="HD55"/>
      <c r="HE55"/>
      <c r="HF55"/>
      <c r="HG55"/>
      <c r="HH55"/>
      <c r="HI55"/>
      <c r="HJ55"/>
      <c r="HK55"/>
      <c r="HL55"/>
      <c r="HM55"/>
      <c r="HN55"/>
      <c r="HO55"/>
      <c r="HP55"/>
      <c r="HQ55"/>
      <c r="HR55"/>
      <c r="HS55"/>
      <c r="HT55"/>
      <c r="HU55"/>
      <c r="HV55"/>
      <c r="HW55"/>
      <c r="HX55"/>
      <c r="HY55"/>
      <c r="HZ55"/>
      <c r="IA55"/>
      <c r="IB55"/>
      <c r="IC55"/>
      <c r="ID55"/>
      <c r="IE55"/>
      <c r="IF55"/>
      <c r="IG55"/>
      <c r="IH55"/>
      <c r="II55"/>
      <c r="IJ55"/>
      <c r="IK55"/>
      <c r="IL55"/>
      <c r="IM55"/>
      <c r="IN55"/>
      <c r="IO55"/>
      <c r="IP55"/>
      <c r="IQ55"/>
      <c r="IR55"/>
      <c r="IS55"/>
      <c r="IT55"/>
      <c r="IU55"/>
      <c r="IV55"/>
      <c r="IW55"/>
      <c r="IX55"/>
      <c r="IY55"/>
      <c r="IZ55"/>
      <c r="JA55"/>
      <c r="JB55"/>
      <c r="JC55"/>
      <c r="JD55"/>
      <c r="JE55"/>
      <c r="JF55"/>
      <c r="JG55"/>
      <c r="JH55"/>
      <c r="JI55"/>
      <c r="JJ55"/>
      <c r="JK55"/>
      <c r="JL55"/>
      <c r="JM55"/>
      <c r="JN55"/>
      <c r="JO55"/>
      <c r="JP55"/>
      <c r="JQ55"/>
      <c r="JR55"/>
      <c r="JS55"/>
      <c r="JT55"/>
      <c r="JU55"/>
      <c r="JV55"/>
      <c r="JW55"/>
      <c r="JX55"/>
      <c r="JY55"/>
      <c r="JZ55"/>
      <c r="KA55"/>
      <c r="KB55"/>
      <c r="KC55"/>
      <c r="KD55"/>
      <c r="KE55"/>
      <c r="KF55"/>
      <c r="KG55"/>
      <c r="KH55"/>
      <c r="KI55"/>
      <c r="KJ55"/>
      <c r="KK55"/>
      <c r="KL55"/>
      <c r="KM55"/>
      <c r="KN55"/>
      <c r="KO55"/>
      <c r="KP55"/>
      <c r="KQ55"/>
      <c r="KR55"/>
      <c r="KS55"/>
      <c r="KT55"/>
      <c r="KU55"/>
      <c r="KV55"/>
      <c r="KW55"/>
      <c r="KX55"/>
      <c r="KY55"/>
      <c r="KZ55"/>
      <c r="LA55"/>
      <c r="LB55"/>
      <c r="LC55"/>
      <c r="LD55"/>
      <c r="LE55"/>
      <c r="LF55"/>
      <c r="LG55"/>
      <c r="LH55"/>
      <c r="LI55"/>
      <c r="LJ55"/>
      <c r="LK55"/>
      <c r="LL55"/>
      <c r="LM55"/>
      <c r="LN55"/>
      <c r="LO55"/>
      <c r="LP55"/>
      <c r="LQ55"/>
      <c r="LR55"/>
      <c r="LS55"/>
      <c r="LT55"/>
      <c r="LU55"/>
      <c r="LV55"/>
      <c r="LW55"/>
      <c r="LX55"/>
      <c r="LY55"/>
      <c r="LZ55"/>
      <c r="MA55"/>
      <c r="MB55"/>
      <c r="MC55"/>
      <c r="MD55"/>
      <c r="ME55"/>
      <c r="MF55"/>
      <c r="MG55"/>
      <c r="MH55"/>
      <c r="MI55"/>
      <c r="MJ55"/>
      <c r="MK55"/>
      <c r="ML55"/>
      <c r="MM55"/>
      <c r="MN55"/>
      <c r="MO55"/>
      <c r="MP55"/>
      <c r="MQ55"/>
      <c r="MR55"/>
      <c r="MS55"/>
      <c r="MT55"/>
      <c r="MU55"/>
      <c r="MV55"/>
      <c r="MW55"/>
      <c r="MX55"/>
      <c r="MY55"/>
      <c r="MZ55"/>
      <c r="NA55"/>
      <c r="NB55"/>
      <c r="NC55"/>
      <c r="ND55"/>
      <c r="NE55"/>
      <c r="NF55"/>
      <c r="NG55"/>
      <c r="NH55"/>
      <c r="NI55"/>
      <c r="NJ55"/>
      <c r="NK55"/>
      <c r="NL55"/>
      <c r="NM55"/>
      <c r="NN55"/>
      <c r="NO55"/>
      <c r="NP55"/>
      <c r="NQ55"/>
      <c r="NR55"/>
      <c r="NS55"/>
      <c r="NT55"/>
      <c r="NU55"/>
      <c r="NV55"/>
      <c r="NW55"/>
      <c r="NX55"/>
      <c r="NY55"/>
      <c r="NZ55"/>
      <c r="OA55"/>
      <c r="OB55"/>
      <c r="OC55"/>
      <c r="OD55"/>
      <c r="OE55"/>
      <c r="OF55"/>
      <c r="OG55"/>
      <c r="OH55"/>
      <c r="OI55"/>
      <c r="OJ55"/>
      <c r="OK55"/>
      <c r="OL55"/>
      <c r="OM55"/>
      <c r="ON55"/>
      <c r="OO55"/>
      <c r="OP55"/>
      <c r="OQ55"/>
      <c r="OR55"/>
      <c r="OS55"/>
      <c r="OT55"/>
      <c r="OU55"/>
      <c r="OV55"/>
      <c r="OW55"/>
      <c r="OX55"/>
      <c r="OY55"/>
      <c r="OZ55"/>
      <c r="PA55"/>
      <c r="PB55"/>
      <c r="PC55"/>
      <c r="PD55"/>
      <c r="PE55"/>
      <c r="PF55"/>
      <c r="PG55"/>
      <c r="PH55"/>
      <c r="PI55"/>
      <c r="PJ55"/>
      <c r="PK55"/>
      <c r="PL55"/>
      <c r="PM55"/>
      <c r="PN55"/>
      <c r="PO55"/>
      <c r="PP55"/>
      <c r="PQ55"/>
      <c r="PR55"/>
      <c r="PS55"/>
      <c r="PT55"/>
      <c r="PU55"/>
      <c r="PV55"/>
      <c r="PW55"/>
      <c r="PX55"/>
      <c r="PY55"/>
      <c r="PZ55"/>
      <c r="QA55"/>
      <c r="QB55"/>
      <c r="QC55"/>
      <c r="QD55"/>
      <c r="QE55"/>
      <c r="QF55"/>
      <c r="QG55"/>
      <c r="QH55"/>
      <c r="QI55"/>
      <c r="QJ55"/>
      <c r="QK55"/>
      <c r="QL55"/>
      <c r="QM55"/>
      <c r="QN55"/>
      <c r="QO55"/>
      <c r="QP55"/>
      <c r="QQ55"/>
      <c r="QR55"/>
      <c r="QS55"/>
      <c r="QT55"/>
      <c r="QU55"/>
      <c r="QV55"/>
      <c r="QW55"/>
      <c r="QX55"/>
      <c r="QY55"/>
      <c r="QZ55"/>
      <c r="RA55"/>
      <c r="RB55"/>
      <c r="RC55"/>
      <c r="RD55"/>
      <c r="RE55"/>
      <c r="RF55"/>
      <c r="RG55"/>
      <c r="RH55"/>
      <c r="RI55"/>
      <c r="RJ55"/>
      <c r="RK55"/>
      <c r="RL55"/>
      <c r="RM55"/>
      <c r="RN55"/>
      <c r="RO55"/>
      <c r="RP55"/>
      <c r="RQ55"/>
      <c r="RR55"/>
      <c r="RS55"/>
      <c r="RT55"/>
      <c r="RU55"/>
      <c r="RV55"/>
      <c r="RW55"/>
      <c r="RX55"/>
      <c r="RY55"/>
      <c r="RZ55"/>
      <c r="SA55"/>
      <c r="SB55"/>
      <c r="SC55"/>
      <c r="SD55"/>
      <c r="SE55"/>
      <c r="SF55"/>
      <c r="SG55"/>
      <c r="SH55"/>
      <c r="SI55"/>
      <c r="SJ55"/>
      <c r="SK55"/>
      <c r="SL55"/>
      <c r="SM55"/>
      <c r="SN55"/>
      <c r="SO55"/>
      <c r="SP55"/>
      <c r="SQ55"/>
      <c r="SR55"/>
      <c r="SS55"/>
      <c r="ST55"/>
      <c r="SU55"/>
      <c r="SV55"/>
      <c r="SW55"/>
      <c r="SX55"/>
      <c r="SY55"/>
      <c r="SZ55"/>
      <c r="TA55"/>
      <c r="TB55"/>
      <c r="TC55"/>
      <c r="TD55"/>
      <c r="TE55"/>
      <c r="TF55"/>
      <c r="TG55"/>
      <c r="TH55"/>
      <c r="TI55"/>
      <c r="TJ55"/>
      <c r="TK55"/>
      <c r="TL55"/>
      <c r="TM55"/>
      <c r="TN55"/>
      <c r="TO55"/>
      <c r="TP55"/>
      <c r="TQ55"/>
      <c r="TR55"/>
      <c r="TS55"/>
      <c r="TT55"/>
      <c r="TU55"/>
      <c r="TV55"/>
      <c r="TW55"/>
      <c r="TX55"/>
      <c r="TY55"/>
      <c r="TZ55"/>
      <c r="UA55"/>
      <c r="UB55"/>
      <c r="UC55"/>
      <c r="UD55"/>
      <c r="UE55"/>
      <c r="UF55"/>
      <c r="UG55"/>
      <c r="UH55"/>
      <c r="UI55"/>
      <c r="UJ55"/>
      <c r="UK55"/>
      <c r="UL55"/>
      <c r="UM55"/>
      <c r="UN55"/>
      <c r="UO55"/>
      <c r="UP55"/>
      <c r="UQ55"/>
      <c r="UR55"/>
      <c r="US55"/>
      <c r="UT55"/>
      <c r="UU55"/>
      <c r="UV55"/>
      <c r="UW55"/>
      <c r="UX55"/>
      <c r="UY55"/>
      <c r="UZ55"/>
      <c r="VA55"/>
      <c r="VB55"/>
      <c r="VC55"/>
      <c r="VD55"/>
      <c r="VE55"/>
      <c r="VF55"/>
      <c r="VG55"/>
      <c r="VH55"/>
      <c r="VI55"/>
      <c r="VJ55"/>
      <c r="VK55"/>
      <c r="VL55"/>
      <c r="VM55"/>
      <c r="VN55"/>
      <c r="VO55"/>
      <c r="VP55"/>
      <c r="VQ55"/>
      <c r="VR55"/>
      <c r="VS55"/>
      <c r="VT55"/>
      <c r="VU55"/>
      <c r="VV55"/>
      <c r="VW55"/>
      <c r="VX55"/>
      <c r="VY55"/>
      <c r="VZ55"/>
      <c r="WA55"/>
      <c r="WB55"/>
      <c r="WC55"/>
      <c r="WD55"/>
      <c r="WE55"/>
      <c r="WF55"/>
      <c r="WG55"/>
      <c r="WH55"/>
      <c r="WI55"/>
      <c r="WJ55"/>
      <c r="WK55"/>
      <c r="WL55"/>
      <c r="WM55"/>
      <c r="WN55"/>
      <c r="WO55"/>
      <c r="WP55"/>
      <c r="WQ55"/>
      <c r="WR55"/>
      <c r="WS55"/>
      <c r="WT55"/>
      <c r="WU55"/>
      <c r="WV55"/>
      <c r="WW55"/>
      <c r="WX55"/>
      <c r="WY55"/>
      <c r="WZ55"/>
      <c r="XA55"/>
      <c r="XB55"/>
      <c r="XC55"/>
      <c r="XD55"/>
      <c r="XE55"/>
      <c r="XF55"/>
      <c r="XG55"/>
      <c r="XH55"/>
      <c r="XI55"/>
      <c r="XJ55"/>
      <c r="XK55"/>
      <c r="XL55"/>
      <c r="XM55"/>
      <c r="XN55"/>
      <c r="XO55"/>
      <c r="XP55"/>
      <c r="XQ55"/>
      <c r="XR55"/>
      <c r="XS55"/>
      <c r="XT55"/>
      <c r="XU55"/>
      <c r="XV55"/>
      <c r="XW55"/>
      <c r="XX55"/>
      <c r="XY55"/>
      <c r="XZ55"/>
      <c r="YA55"/>
      <c r="YB55"/>
      <c r="YC55"/>
      <c r="YD55"/>
      <c r="YE55"/>
      <c r="YF55"/>
      <c r="YG55"/>
      <c r="YH55"/>
      <c r="YI55"/>
      <c r="YJ55"/>
      <c r="YK55"/>
      <c r="YL55"/>
      <c r="YM55"/>
      <c r="YN55"/>
      <c r="YO55"/>
      <c r="YP55"/>
      <c r="YQ55"/>
      <c r="YR55"/>
      <c r="YS55"/>
      <c r="YT55"/>
      <c r="YU55"/>
      <c r="YV55"/>
      <c r="YW55"/>
      <c r="YX55"/>
      <c r="YY55"/>
      <c r="YZ55"/>
      <c r="ZA55"/>
      <c r="ZB55"/>
      <c r="ZC55"/>
      <c r="ZD55"/>
      <c r="ZE55"/>
      <c r="ZF55"/>
      <c r="ZG55"/>
      <c r="ZH55"/>
      <c r="ZI55"/>
      <c r="ZJ55"/>
      <c r="ZK55"/>
      <c r="ZL55"/>
      <c r="ZM55"/>
      <c r="ZN55"/>
      <c r="ZO55"/>
      <c r="ZP55"/>
      <c r="ZQ55"/>
      <c r="ZR55"/>
      <c r="ZS55"/>
      <c r="ZT55"/>
      <c r="ZU55"/>
      <c r="ZV55"/>
      <c r="ZW55"/>
      <c r="ZX55"/>
      <c r="ZY55"/>
      <c r="ZZ55"/>
      <c r="AAA55"/>
      <c r="AAB55"/>
      <c r="AAC55"/>
      <c r="AAD55"/>
      <c r="AAE55"/>
      <c r="AAF55"/>
      <c r="AAG55"/>
      <c r="AAH55"/>
      <c r="AAI55"/>
      <c r="AAJ55"/>
      <c r="AAK55"/>
      <c r="AAL55"/>
      <c r="AAM55"/>
      <c r="AAN55"/>
      <c r="AAO55"/>
      <c r="AAP55"/>
      <c r="AAQ55"/>
      <c r="AAR55"/>
      <c r="AAS55"/>
      <c r="AAT55"/>
      <c r="AAU55"/>
      <c r="AAV55"/>
      <c r="AAW55"/>
      <c r="AAX55"/>
      <c r="AAY55"/>
      <c r="AAZ55"/>
      <c r="ABA55"/>
      <c r="ABB55"/>
      <c r="ABC55"/>
      <c r="ABD55"/>
      <c r="ABE55"/>
      <c r="ABF55"/>
      <c r="ABG55"/>
      <c r="ABH55"/>
      <c r="ABI55"/>
      <c r="ABJ55"/>
      <c r="ABK55"/>
      <c r="ABL55"/>
      <c r="ABM55"/>
      <c r="ABN55"/>
      <c r="ABO55"/>
      <c r="ABP55"/>
      <c r="ABQ55"/>
      <c r="ABR55"/>
      <c r="ABS55"/>
      <c r="ABT55"/>
      <c r="ABU55"/>
      <c r="ABV55"/>
      <c r="ABW55"/>
      <c r="ABX55"/>
      <c r="ABY55"/>
      <c r="ABZ55"/>
      <c r="ACA55"/>
      <c r="ACB55"/>
      <c r="ACC55"/>
      <c r="ACD55"/>
      <c r="ACE55"/>
      <c r="ACF55"/>
      <c r="ACG55"/>
      <c r="ACH55"/>
      <c r="ACI55"/>
      <c r="ACJ55"/>
      <c r="ACK55"/>
      <c r="ACL55"/>
      <c r="ACM55"/>
      <c r="ACN55"/>
      <c r="ACO55"/>
      <c r="ACP55"/>
      <c r="ACQ55"/>
      <c r="ACR55"/>
      <c r="ACS55"/>
      <c r="ACT55"/>
      <c r="ACU55"/>
      <c r="ACV55"/>
      <c r="ACW55"/>
      <c r="ACX55"/>
      <c r="ACY55"/>
      <c r="ACZ55"/>
      <c r="ADA55"/>
      <c r="ADB55"/>
      <c r="ADC55"/>
      <c r="ADD55"/>
      <c r="ADE55"/>
      <c r="ADF55"/>
      <c r="ADG55"/>
      <c r="ADH55"/>
      <c r="ADI55"/>
      <c r="ADJ55"/>
      <c r="ADK55"/>
      <c r="ADL55"/>
      <c r="ADM55"/>
      <c r="ADN55"/>
      <c r="ADO55"/>
      <c r="ADP55"/>
      <c r="ADQ55"/>
      <c r="ADR55"/>
      <c r="ADS55"/>
      <c r="ADT55"/>
      <c r="ADU55"/>
      <c r="ADV55"/>
      <c r="ADW55"/>
      <c r="ADX55"/>
      <c r="ADY55"/>
      <c r="ADZ55"/>
      <c r="AEA55"/>
      <c r="AEB55"/>
      <c r="AEC55"/>
      <c r="AED55"/>
      <c r="AEE55"/>
      <c r="AEF55"/>
      <c r="AEG55"/>
      <c r="AEH55"/>
      <c r="AEI55"/>
      <c r="AEJ55"/>
      <c r="AEK55"/>
      <c r="AEL55"/>
      <c r="AEM55"/>
      <c r="AEN55"/>
      <c r="AEO55"/>
      <c r="AEP55"/>
      <c r="AEQ55"/>
      <c r="AER55"/>
      <c r="AES55"/>
      <c r="AET55"/>
      <c r="AEU55"/>
      <c r="AEV55"/>
      <c r="AEW55"/>
      <c r="AEX55"/>
      <c r="AEY55"/>
      <c r="AEZ55"/>
      <c r="AFA55"/>
      <c r="AFB55"/>
      <c r="AFC55"/>
      <c r="AFD55"/>
      <c r="AFE55"/>
      <c r="AFF55"/>
      <c r="AFG55"/>
      <c r="AFH55"/>
      <c r="AFI55"/>
      <c r="AFJ55"/>
      <c r="AFK55"/>
      <c r="AFL55"/>
      <c r="AFM55"/>
      <c r="AFN55"/>
      <c r="AFO55"/>
      <c r="AFP55"/>
      <c r="AFQ55"/>
      <c r="AFR55"/>
      <c r="AFS55"/>
      <c r="AFT55"/>
      <c r="AFU55"/>
      <c r="AFV55"/>
      <c r="AFW55"/>
      <c r="AFX55"/>
      <c r="AFY55"/>
      <c r="AFZ55"/>
      <c r="AGA55"/>
      <c r="AGB55"/>
      <c r="AGC55"/>
      <c r="AGD55"/>
      <c r="AGE55"/>
      <c r="AGF55"/>
      <c r="AGG55"/>
      <c r="AGH55"/>
      <c r="AGI55"/>
      <c r="AGJ55"/>
      <c r="AGK55"/>
      <c r="AGL55"/>
      <c r="AGM55"/>
      <c r="AGN55"/>
      <c r="AGO55"/>
      <c r="AGP55"/>
      <c r="AGQ55"/>
      <c r="AGR55"/>
      <c r="AGS55"/>
      <c r="AGT55"/>
      <c r="AGU55"/>
      <c r="AGV55"/>
      <c r="AGW55"/>
      <c r="AGX55"/>
      <c r="AGY55"/>
      <c r="AGZ55"/>
      <c r="AHA55"/>
      <c r="AHB55"/>
      <c r="AHC55"/>
      <c r="AHD55"/>
      <c r="AHE55"/>
      <c r="AHF55"/>
      <c r="AHG55"/>
      <c r="AHH55"/>
      <c r="AHI55"/>
      <c r="AHJ55"/>
      <c r="AHK55"/>
      <c r="AHL55"/>
      <c r="AHM55"/>
      <c r="AHN55"/>
      <c r="AHO55"/>
      <c r="AHP55"/>
      <c r="AHQ55"/>
      <c r="AHR55"/>
      <c r="AHS55"/>
      <c r="AHT55"/>
      <c r="AHU55"/>
      <c r="AHV55"/>
      <c r="AHW55"/>
      <c r="AHX55"/>
      <c r="AHY55"/>
      <c r="AHZ55"/>
      <c r="AIA55"/>
      <c r="AIB55"/>
      <c r="AIC55"/>
      <c r="AID55"/>
      <c r="AIE55"/>
      <c r="AIF55"/>
      <c r="AIG55"/>
      <c r="AIH55"/>
      <c r="AII55"/>
      <c r="AIJ55"/>
      <c r="AIK55"/>
      <c r="AIL55"/>
      <c r="AIM55"/>
      <c r="AIN55"/>
      <c r="AIO55"/>
      <c r="AIP55"/>
      <c r="AIQ55"/>
      <c r="AIR55"/>
      <c r="AIS55"/>
      <c r="AIT55"/>
      <c r="AIU55"/>
      <c r="AIV55"/>
      <c r="AIW55"/>
      <c r="AIX55"/>
      <c r="AIY55"/>
      <c r="AIZ55"/>
      <c r="AJA55"/>
      <c r="AJB55"/>
      <c r="AJC55"/>
      <c r="AJD55"/>
      <c r="AJE55"/>
      <c r="AJF55"/>
      <c r="AJG55"/>
      <c r="AJH55"/>
      <c r="AJI55"/>
      <c r="AJJ55"/>
      <c r="AJK55"/>
      <c r="AJL55"/>
      <c r="AJM55"/>
      <c r="AJN55"/>
      <c r="AJO55"/>
      <c r="AJP55"/>
      <c r="AJQ55"/>
      <c r="AJR55"/>
      <c r="AJS55"/>
      <c r="AJT55"/>
      <c r="AJU55"/>
      <c r="AJV55"/>
      <c r="AJW55"/>
      <c r="AJX55"/>
      <c r="AJY55"/>
      <c r="AJZ55"/>
      <c r="AKA55"/>
      <c r="AKB55"/>
      <c r="AKC55"/>
      <c r="AKD55"/>
      <c r="AKE55"/>
      <c r="AKF55"/>
      <c r="AKG55"/>
      <c r="AKH55"/>
      <c r="AKI55"/>
      <c r="AKJ55"/>
      <c r="AKK55"/>
      <c r="AKL55"/>
      <c r="AKM55"/>
      <c r="AKN55"/>
      <c r="AKO55"/>
      <c r="AKP55"/>
      <c r="AKQ55"/>
      <c r="AKR55"/>
      <c r="AKS55"/>
      <c r="AKT55"/>
      <c r="AKU55"/>
      <c r="AKV55"/>
      <c r="AKW55"/>
      <c r="AKX55"/>
      <c r="AKY55"/>
      <c r="AKZ55"/>
      <c r="ALA55"/>
      <c r="ALB55"/>
      <c r="ALC55"/>
      <c r="ALD55"/>
      <c r="ALE55"/>
      <c r="ALF55"/>
      <c r="ALG55"/>
      <c r="ALH55"/>
      <c r="ALI55"/>
      <c r="ALJ55"/>
      <c r="ALK55"/>
      <c r="ALL55"/>
      <c r="ALM55"/>
      <c r="ALN55"/>
      <c r="ALO55"/>
      <c r="ALP55"/>
      <c r="ALQ55"/>
      <c r="ALR55"/>
      <c r="ALS55"/>
      <c r="ALT55"/>
      <c r="ALU55"/>
      <c r="ALV55"/>
      <c r="ALW55"/>
      <c r="ALX55"/>
      <c r="ALY55"/>
      <c r="ALZ55"/>
      <c r="AMA55"/>
      <c r="AMB55"/>
      <c r="AMC55"/>
      <c r="AMD55"/>
      <c r="AME55"/>
      <c r="AMF55"/>
      <c r="AMG55"/>
      <c r="AMH55"/>
      <c r="AMI55"/>
      <c r="AMJ55"/>
    </row>
    <row r="56" spans="1:1024" s="106" customFormat="1" x14ac:dyDescent="0.25">
      <c r="A56" s="26" t="s">
        <v>86</v>
      </c>
      <c r="B56" s="101">
        <v>42134</v>
      </c>
      <c r="C56" s="102">
        <f>dw!C56</f>
        <v>3.5756810547979101</v>
      </c>
      <c r="D56" s="29" t="s">
        <v>72</v>
      </c>
      <c r="E56" s="31">
        <v>0.69405664140406897</v>
      </c>
      <c r="F56" s="31">
        <v>70.2</v>
      </c>
      <c r="G56" s="31">
        <v>0.98868467436477003</v>
      </c>
      <c r="H56" s="103">
        <f>(dw!K56*100)/dw!$AB56</f>
        <v>0.17233530463445426</v>
      </c>
      <c r="I56" s="103">
        <f>(dw!L56*100)/dw!$AB56</f>
        <v>0.32394769934229778</v>
      </c>
      <c r="J56" s="103">
        <f>(dw!M56*100)/dw!$AB56</f>
        <v>0.40866091400074428</v>
      </c>
      <c r="K56" s="103">
        <f>(dw!N56*100)/dw!$AB56</f>
        <v>0.149017433124985</v>
      </c>
      <c r="L56" s="103">
        <f>(dw!O56*100)/dw!$AB56</f>
        <v>1.9552972435273663E-2</v>
      </c>
      <c r="M56" s="103">
        <f>(dw!P56*100)/dw!$AB56</f>
        <v>13.911059387323533</v>
      </c>
      <c r="N56" s="103">
        <f>(dw!Q56*100)/dw!$AB56</f>
        <v>0</v>
      </c>
      <c r="O56" s="103">
        <f>(dw!R56*100)/dw!$AB56</f>
        <v>2.9653600257310808</v>
      </c>
      <c r="P56" s="103">
        <f>(dw!S56*100)/dw!$AB56</f>
        <v>16.979942681652496</v>
      </c>
      <c r="Q56" s="103">
        <f>(dw!T56*100)/dw!$AB56</f>
        <v>5.9271097994841053</v>
      </c>
      <c r="R56" s="103">
        <f>(dw!U56*100)/dw!$AB56</f>
        <v>0</v>
      </c>
      <c r="S56" s="103">
        <f>(dw!V56*100)/dw!$AB56</f>
        <v>0</v>
      </c>
      <c r="T56" s="103">
        <f>(dw!W56*100)/dw!$AB56</f>
        <v>0.60668233908853608</v>
      </c>
      <c r="U56" s="103">
        <f>(dw!X56*100)/dw!$AB56</f>
        <v>47.529273772360817</v>
      </c>
      <c r="V56" s="103">
        <f>(dw!Y56*100)/dw!$AB56</f>
        <v>0.49437928626980948</v>
      </c>
      <c r="W56" s="103">
        <f>(dw!Z56*100)/dw!$AB56</f>
        <v>8.8193758993047524</v>
      </c>
      <c r="X56" s="103">
        <f>(dw!AA56*100)/dw!$AB56</f>
        <v>1.6933024852471392</v>
      </c>
      <c r="Y56" s="103">
        <f t="shared" si="11"/>
        <v>100.00000000000001</v>
      </c>
      <c r="Z56" s="104">
        <f t="shared" si="12"/>
        <v>1.0735143235377549</v>
      </c>
      <c r="AA56" s="104">
        <f t="shared" si="13"/>
        <v>39.783471894191216</v>
      </c>
      <c r="AB56" s="104">
        <f t="shared" si="14"/>
        <v>0.65274792154170325</v>
      </c>
      <c r="AC56" s="104">
        <f t="shared" si="15"/>
        <v>0.9779124950317748</v>
      </c>
      <c r="AD56" s="104">
        <f t="shared" si="16"/>
        <v>0.54435665044683668</v>
      </c>
      <c r="AE56" s="104">
        <f t="shared" si="17"/>
        <v>2.6274926834224679E-2</v>
      </c>
      <c r="AF56" s="104">
        <f t="shared" si="18"/>
        <v>0.50096083081272258</v>
      </c>
      <c r="AG56" s="104">
        <f t="shared" si="20"/>
        <v>0.3485892500366643</v>
      </c>
      <c r="AH56" s="104">
        <f t="shared" si="19"/>
        <v>1.0334136875652818E-2</v>
      </c>
    </row>
    <row r="57" spans="1:1024" x14ac:dyDescent="0.25">
      <c r="A57" s="40" t="s">
        <v>87</v>
      </c>
      <c r="B57" s="105">
        <v>42178</v>
      </c>
      <c r="C57" s="102">
        <f>dw!C57</f>
        <v>7.0136986301369904</v>
      </c>
      <c r="D57" s="29" t="s">
        <v>72</v>
      </c>
      <c r="E57" s="41"/>
      <c r="F57" s="41"/>
      <c r="G57" s="42"/>
      <c r="H57" s="103">
        <f>(dw!K57*100)/dw!$AB57</f>
        <v>4.3420661751641161</v>
      </c>
      <c r="I57" s="103">
        <f>(dw!L57*100)/dw!$AB57</f>
        <v>3.3781113445388038</v>
      </c>
      <c r="J57" s="103">
        <f>(dw!M57*100)/dw!$AB57</f>
        <v>11.216537554143045</v>
      </c>
      <c r="K57" s="103">
        <f>(dw!N57*100)/dw!$AB57</f>
        <v>4.5439506411940247</v>
      </c>
      <c r="L57" s="103">
        <f>(dw!O57*100)/dw!$AB57</f>
        <v>0</v>
      </c>
      <c r="M57" s="103">
        <f>(dw!P57*100)/dw!$AB57</f>
        <v>12.810988573142463</v>
      </c>
      <c r="N57" s="103">
        <f>(dw!Q57*100)/dw!$AB57</f>
        <v>0</v>
      </c>
      <c r="O57" s="103">
        <f>(dw!R57*100)/dw!$AB57</f>
        <v>17.972390258360779</v>
      </c>
      <c r="P57" s="103">
        <f>(dw!S57*100)/dw!$AB57</f>
        <v>6.3908234356002964</v>
      </c>
      <c r="Q57" s="103">
        <f>(dw!T57*100)/dw!$AB57</f>
        <v>8.3147802397158781</v>
      </c>
      <c r="R57" s="103">
        <f>(dw!U57*100)/dw!$AB57</f>
        <v>0</v>
      </c>
      <c r="S57" s="103">
        <f>(dw!V57*100)/dw!$AB57</f>
        <v>0</v>
      </c>
      <c r="T57" s="103">
        <f>(dw!W57*100)/dw!$AB57</f>
        <v>3.6818350996203106</v>
      </c>
      <c r="U57" s="103">
        <f>(dw!X57*100)/dw!$AB57</f>
        <v>17.714034199756874</v>
      </c>
      <c r="V57" s="103">
        <f>(dw!Y57*100)/dw!$AB57</f>
        <v>1.6679952727350651</v>
      </c>
      <c r="W57" s="103">
        <f>(dw!Z57*100)/dw!$AB57</f>
        <v>7.9664872060283374</v>
      </c>
      <c r="X57" s="103">
        <f>(dw!AA57*100)/dw!$AB57</f>
        <v>0</v>
      </c>
      <c r="Y57" s="103">
        <f t="shared" si="11"/>
        <v>100</v>
      </c>
      <c r="Z57" s="104">
        <f t="shared" si="12"/>
        <v>23.48066571503999</v>
      </c>
      <c r="AA57" s="104">
        <f t="shared" si="13"/>
        <v>45.488982506819418</v>
      </c>
      <c r="AB57" s="104">
        <f t="shared" si="14"/>
        <v>0.43756912790119323</v>
      </c>
      <c r="AC57" s="104">
        <f t="shared" si="15"/>
        <v>0.43000760380327735</v>
      </c>
      <c r="AD57" s="104">
        <f t="shared" si="16"/>
        <v>0.28027197312424684</v>
      </c>
      <c r="AE57" s="104">
        <f t="shared" si="17"/>
        <v>0.34044926022397731</v>
      </c>
      <c r="AF57" s="104">
        <f t="shared" si="18"/>
        <v>0.82233014777075619</v>
      </c>
      <c r="AG57" s="104">
        <f t="shared" si="20"/>
        <v>2.6031645569620179</v>
      </c>
      <c r="AH57" s="104">
        <f t="shared" si="19"/>
        <v>0.39831626149675542</v>
      </c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/>
      <c r="FK57"/>
      <c r="FL57"/>
      <c r="FM57"/>
      <c r="FN57"/>
      <c r="FO57"/>
      <c r="FP57"/>
      <c r="FQ57"/>
      <c r="FR57"/>
      <c r="FS57"/>
      <c r="FT57"/>
      <c r="FU57"/>
      <c r="FV57"/>
      <c r="FW57"/>
      <c r="FX57"/>
      <c r="FY57"/>
      <c r="FZ57"/>
      <c r="GA57"/>
      <c r="GB57"/>
      <c r="GC57"/>
      <c r="GD57"/>
      <c r="GE57"/>
      <c r="GF57"/>
      <c r="GG57"/>
      <c r="GH57"/>
      <c r="GI57"/>
      <c r="GJ57"/>
      <c r="GK57"/>
      <c r="GL57"/>
      <c r="GM57"/>
      <c r="GN57"/>
      <c r="GO57"/>
      <c r="GP57"/>
      <c r="GQ57"/>
      <c r="GR57"/>
      <c r="GS57"/>
      <c r="GT57"/>
      <c r="GU57"/>
      <c r="GV57"/>
      <c r="GW57"/>
      <c r="GX57"/>
      <c r="GY57"/>
      <c r="GZ57"/>
      <c r="HA57"/>
      <c r="HB57"/>
      <c r="HC57"/>
      <c r="HD57"/>
      <c r="HE57"/>
      <c r="HF57"/>
      <c r="HG57"/>
      <c r="HH57"/>
      <c r="HI57"/>
      <c r="HJ57"/>
      <c r="HK57"/>
      <c r="HL57"/>
      <c r="HM57"/>
      <c r="HN57"/>
      <c r="HO57"/>
      <c r="HP57"/>
      <c r="HQ57"/>
      <c r="HR57"/>
      <c r="HS57"/>
      <c r="HT57"/>
      <c r="HU57"/>
      <c r="HV57"/>
      <c r="HW57"/>
      <c r="HX57"/>
      <c r="HY57"/>
      <c r="HZ57"/>
      <c r="IA57"/>
      <c r="IB57"/>
      <c r="IC57"/>
      <c r="ID57"/>
      <c r="IE57"/>
      <c r="IF57"/>
      <c r="IG57"/>
      <c r="IH57"/>
      <c r="II57"/>
      <c r="IJ57"/>
      <c r="IK57"/>
      <c r="IL57"/>
      <c r="IM57"/>
      <c r="IN57"/>
      <c r="IO57"/>
      <c r="IP57"/>
      <c r="IQ57"/>
      <c r="IR57"/>
      <c r="IS57"/>
      <c r="IT57"/>
      <c r="IU57"/>
      <c r="IV57"/>
      <c r="IW57"/>
      <c r="IX57"/>
      <c r="IY57"/>
      <c r="IZ57"/>
      <c r="JA57"/>
      <c r="JB57"/>
      <c r="JC57"/>
      <c r="JD57"/>
      <c r="JE57"/>
      <c r="JF57"/>
      <c r="JG57"/>
      <c r="JH57"/>
      <c r="JI57"/>
      <c r="JJ57"/>
      <c r="JK57"/>
      <c r="JL57"/>
      <c r="JM57"/>
      <c r="JN57"/>
      <c r="JO57"/>
      <c r="JP57"/>
      <c r="JQ57"/>
      <c r="JR57"/>
      <c r="JS57"/>
      <c r="JT57"/>
      <c r="JU57"/>
      <c r="JV57"/>
      <c r="JW57"/>
      <c r="JX57"/>
      <c r="JY57"/>
      <c r="JZ57"/>
      <c r="KA57"/>
      <c r="KB57"/>
      <c r="KC57"/>
      <c r="KD57"/>
      <c r="KE57"/>
      <c r="KF57"/>
      <c r="KG57"/>
      <c r="KH57"/>
      <c r="KI57"/>
      <c r="KJ57"/>
      <c r="KK57"/>
      <c r="KL57"/>
      <c r="KM57"/>
      <c r="KN57"/>
      <c r="KO57"/>
      <c r="KP57"/>
      <c r="KQ57"/>
      <c r="KR57"/>
      <c r="KS57"/>
      <c r="KT57"/>
      <c r="KU57"/>
      <c r="KV57"/>
      <c r="KW57"/>
      <c r="KX57"/>
      <c r="KY57"/>
      <c r="KZ57"/>
      <c r="LA57"/>
      <c r="LB57"/>
      <c r="LC57"/>
      <c r="LD57"/>
      <c r="LE57"/>
      <c r="LF57"/>
      <c r="LG57"/>
      <c r="LH57"/>
      <c r="LI57"/>
      <c r="LJ57"/>
      <c r="LK57"/>
      <c r="LL57"/>
      <c r="LM57"/>
      <c r="LN57"/>
      <c r="LO57"/>
      <c r="LP57"/>
      <c r="LQ57"/>
      <c r="LR57"/>
      <c r="LS57"/>
      <c r="LT57"/>
      <c r="LU57"/>
      <c r="LV57"/>
      <c r="LW57"/>
      <c r="LX57"/>
      <c r="LY57"/>
      <c r="LZ57"/>
      <c r="MA57"/>
      <c r="MB57"/>
      <c r="MC57"/>
      <c r="MD57"/>
      <c r="ME57"/>
      <c r="MF57"/>
      <c r="MG57"/>
      <c r="MH57"/>
      <c r="MI57"/>
      <c r="MJ57"/>
      <c r="MK57"/>
      <c r="ML57"/>
      <c r="MM57"/>
      <c r="MN57"/>
      <c r="MO57"/>
      <c r="MP57"/>
      <c r="MQ57"/>
      <c r="MR57"/>
      <c r="MS57"/>
      <c r="MT57"/>
      <c r="MU57"/>
      <c r="MV57"/>
      <c r="MW57"/>
      <c r="MX57"/>
      <c r="MY57"/>
      <c r="MZ57"/>
      <c r="NA57"/>
      <c r="NB57"/>
      <c r="NC57"/>
      <c r="ND57"/>
      <c r="NE57"/>
      <c r="NF57"/>
      <c r="NG57"/>
      <c r="NH57"/>
      <c r="NI57"/>
      <c r="NJ57"/>
      <c r="NK57"/>
      <c r="NL57"/>
      <c r="NM57"/>
      <c r="NN57"/>
      <c r="NO57"/>
      <c r="NP57"/>
      <c r="NQ57"/>
      <c r="NR57"/>
      <c r="NS57"/>
      <c r="NT57"/>
      <c r="NU57"/>
      <c r="NV57"/>
      <c r="NW57"/>
      <c r="NX57"/>
      <c r="NY57"/>
      <c r="NZ57"/>
      <c r="OA57"/>
      <c r="OB57"/>
      <c r="OC57"/>
      <c r="OD57"/>
      <c r="OE57"/>
      <c r="OF57"/>
      <c r="OG57"/>
      <c r="OH57"/>
      <c r="OI57"/>
      <c r="OJ57"/>
      <c r="OK57"/>
      <c r="OL57"/>
      <c r="OM57"/>
      <c r="ON57"/>
      <c r="OO57"/>
      <c r="OP57"/>
      <c r="OQ57"/>
      <c r="OR57"/>
      <c r="OS57"/>
      <c r="OT57"/>
      <c r="OU57"/>
      <c r="OV57"/>
      <c r="OW57"/>
      <c r="OX57"/>
      <c r="OY57"/>
      <c r="OZ57"/>
      <c r="PA57"/>
      <c r="PB57"/>
      <c r="PC57"/>
      <c r="PD57"/>
      <c r="PE57"/>
      <c r="PF57"/>
      <c r="PG57"/>
      <c r="PH57"/>
      <c r="PI57"/>
      <c r="PJ57"/>
      <c r="PK57"/>
      <c r="PL57"/>
      <c r="PM57"/>
      <c r="PN57"/>
      <c r="PO57"/>
      <c r="PP57"/>
      <c r="PQ57"/>
      <c r="PR57"/>
      <c r="PS57"/>
      <c r="PT57"/>
      <c r="PU57"/>
      <c r="PV57"/>
      <c r="PW57"/>
      <c r="PX57"/>
      <c r="PY57"/>
      <c r="PZ57"/>
      <c r="QA57"/>
      <c r="QB57"/>
      <c r="QC57"/>
      <c r="QD57"/>
      <c r="QE57"/>
      <c r="QF57"/>
      <c r="QG57"/>
      <c r="QH57"/>
      <c r="QI57"/>
      <c r="QJ57"/>
      <c r="QK57"/>
      <c r="QL57"/>
      <c r="QM57"/>
      <c r="QN57"/>
      <c r="QO57"/>
      <c r="QP57"/>
      <c r="QQ57"/>
      <c r="QR57"/>
      <c r="QS57"/>
      <c r="QT57"/>
      <c r="QU57"/>
      <c r="QV57"/>
      <c r="QW57"/>
      <c r="QX57"/>
      <c r="QY57"/>
      <c r="QZ57"/>
      <c r="RA57"/>
      <c r="RB57"/>
      <c r="RC57"/>
      <c r="RD57"/>
      <c r="RE57"/>
      <c r="RF57"/>
      <c r="RG57"/>
      <c r="RH57"/>
      <c r="RI57"/>
      <c r="RJ57"/>
      <c r="RK57"/>
      <c r="RL57"/>
      <c r="RM57"/>
      <c r="RN57"/>
      <c r="RO57"/>
      <c r="RP57"/>
      <c r="RQ57"/>
      <c r="RR57"/>
      <c r="RS57"/>
      <c r="RT57"/>
      <c r="RU57"/>
      <c r="RV57"/>
      <c r="RW57"/>
      <c r="RX57"/>
      <c r="RY57"/>
      <c r="RZ57"/>
      <c r="SA57"/>
      <c r="SB57"/>
      <c r="SC57"/>
      <c r="SD57"/>
      <c r="SE57"/>
      <c r="SF57"/>
      <c r="SG57"/>
      <c r="SH57"/>
      <c r="SI57"/>
      <c r="SJ57"/>
      <c r="SK57"/>
      <c r="SL57"/>
      <c r="SM57"/>
      <c r="SN57"/>
      <c r="SO57"/>
      <c r="SP57"/>
      <c r="SQ57"/>
      <c r="SR57"/>
      <c r="SS57"/>
      <c r="ST57"/>
      <c r="SU57"/>
      <c r="SV57"/>
      <c r="SW57"/>
      <c r="SX57"/>
      <c r="SY57"/>
      <c r="SZ57"/>
      <c r="TA57"/>
      <c r="TB57"/>
      <c r="TC57"/>
      <c r="TD57"/>
      <c r="TE57"/>
      <c r="TF57"/>
      <c r="TG57"/>
      <c r="TH57"/>
      <c r="TI57"/>
      <c r="TJ57"/>
      <c r="TK57"/>
      <c r="TL57"/>
      <c r="TM57"/>
      <c r="TN57"/>
      <c r="TO57"/>
      <c r="TP57"/>
      <c r="TQ57"/>
      <c r="TR57"/>
      <c r="TS57"/>
      <c r="TT57"/>
      <c r="TU57"/>
      <c r="TV57"/>
      <c r="TW57"/>
      <c r="TX57"/>
      <c r="TY57"/>
      <c r="TZ57"/>
      <c r="UA57"/>
      <c r="UB57"/>
      <c r="UC57"/>
      <c r="UD57"/>
      <c r="UE57"/>
      <c r="UF57"/>
      <c r="UG57"/>
      <c r="UH57"/>
      <c r="UI57"/>
      <c r="UJ57"/>
      <c r="UK57"/>
      <c r="UL57"/>
      <c r="UM57"/>
      <c r="UN57"/>
      <c r="UO57"/>
      <c r="UP57"/>
      <c r="UQ57"/>
      <c r="UR57"/>
      <c r="US57"/>
      <c r="UT57"/>
      <c r="UU57"/>
      <c r="UV57"/>
      <c r="UW57"/>
      <c r="UX57"/>
      <c r="UY57"/>
      <c r="UZ57"/>
      <c r="VA57"/>
      <c r="VB57"/>
      <c r="VC57"/>
      <c r="VD57"/>
      <c r="VE57"/>
      <c r="VF57"/>
      <c r="VG57"/>
      <c r="VH57"/>
      <c r="VI57"/>
      <c r="VJ57"/>
      <c r="VK57"/>
      <c r="VL57"/>
      <c r="VM57"/>
      <c r="VN57"/>
      <c r="VO57"/>
      <c r="VP57"/>
      <c r="VQ57"/>
      <c r="VR57"/>
      <c r="VS57"/>
      <c r="VT57"/>
      <c r="VU57"/>
      <c r="VV57"/>
      <c r="VW57"/>
      <c r="VX57"/>
      <c r="VY57"/>
      <c r="VZ57"/>
      <c r="WA57"/>
      <c r="WB57"/>
      <c r="WC57"/>
      <c r="WD57"/>
      <c r="WE57"/>
      <c r="WF57"/>
      <c r="WG57"/>
      <c r="WH57"/>
      <c r="WI57"/>
      <c r="WJ57"/>
      <c r="WK57"/>
      <c r="WL57"/>
      <c r="WM57"/>
      <c r="WN57"/>
      <c r="WO57"/>
      <c r="WP57"/>
      <c r="WQ57"/>
      <c r="WR57"/>
      <c r="WS57"/>
      <c r="WT57"/>
      <c r="WU57"/>
      <c r="WV57"/>
      <c r="WW57"/>
      <c r="WX57"/>
      <c r="WY57"/>
      <c r="WZ57"/>
      <c r="XA57"/>
      <c r="XB57"/>
      <c r="XC57"/>
      <c r="XD57"/>
      <c r="XE57"/>
      <c r="XF57"/>
      <c r="XG57"/>
      <c r="XH57"/>
      <c r="XI57"/>
      <c r="XJ57"/>
      <c r="XK57"/>
      <c r="XL57"/>
      <c r="XM57"/>
      <c r="XN57"/>
      <c r="XO57"/>
      <c r="XP57"/>
      <c r="XQ57"/>
      <c r="XR57"/>
      <c r="XS57"/>
      <c r="XT57"/>
      <c r="XU57"/>
      <c r="XV57"/>
      <c r="XW57"/>
      <c r="XX57"/>
      <c r="XY57"/>
      <c r="XZ57"/>
      <c r="YA57"/>
      <c r="YB57"/>
      <c r="YC57"/>
      <c r="YD57"/>
      <c r="YE57"/>
      <c r="YF57"/>
      <c r="YG57"/>
      <c r="YH57"/>
      <c r="YI57"/>
      <c r="YJ57"/>
      <c r="YK57"/>
      <c r="YL57"/>
      <c r="YM57"/>
      <c r="YN57"/>
      <c r="YO57"/>
      <c r="YP57"/>
      <c r="YQ57"/>
      <c r="YR57"/>
      <c r="YS57"/>
      <c r="YT57"/>
      <c r="YU57"/>
      <c r="YV57"/>
      <c r="YW57"/>
      <c r="YX57"/>
      <c r="YY57"/>
      <c r="YZ57"/>
      <c r="ZA57"/>
      <c r="ZB57"/>
      <c r="ZC57"/>
      <c r="ZD57"/>
      <c r="ZE57"/>
      <c r="ZF57"/>
      <c r="ZG57"/>
      <c r="ZH57"/>
      <c r="ZI57"/>
      <c r="ZJ57"/>
      <c r="ZK57"/>
      <c r="ZL57"/>
      <c r="ZM57"/>
      <c r="ZN57"/>
      <c r="ZO57"/>
      <c r="ZP57"/>
      <c r="ZQ57"/>
      <c r="ZR57"/>
      <c r="ZS57"/>
      <c r="ZT57"/>
      <c r="ZU57"/>
      <c r="ZV57"/>
      <c r="ZW57"/>
      <c r="ZX57"/>
      <c r="ZY57"/>
      <c r="ZZ57"/>
      <c r="AAA57"/>
      <c r="AAB57"/>
      <c r="AAC57"/>
      <c r="AAD57"/>
      <c r="AAE57"/>
      <c r="AAF57"/>
      <c r="AAG57"/>
      <c r="AAH57"/>
      <c r="AAI57"/>
      <c r="AAJ57"/>
      <c r="AAK57"/>
      <c r="AAL57"/>
      <c r="AAM57"/>
      <c r="AAN57"/>
      <c r="AAO57"/>
      <c r="AAP57"/>
      <c r="AAQ57"/>
      <c r="AAR57"/>
      <c r="AAS57"/>
      <c r="AAT57"/>
      <c r="AAU57"/>
      <c r="AAV57"/>
      <c r="AAW57"/>
      <c r="AAX57"/>
      <c r="AAY57"/>
      <c r="AAZ57"/>
      <c r="ABA57"/>
      <c r="ABB57"/>
      <c r="ABC57"/>
      <c r="ABD57"/>
      <c r="ABE57"/>
      <c r="ABF57"/>
      <c r="ABG57"/>
      <c r="ABH57"/>
      <c r="ABI57"/>
      <c r="ABJ57"/>
      <c r="ABK57"/>
      <c r="ABL57"/>
      <c r="ABM57"/>
      <c r="ABN57"/>
      <c r="ABO57"/>
      <c r="ABP57"/>
      <c r="ABQ57"/>
      <c r="ABR57"/>
      <c r="ABS57"/>
      <c r="ABT57"/>
      <c r="ABU57"/>
      <c r="ABV57"/>
      <c r="ABW57"/>
      <c r="ABX57"/>
      <c r="ABY57"/>
      <c r="ABZ57"/>
      <c r="ACA57"/>
      <c r="ACB57"/>
      <c r="ACC57"/>
      <c r="ACD57"/>
      <c r="ACE57"/>
      <c r="ACF57"/>
      <c r="ACG57"/>
      <c r="ACH57"/>
      <c r="ACI57"/>
      <c r="ACJ57"/>
      <c r="ACK57"/>
      <c r="ACL57"/>
      <c r="ACM57"/>
      <c r="ACN57"/>
      <c r="ACO57"/>
      <c r="ACP57"/>
      <c r="ACQ57"/>
      <c r="ACR57"/>
      <c r="ACS57"/>
      <c r="ACT57"/>
      <c r="ACU57"/>
      <c r="ACV57"/>
      <c r="ACW57"/>
      <c r="ACX57"/>
      <c r="ACY57"/>
      <c r="ACZ57"/>
      <c r="ADA57"/>
      <c r="ADB57"/>
      <c r="ADC57"/>
      <c r="ADD57"/>
      <c r="ADE57"/>
      <c r="ADF57"/>
      <c r="ADG57"/>
      <c r="ADH57"/>
      <c r="ADI57"/>
      <c r="ADJ57"/>
      <c r="ADK57"/>
      <c r="ADL57"/>
      <c r="ADM57"/>
      <c r="ADN57"/>
      <c r="ADO57"/>
      <c r="ADP57"/>
      <c r="ADQ57"/>
      <c r="ADR57"/>
      <c r="ADS57"/>
      <c r="ADT57"/>
      <c r="ADU57"/>
      <c r="ADV57"/>
      <c r="ADW57"/>
      <c r="ADX57"/>
      <c r="ADY57"/>
      <c r="ADZ57"/>
      <c r="AEA57"/>
      <c r="AEB57"/>
      <c r="AEC57"/>
      <c r="AED57"/>
      <c r="AEE57"/>
      <c r="AEF57"/>
      <c r="AEG57"/>
      <c r="AEH57"/>
      <c r="AEI57"/>
      <c r="AEJ57"/>
      <c r="AEK57"/>
      <c r="AEL57"/>
      <c r="AEM57"/>
      <c r="AEN57"/>
      <c r="AEO57"/>
      <c r="AEP57"/>
      <c r="AEQ57"/>
      <c r="AER57"/>
      <c r="AES57"/>
      <c r="AET57"/>
      <c r="AEU57"/>
      <c r="AEV57"/>
      <c r="AEW57"/>
      <c r="AEX57"/>
      <c r="AEY57"/>
      <c r="AEZ57"/>
      <c r="AFA57"/>
      <c r="AFB57"/>
      <c r="AFC57"/>
      <c r="AFD57"/>
      <c r="AFE57"/>
      <c r="AFF57"/>
      <c r="AFG57"/>
      <c r="AFH57"/>
      <c r="AFI57"/>
      <c r="AFJ57"/>
      <c r="AFK57"/>
      <c r="AFL57"/>
      <c r="AFM57"/>
      <c r="AFN57"/>
      <c r="AFO57"/>
      <c r="AFP57"/>
      <c r="AFQ57"/>
      <c r="AFR57"/>
      <c r="AFS57"/>
      <c r="AFT57"/>
      <c r="AFU57"/>
      <c r="AFV57"/>
      <c r="AFW57"/>
      <c r="AFX57"/>
      <c r="AFY57"/>
      <c r="AFZ57"/>
      <c r="AGA57"/>
      <c r="AGB57"/>
      <c r="AGC57"/>
      <c r="AGD57"/>
      <c r="AGE57"/>
      <c r="AGF57"/>
      <c r="AGG57"/>
      <c r="AGH57"/>
      <c r="AGI57"/>
      <c r="AGJ57"/>
      <c r="AGK57"/>
      <c r="AGL57"/>
      <c r="AGM57"/>
      <c r="AGN57"/>
      <c r="AGO57"/>
      <c r="AGP57"/>
      <c r="AGQ57"/>
      <c r="AGR57"/>
      <c r="AGS57"/>
      <c r="AGT57"/>
      <c r="AGU57"/>
      <c r="AGV57"/>
      <c r="AGW57"/>
      <c r="AGX57"/>
      <c r="AGY57"/>
      <c r="AGZ57"/>
      <c r="AHA57"/>
      <c r="AHB57"/>
      <c r="AHC57"/>
      <c r="AHD57"/>
      <c r="AHE57"/>
      <c r="AHF57"/>
      <c r="AHG57"/>
      <c r="AHH57"/>
      <c r="AHI57"/>
      <c r="AHJ57"/>
      <c r="AHK57"/>
      <c r="AHL57"/>
      <c r="AHM57"/>
      <c r="AHN57"/>
      <c r="AHO57"/>
      <c r="AHP57"/>
      <c r="AHQ57"/>
      <c r="AHR57"/>
      <c r="AHS57"/>
      <c r="AHT57"/>
      <c r="AHU57"/>
      <c r="AHV57"/>
      <c r="AHW57"/>
      <c r="AHX57"/>
      <c r="AHY57"/>
      <c r="AHZ57"/>
      <c r="AIA57"/>
      <c r="AIB57"/>
      <c r="AIC57"/>
      <c r="AID57"/>
      <c r="AIE57"/>
      <c r="AIF57"/>
      <c r="AIG57"/>
      <c r="AIH57"/>
      <c r="AII57"/>
      <c r="AIJ57"/>
      <c r="AIK57"/>
      <c r="AIL57"/>
      <c r="AIM57"/>
      <c r="AIN57"/>
      <c r="AIO57"/>
      <c r="AIP57"/>
      <c r="AIQ57"/>
      <c r="AIR57"/>
      <c r="AIS57"/>
      <c r="AIT57"/>
      <c r="AIU57"/>
      <c r="AIV57"/>
      <c r="AIW57"/>
      <c r="AIX57"/>
      <c r="AIY57"/>
      <c r="AIZ57"/>
      <c r="AJA57"/>
      <c r="AJB57"/>
      <c r="AJC57"/>
      <c r="AJD57"/>
      <c r="AJE57"/>
      <c r="AJF57"/>
      <c r="AJG57"/>
      <c r="AJH57"/>
      <c r="AJI57"/>
      <c r="AJJ57"/>
      <c r="AJK57"/>
      <c r="AJL57"/>
      <c r="AJM57"/>
      <c r="AJN57"/>
      <c r="AJO57"/>
      <c r="AJP57"/>
      <c r="AJQ57"/>
      <c r="AJR57"/>
      <c r="AJS57"/>
      <c r="AJT57"/>
      <c r="AJU57"/>
      <c r="AJV57"/>
      <c r="AJW57"/>
      <c r="AJX57"/>
      <c r="AJY57"/>
      <c r="AJZ57"/>
      <c r="AKA57"/>
      <c r="AKB57"/>
      <c r="AKC57"/>
      <c r="AKD57"/>
      <c r="AKE57"/>
      <c r="AKF57"/>
      <c r="AKG57"/>
      <c r="AKH57"/>
      <c r="AKI57"/>
      <c r="AKJ57"/>
      <c r="AKK57"/>
      <c r="AKL57"/>
      <c r="AKM57"/>
      <c r="AKN57"/>
      <c r="AKO57"/>
      <c r="AKP57"/>
      <c r="AKQ57"/>
      <c r="AKR57"/>
      <c r="AKS57"/>
      <c r="AKT57"/>
      <c r="AKU57"/>
      <c r="AKV57"/>
      <c r="AKW57"/>
      <c r="AKX57"/>
      <c r="AKY57"/>
      <c r="AKZ57"/>
      <c r="ALA57"/>
      <c r="ALB57"/>
      <c r="ALC57"/>
      <c r="ALD57"/>
      <c r="ALE57"/>
      <c r="ALF57"/>
      <c r="ALG57"/>
      <c r="ALH57"/>
      <c r="ALI57"/>
      <c r="ALJ57"/>
      <c r="ALK57"/>
      <c r="ALL57"/>
      <c r="ALM57"/>
      <c r="ALN57"/>
      <c r="ALO57"/>
      <c r="ALP57"/>
      <c r="ALQ57"/>
      <c r="ALR57"/>
      <c r="ALS57"/>
      <c r="ALT57"/>
      <c r="ALU57"/>
      <c r="ALV57"/>
      <c r="ALW57"/>
      <c r="ALX57"/>
      <c r="ALY57"/>
      <c r="ALZ57"/>
      <c r="AMA57"/>
      <c r="AMB57"/>
      <c r="AMC57"/>
      <c r="AMD57"/>
      <c r="AME57"/>
      <c r="AMF57"/>
      <c r="AMG57"/>
      <c r="AMH57"/>
      <c r="AMI57"/>
      <c r="AMJ57"/>
    </row>
    <row r="58" spans="1:1024" s="108" customFormat="1" x14ac:dyDescent="0.25">
      <c r="A58" s="40" t="s">
        <v>88</v>
      </c>
      <c r="B58" s="105">
        <v>42210</v>
      </c>
      <c r="C58" s="102">
        <f>dw!C58</f>
        <v>1.5342465753424701</v>
      </c>
      <c r="D58" s="29" t="s">
        <v>72</v>
      </c>
      <c r="E58" s="41"/>
      <c r="F58" s="41"/>
      <c r="G58" s="42"/>
      <c r="H58" s="103">
        <f>(dw!K58*100)/dw!$AB58</f>
        <v>2.373917482182879</v>
      </c>
      <c r="I58" s="103">
        <f>(dw!L58*100)/dw!$AB58</f>
        <v>0.52813810445735487</v>
      </c>
      <c r="J58" s="103">
        <f>(dw!M58*100)/dw!$AB58</f>
        <v>10.187266271724386</v>
      </c>
      <c r="K58" s="103">
        <f>(dw!N58*100)/dw!$AB58</f>
        <v>0.44341875277581932</v>
      </c>
      <c r="L58" s="103">
        <f>(dw!O58*100)/dw!$AB58</f>
        <v>0.15331092537420668</v>
      </c>
      <c r="M58" s="103">
        <f>(dw!P58*100)/dw!$AB58</f>
        <v>21.75489506644907</v>
      </c>
      <c r="N58" s="103">
        <f>(dw!Q58*100)/dw!$AB58</f>
        <v>0</v>
      </c>
      <c r="O58" s="103">
        <f>(dw!R58*100)/dw!$AB58</f>
        <v>27.876424909900987</v>
      </c>
      <c r="P58" s="103">
        <f>(dw!S58*100)/dw!$AB58</f>
        <v>6.2544103071111206</v>
      </c>
      <c r="Q58" s="103">
        <f>(dw!T58*100)/dw!$AB58</f>
        <v>8.0897329162425908</v>
      </c>
      <c r="R58" s="103">
        <f>(dw!U58*100)/dw!$AB58</f>
        <v>4.4794040343755788E-2</v>
      </c>
      <c r="S58" s="103">
        <f>(dw!V58*100)/dw!$AB58</f>
        <v>5.5503200304497839E-2</v>
      </c>
      <c r="T58" s="103">
        <f>(dw!W58*100)/dw!$AB58</f>
        <v>6.5480320854705676</v>
      </c>
      <c r="U58" s="103">
        <f>(dw!X58*100)/dw!$AB58</f>
        <v>10.135997843408555</v>
      </c>
      <c r="V58" s="103">
        <f>(dw!Y58*100)/dw!$AB58</f>
        <v>1.1341800648082827</v>
      </c>
      <c r="W58" s="103">
        <f>(dw!Z58*100)/dw!$AB58</f>
        <v>4.4199780294459092</v>
      </c>
      <c r="X58" s="103">
        <f>(dw!AA58*100)/dw!$AB58</f>
        <v>0</v>
      </c>
      <c r="Y58" s="107">
        <f t="shared" si="11"/>
        <v>100</v>
      </c>
      <c r="Z58" s="104">
        <f t="shared" si="12"/>
        <v>13.686051536514647</v>
      </c>
      <c r="AA58" s="104">
        <f t="shared" si="13"/>
        <v>64.020257240047528</v>
      </c>
      <c r="AB58" s="104">
        <f t="shared" si="14"/>
        <v>0.18198759075762247</v>
      </c>
      <c r="AC58" s="104">
        <f t="shared" si="15"/>
        <v>0.42548807122996707</v>
      </c>
      <c r="AD58" s="104">
        <f t="shared" si="16"/>
        <v>0.13668432733019509</v>
      </c>
      <c r="AE58" s="104">
        <f t="shared" si="17"/>
        <v>0.17612535908593618</v>
      </c>
      <c r="AF58" s="104">
        <f t="shared" si="18"/>
        <v>0.71900053347944382</v>
      </c>
      <c r="AG58" s="104">
        <f t="shared" si="20"/>
        <v>2.0930693069306914</v>
      </c>
      <c r="AH58" s="104">
        <f t="shared" si="19"/>
        <v>0.25749864911399578</v>
      </c>
    </row>
    <row r="59" spans="1:1024" s="108" customFormat="1" x14ac:dyDescent="0.25">
      <c r="A59" s="40" t="s">
        <v>89</v>
      </c>
      <c r="B59" s="105">
        <v>42316</v>
      </c>
      <c r="C59" s="102">
        <f>dw!C59</f>
        <v>3.04109589041096</v>
      </c>
      <c r="D59" s="29" t="s">
        <v>72</v>
      </c>
      <c r="E59" s="41"/>
      <c r="F59" s="41"/>
      <c r="G59" s="42"/>
      <c r="H59" s="103">
        <f>(dw!K59*100)/dw!$AB59</f>
        <v>0.96277940282000485</v>
      </c>
      <c r="I59" s="103">
        <f>(dw!L59*100)/dw!$AB59</f>
        <v>0.49989543479157328</v>
      </c>
      <c r="J59" s="103">
        <f>(dw!M59*100)/dw!$AB59</f>
        <v>6.9683644214254032</v>
      </c>
      <c r="K59" s="103">
        <f>(dw!N59*100)/dw!$AB59</f>
        <v>0</v>
      </c>
      <c r="L59" s="103">
        <f>(dw!O59*100)/dw!$AB59</f>
        <v>0</v>
      </c>
      <c r="M59" s="103">
        <f>(dw!P59*100)/dw!$AB59</f>
        <v>16.746639304254039</v>
      </c>
      <c r="N59" s="103">
        <f>(dw!Q59*100)/dw!$AB59</f>
        <v>0</v>
      </c>
      <c r="O59" s="103">
        <f>(dw!R59*100)/dw!$AB59</f>
        <v>28.357112551710316</v>
      </c>
      <c r="P59" s="103">
        <f>(dw!S59*100)/dw!$AB59</f>
        <v>4.4256699043376999</v>
      </c>
      <c r="Q59" s="103">
        <f>(dw!T59*100)/dw!$AB59</f>
        <v>11.974264162553</v>
      </c>
      <c r="R59" s="103">
        <f>(dw!U59*100)/dw!$AB59</f>
        <v>0.10770340314055167</v>
      </c>
      <c r="S59" s="103">
        <f>(dw!V59*100)/dw!$AB59</f>
        <v>0.21605155711221832</v>
      </c>
      <c r="T59" s="103">
        <f>(dw!W59*100)/dw!$AB59</f>
        <v>0</v>
      </c>
      <c r="U59" s="103">
        <f>(dw!X59*100)/dw!$AB59</f>
        <v>19.997378596635915</v>
      </c>
      <c r="V59" s="103">
        <f>(dw!Y59*100)/dw!$AB59</f>
        <v>0.76574338766658379</v>
      </c>
      <c r="W59" s="103">
        <f>(dw!Z59*100)/dw!$AB59</f>
        <v>8.978397873552689</v>
      </c>
      <c r="X59" s="103">
        <f>(dw!AA59*100)/dw!$AB59</f>
        <v>0</v>
      </c>
      <c r="Y59" s="107">
        <f t="shared" si="11"/>
        <v>100.00000000000001</v>
      </c>
      <c r="Z59" s="104">
        <f t="shared" si="12"/>
        <v>8.4310392590369823</v>
      </c>
      <c r="AA59" s="104">
        <f t="shared" si="13"/>
        <v>61.61138932599561</v>
      </c>
      <c r="AB59" s="104">
        <f t="shared" si="14"/>
        <v>0.34176798693540078</v>
      </c>
      <c r="AC59" s="104">
        <f t="shared" si="15"/>
        <v>0.70342917773897273</v>
      </c>
      <c r="AD59" s="104">
        <f t="shared" si="16"/>
        <v>0.24503958466318537</v>
      </c>
      <c r="AE59" s="104">
        <f t="shared" si="17"/>
        <v>0.12037045872562185</v>
      </c>
      <c r="AF59" s="104">
        <f t="shared" si="18"/>
        <v>0.65637357522015416</v>
      </c>
      <c r="AG59" s="104">
        <f t="shared" si="20"/>
        <v>1.2573133745938574</v>
      </c>
      <c r="AH59" s="104">
        <f t="shared" si="19"/>
        <v>7.0445804764688133E-2</v>
      </c>
    </row>
    <row r="60" spans="1:1024" s="106" customFormat="1" x14ac:dyDescent="0.25">
      <c r="A60" s="22"/>
      <c r="B60" s="99"/>
      <c r="C60" s="21"/>
      <c r="D60" s="10"/>
      <c r="E60" s="21"/>
      <c r="F60" s="21"/>
      <c r="G60" s="24"/>
      <c r="H60" s="109">
        <f t="shared" ref="H60:AH60" si="21">AVERAGE(H3:H26)</f>
        <v>51.575059375852</v>
      </c>
      <c r="I60" s="109">
        <f t="shared" si="21"/>
        <v>9.3459612534485732</v>
      </c>
      <c r="J60" s="109">
        <f t="shared" si="21"/>
        <v>8.5081406818727192</v>
      </c>
      <c r="K60" s="109">
        <f t="shared" si="21"/>
        <v>5.3648528033720941</v>
      </c>
      <c r="L60" s="109">
        <f t="shared" si="21"/>
        <v>4.4064891194361445E-2</v>
      </c>
      <c r="M60" s="109">
        <f t="shared" si="21"/>
        <v>4.3592028465973787</v>
      </c>
      <c r="N60" s="109">
        <f t="shared" si="21"/>
        <v>0.12881201039339105</v>
      </c>
      <c r="O60" s="109">
        <f t="shared" si="21"/>
        <v>1.0404124445407239</v>
      </c>
      <c r="P60" s="109">
        <f t="shared" si="21"/>
        <v>1.6281042263307273</v>
      </c>
      <c r="Q60" s="109">
        <f t="shared" si="21"/>
        <v>1.1266358287172378</v>
      </c>
      <c r="R60" s="109">
        <f t="shared" si="21"/>
        <v>6.8878487412634181E-3</v>
      </c>
      <c r="S60" s="109">
        <f t="shared" si="21"/>
        <v>4.380048352873386E-3</v>
      </c>
      <c r="T60" s="109">
        <f t="shared" si="21"/>
        <v>5.3973055079838813E-3</v>
      </c>
      <c r="U60" s="109">
        <f t="shared" si="21"/>
        <v>12.316269350739518</v>
      </c>
      <c r="V60" s="109">
        <f t="shared" si="21"/>
        <v>1.6731156433982137</v>
      </c>
      <c r="W60" s="109">
        <f t="shared" si="21"/>
        <v>2.8727034409409384</v>
      </c>
      <c r="X60" s="109">
        <f t="shared" si="21"/>
        <v>0</v>
      </c>
      <c r="Y60" s="109">
        <f t="shared" si="21"/>
        <v>100</v>
      </c>
      <c r="Z60" s="109">
        <f t="shared" si="21"/>
        <v>74.838079005739743</v>
      </c>
      <c r="AA60" s="109">
        <f t="shared" si="21"/>
        <v>8.2900552053207228</v>
      </c>
      <c r="AB60" s="109">
        <f t="shared" si="21"/>
        <v>0.15037692358892762</v>
      </c>
      <c r="AC60" s="109">
        <f t="shared" si="21"/>
        <v>0.1419392699136173</v>
      </c>
      <c r="AD60" s="109">
        <f t="shared" si="21"/>
        <v>0.6107399000611371</v>
      </c>
      <c r="AE60" s="109">
        <f t="shared" si="21"/>
        <v>0.89966133397332448</v>
      </c>
      <c r="AF60" s="109">
        <f t="shared" si="21"/>
        <v>0.97371355240769386</v>
      </c>
      <c r="AG60" s="109">
        <f t="shared" si="21"/>
        <v>27.307198817470148</v>
      </c>
      <c r="AH60" s="109">
        <f t="shared" si="21"/>
        <v>4.6795164908354101</v>
      </c>
    </row>
    <row r="61" spans="1:1024" s="106" customFormat="1" x14ac:dyDescent="0.25">
      <c r="A61" s="22"/>
      <c r="B61" s="99"/>
      <c r="C61" s="21"/>
      <c r="D61" s="10"/>
      <c r="E61" s="21"/>
      <c r="F61" s="21"/>
      <c r="G61" s="24"/>
      <c r="H61" s="109">
        <f t="shared" ref="H61:AH61" si="22">STDEV(H3:H26)</f>
        <v>10.849398991751857</v>
      </c>
      <c r="I61" s="109">
        <f t="shared" si="22"/>
        <v>9.5755405979748911</v>
      </c>
      <c r="J61" s="109">
        <f t="shared" si="22"/>
        <v>4.4189360332794401</v>
      </c>
      <c r="K61" s="109">
        <f t="shared" si="22"/>
        <v>3.3410638985875463</v>
      </c>
      <c r="L61" s="109">
        <f t="shared" si="22"/>
        <v>0.12368180084395186</v>
      </c>
      <c r="M61" s="109">
        <f t="shared" si="22"/>
        <v>1.856778710427166</v>
      </c>
      <c r="N61" s="109">
        <f t="shared" si="22"/>
        <v>0.30394786347043518</v>
      </c>
      <c r="O61" s="109">
        <f t="shared" si="22"/>
        <v>0.73729406997864666</v>
      </c>
      <c r="P61" s="109">
        <f t="shared" si="22"/>
        <v>0.88200643842344062</v>
      </c>
      <c r="Q61" s="109">
        <f t="shared" si="22"/>
        <v>0.91878117933249337</v>
      </c>
      <c r="R61" s="109">
        <f t="shared" si="22"/>
        <v>1.4984463813078131E-2</v>
      </c>
      <c r="S61" s="109">
        <f t="shared" si="22"/>
        <v>1.2937844531922328E-2</v>
      </c>
      <c r="T61" s="109">
        <f t="shared" si="22"/>
        <v>1.7976957076329458E-2</v>
      </c>
      <c r="U61" s="109">
        <f t="shared" si="22"/>
        <v>2.8551206394831805</v>
      </c>
      <c r="V61" s="109">
        <f t="shared" si="22"/>
        <v>1.1556986657866479</v>
      </c>
      <c r="W61" s="109">
        <f t="shared" si="22"/>
        <v>1.2153682670845303</v>
      </c>
      <c r="X61" s="109">
        <f t="shared" si="22"/>
        <v>0</v>
      </c>
      <c r="Y61" s="109">
        <f t="shared" si="22"/>
        <v>1.9430792286955817E-14</v>
      </c>
      <c r="Z61" s="109">
        <f t="shared" si="22"/>
        <v>5.3643100218477233</v>
      </c>
      <c r="AA61" s="109">
        <f t="shared" si="22"/>
        <v>3.5530373959375425</v>
      </c>
      <c r="AB61" s="109">
        <f t="shared" si="22"/>
        <v>0.14743485056733008</v>
      </c>
      <c r="AC61" s="109">
        <f t="shared" si="22"/>
        <v>3.4441755054106682E-2</v>
      </c>
      <c r="AD61" s="109">
        <f t="shared" si="22"/>
        <v>0.10817223834949075</v>
      </c>
      <c r="AE61" s="109">
        <f t="shared" si="22"/>
        <v>4.4141366940714959E-2</v>
      </c>
      <c r="AF61" s="109">
        <f t="shared" si="22"/>
        <v>1.862705125541397E-2</v>
      </c>
      <c r="AG61" s="109">
        <f t="shared" si="22"/>
        <v>9.0171764710472484</v>
      </c>
      <c r="AH61" s="109">
        <f t="shared" si="22"/>
        <v>1.5015467575698644</v>
      </c>
    </row>
    <row r="62" spans="1:1024" s="108" customFormat="1" x14ac:dyDescent="0.25">
      <c r="A62" s="40"/>
      <c r="B62" s="105"/>
      <c r="C62" s="41"/>
      <c r="D62" s="29"/>
      <c r="E62" s="41"/>
      <c r="F62" s="41"/>
      <c r="G62" s="42"/>
      <c r="H62" s="104">
        <f t="shared" ref="H62:AH62" si="23">AVERAGE(H27:H59)</f>
        <v>1.3293616953299423</v>
      </c>
      <c r="I62" s="104">
        <f t="shared" si="23"/>
        <v>1.1927697115129314</v>
      </c>
      <c r="J62" s="104">
        <f t="shared" si="23"/>
        <v>3.8589034748697193</v>
      </c>
      <c r="K62" s="104">
        <f t="shared" si="23"/>
        <v>1.0935269940451195</v>
      </c>
      <c r="L62" s="104">
        <f t="shared" si="23"/>
        <v>1.2944397195338901E-2</v>
      </c>
      <c r="M62" s="104">
        <f t="shared" si="23"/>
        <v>19.260252107137678</v>
      </c>
      <c r="N62" s="104">
        <f t="shared" si="23"/>
        <v>0.6164386682499754</v>
      </c>
      <c r="O62" s="104">
        <f t="shared" si="23"/>
        <v>14.686843594539789</v>
      </c>
      <c r="P62" s="104">
        <f t="shared" si="23"/>
        <v>8.6960820496494549</v>
      </c>
      <c r="Q62" s="104">
        <f t="shared" si="23"/>
        <v>13.116090635611419</v>
      </c>
      <c r="R62" s="104">
        <f t="shared" si="23"/>
        <v>0.63774858568812121</v>
      </c>
      <c r="S62" s="104">
        <f t="shared" si="23"/>
        <v>0.28583772828296156</v>
      </c>
      <c r="T62" s="104">
        <f t="shared" si="23"/>
        <v>0.70671663727788359</v>
      </c>
      <c r="U62" s="104">
        <f t="shared" si="23"/>
        <v>25.765850506144854</v>
      </c>
      <c r="V62" s="104">
        <f t="shared" si="23"/>
        <v>1.5540216854759628</v>
      </c>
      <c r="W62" s="104">
        <f t="shared" si="23"/>
        <v>6.6339770623954815</v>
      </c>
      <c r="X62" s="104">
        <f t="shared" si="23"/>
        <v>0.89580252732156507</v>
      </c>
      <c r="Y62" s="104">
        <f t="shared" si="23"/>
        <v>100.34316806072819</v>
      </c>
      <c r="Z62" s="104">
        <f t="shared" si="23"/>
        <v>7.4875062729530502</v>
      </c>
      <c r="AA62" s="104">
        <f t="shared" si="23"/>
        <v>57.013455640876437</v>
      </c>
      <c r="AB62" s="104">
        <f t="shared" si="23"/>
        <v>0.49783533727990109</v>
      </c>
      <c r="AC62" s="104">
        <f t="shared" si="23"/>
        <v>0.76577245202551003</v>
      </c>
      <c r="AD62" s="104">
        <f t="shared" si="23"/>
        <v>0.30877560559991335</v>
      </c>
      <c r="AE62" s="104">
        <f t="shared" si="23"/>
        <v>0.11561577509808611</v>
      </c>
      <c r="AF62" s="104">
        <f t="shared" si="23"/>
        <v>0.65615845876009993</v>
      </c>
      <c r="AG62" s="104">
        <f t="shared" si="23"/>
        <v>1.7504930221864463</v>
      </c>
      <c r="AH62" s="104">
        <f t="shared" si="23"/>
        <v>0.11690028744620758</v>
      </c>
    </row>
    <row r="63" spans="1:1024" x14ac:dyDescent="0.25">
      <c r="A63" s="30"/>
      <c r="B63" s="29"/>
      <c r="C63" s="29"/>
      <c r="D63" s="29"/>
      <c r="E63" s="29"/>
      <c r="F63" s="29"/>
      <c r="G63" s="29"/>
      <c r="H63" s="110">
        <f t="shared" ref="H63:AH63" si="24">STDEV(H27:H59)</f>
        <v>1.256949518226921</v>
      </c>
      <c r="I63" s="110">
        <f t="shared" si="24"/>
        <v>1.0664772442753745</v>
      </c>
      <c r="J63" s="110">
        <f t="shared" si="24"/>
        <v>4.7480471849502459</v>
      </c>
      <c r="K63" s="110">
        <f t="shared" si="24"/>
        <v>2.1728138661985881</v>
      </c>
      <c r="L63" s="110">
        <f t="shared" si="24"/>
        <v>4.2726785079316106E-2</v>
      </c>
      <c r="M63" s="110">
        <f t="shared" si="24"/>
        <v>5.4279125766080076</v>
      </c>
      <c r="N63" s="110">
        <f t="shared" si="24"/>
        <v>1.695631908186797</v>
      </c>
      <c r="O63" s="110">
        <f t="shared" si="24"/>
        <v>7.8701048658632962</v>
      </c>
      <c r="P63" s="110">
        <f t="shared" si="24"/>
        <v>4.4116457483655793</v>
      </c>
      <c r="Q63" s="110">
        <f t="shared" si="24"/>
        <v>10.58493678772432</v>
      </c>
      <c r="R63" s="110">
        <f t="shared" si="24"/>
        <v>1.7762212298799405</v>
      </c>
      <c r="S63" s="110">
        <f t="shared" si="24"/>
        <v>0.72067574661791522</v>
      </c>
      <c r="T63" s="110">
        <f t="shared" si="24"/>
        <v>1.5347009791547535</v>
      </c>
      <c r="U63" s="110">
        <f t="shared" si="24"/>
        <v>11.671135796325466</v>
      </c>
      <c r="V63" s="110">
        <f t="shared" si="24"/>
        <v>2.1840822851988824</v>
      </c>
      <c r="W63" s="110">
        <f t="shared" si="24"/>
        <v>7.5294606334954262</v>
      </c>
      <c r="X63" s="110">
        <f t="shared" si="24"/>
        <v>3.3962126249136091</v>
      </c>
      <c r="Y63" s="110">
        <f t="shared" si="24"/>
        <v>1.9713504231441061</v>
      </c>
      <c r="Z63" s="110">
        <f t="shared" si="24"/>
        <v>7.0001441286578627</v>
      </c>
      <c r="AA63" s="110">
        <f t="shared" si="24"/>
        <v>13.176609797880406</v>
      </c>
      <c r="AB63" s="110">
        <f t="shared" si="24"/>
        <v>0.16766963859636541</v>
      </c>
      <c r="AC63" s="110">
        <f t="shared" si="24"/>
        <v>0.19090288167074901</v>
      </c>
      <c r="AD63" s="110">
        <f t="shared" si="24"/>
        <v>0.12153581938974403</v>
      </c>
      <c r="AE63" s="110">
        <f t="shared" si="24"/>
        <v>0.10486056151247854</v>
      </c>
      <c r="AF63" s="110">
        <f t="shared" si="24"/>
        <v>0.22434590906113169</v>
      </c>
      <c r="AG63" s="110">
        <f t="shared" si="24"/>
        <v>2.0174615407128891</v>
      </c>
      <c r="AH63" s="110">
        <f t="shared" si="24"/>
        <v>0.1166187510182605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8"/>
  <dimension ref="A1:U635"/>
  <sheetViews>
    <sheetView zoomScaleNormal="100" workbookViewId="0">
      <pane xSplit="1" ySplit="1" topLeftCell="S2" activePane="bottomRight" state="frozen"/>
      <selection pane="topRight" activeCell="B1" sqref="B1"/>
      <selection pane="bottomLeft" activeCell="A2" sqref="A2"/>
      <selection pane="bottomRight" activeCell="S1" sqref="S1"/>
    </sheetView>
  </sheetViews>
  <sheetFormatPr baseColWidth="10" defaultRowHeight="15" x14ac:dyDescent="0.25"/>
  <sheetData>
    <row r="1" spans="1:21" x14ac:dyDescent="0.25">
      <c r="A1" t="s">
        <v>252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17</v>
      </c>
      <c r="I1" s="1" t="s">
        <v>18</v>
      </c>
      <c r="J1" s="1" t="s">
        <v>19</v>
      </c>
      <c r="K1" s="1" t="s">
        <v>20</v>
      </c>
      <c r="L1" s="1" t="s">
        <v>21</v>
      </c>
      <c r="M1" s="1" t="s">
        <v>22</v>
      </c>
      <c r="N1" s="1" t="s">
        <v>23</v>
      </c>
      <c r="O1" s="1" t="s">
        <v>24</v>
      </c>
      <c r="P1" s="1" t="s">
        <v>25</v>
      </c>
      <c r="Q1" s="1" t="s">
        <v>26</v>
      </c>
      <c r="R1" s="1" t="s">
        <v>27</v>
      </c>
      <c r="T1" t="s">
        <v>253</v>
      </c>
    </row>
    <row r="2" spans="1:21" x14ac:dyDescent="0.25">
      <c r="A2" t="s">
        <v>251</v>
      </c>
      <c r="B2" s="103">
        <v>0.231040285706612</v>
      </c>
      <c r="C2" s="103">
        <v>0.28162018182577253</v>
      </c>
      <c r="D2" s="103">
        <v>3.29444548831085</v>
      </c>
      <c r="E2" s="103">
        <v>0</v>
      </c>
      <c r="F2" s="103">
        <v>0</v>
      </c>
      <c r="G2" s="103">
        <v>24.543618887915834</v>
      </c>
      <c r="H2" s="103">
        <v>0</v>
      </c>
      <c r="I2" s="103">
        <v>14.064536863847069</v>
      </c>
      <c r="J2" s="103">
        <v>7.4536829173032988</v>
      </c>
      <c r="K2" s="103">
        <v>22.253979273539791</v>
      </c>
      <c r="L2" s="103">
        <v>0</v>
      </c>
      <c r="M2" s="103">
        <v>0</v>
      </c>
      <c r="N2" s="103">
        <v>0</v>
      </c>
      <c r="O2" s="103">
        <v>25.586859959214269</v>
      </c>
      <c r="P2" s="103">
        <v>1.2398096521009832</v>
      </c>
      <c r="Q2" s="103">
        <v>0.63860080419665566</v>
      </c>
      <c r="R2" s="103">
        <v>0.41180568603885626</v>
      </c>
      <c r="T2" t="s">
        <v>254</v>
      </c>
    </row>
    <row r="3" spans="1:21" x14ac:dyDescent="0.25">
      <c r="A3" t="s">
        <v>251</v>
      </c>
      <c r="B3" s="103">
        <v>1.1885452280119697</v>
      </c>
      <c r="C3" s="103">
        <v>1.2368143648349468</v>
      </c>
      <c r="D3" s="103">
        <v>1.2671823648229124</v>
      </c>
      <c r="E3" s="103">
        <v>0</v>
      </c>
      <c r="F3" s="103">
        <v>0</v>
      </c>
      <c r="G3" s="103">
        <v>18.803715162827011</v>
      </c>
      <c r="H3" s="103">
        <v>0</v>
      </c>
      <c r="I3" s="103">
        <v>17.98105262445333</v>
      </c>
      <c r="J3" s="103">
        <v>10.718117642811396</v>
      </c>
      <c r="K3" s="103">
        <v>16.410002222599132</v>
      </c>
      <c r="L3" s="103">
        <v>0</v>
      </c>
      <c r="M3" s="103">
        <v>0</v>
      </c>
      <c r="N3" s="103">
        <v>0</v>
      </c>
      <c r="O3" s="103">
        <v>26.752515655033058</v>
      </c>
      <c r="P3" s="103">
        <v>3.3480014847413497</v>
      </c>
      <c r="Q3" s="103">
        <v>2.2940532498648953</v>
      </c>
      <c r="R3" s="103">
        <v>0</v>
      </c>
      <c r="T3" t="s">
        <v>255</v>
      </c>
    </row>
    <row r="4" spans="1:21" x14ac:dyDescent="0.25">
      <c r="A4" t="s">
        <v>251</v>
      </c>
      <c r="B4" s="103">
        <v>0.29307411526798099</v>
      </c>
      <c r="C4" s="103">
        <v>0.44331063304551815</v>
      </c>
      <c r="D4" s="103">
        <v>0.56837160387216645</v>
      </c>
      <c r="E4" s="103">
        <v>0</v>
      </c>
      <c r="F4" s="103">
        <v>0</v>
      </c>
      <c r="G4" s="103">
        <v>25.575376916013472</v>
      </c>
      <c r="H4" s="103">
        <v>0</v>
      </c>
      <c r="I4" s="103">
        <v>20.240130804839129</v>
      </c>
      <c r="J4" s="103">
        <v>8.5171661941198895</v>
      </c>
      <c r="K4" s="103">
        <v>14.783427093107827</v>
      </c>
      <c r="L4" s="103">
        <v>0</v>
      </c>
      <c r="M4" s="103">
        <v>0</v>
      </c>
      <c r="N4" s="103">
        <v>0.85169259694352439</v>
      </c>
      <c r="O4" s="103">
        <v>27.036412397694257</v>
      </c>
      <c r="P4" s="103">
        <v>1.3342078985232513</v>
      </c>
      <c r="Q4" s="103">
        <v>0.3568297465729991</v>
      </c>
      <c r="R4" s="103">
        <v>0</v>
      </c>
      <c r="T4" t="s">
        <v>129</v>
      </c>
    </row>
    <row r="5" spans="1:21" x14ac:dyDescent="0.25">
      <c r="A5" t="s">
        <v>251</v>
      </c>
      <c r="B5" s="103">
        <v>0.24708217720308445</v>
      </c>
      <c r="C5" s="103">
        <v>0.384891248906231</v>
      </c>
      <c r="D5" s="103">
        <v>0.17295752404215914</v>
      </c>
      <c r="E5" s="103">
        <v>0</v>
      </c>
      <c r="F5" s="103">
        <v>0</v>
      </c>
      <c r="G5" s="103">
        <v>22.572577098499817</v>
      </c>
      <c r="H5" s="103">
        <v>0</v>
      </c>
      <c r="I5" s="103">
        <v>16.780120254085539</v>
      </c>
      <c r="J5" s="103">
        <v>8.4149708711378342</v>
      </c>
      <c r="K5" s="103">
        <v>15.900345682142754</v>
      </c>
      <c r="L5" s="103">
        <v>0</v>
      </c>
      <c r="M5" s="103">
        <v>0</v>
      </c>
      <c r="N5" s="103">
        <v>0</v>
      </c>
      <c r="O5" s="103">
        <v>27.310357593731485</v>
      </c>
      <c r="P5" s="103">
        <v>2.2522958136684443</v>
      </c>
      <c r="Q5" s="103">
        <v>5.9644017365826532</v>
      </c>
      <c r="R5" s="103">
        <v>0</v>
      </c>
      <c r="T5" t="s">
        <v>130</v>
      </c>
    </row>
    <row r="6" spans="1:21" x14ac:dyDescent="0.25">
      <c r="A6" t="s">
        <v>251</v>
      </c>
      <c r="B6" s="103">
        <v>0.52027954620017336</v>
      </c>
      <c r="C6" s="103">
        <v>0.8490276111068763</v>
      </c>
      <c r="D6" s="103">
        <v>1.5228953945526358</v>
      </c>
      <c r="E6" s="103">
        <v>0</v>
      </c>
      <c r="F6" s="103">
        <v>0</v>
      </c>
      <c r="G6" s="103">
        <v>23.335395250725359</v>
      </c>
      <c r="H6" s="103">
        <v>0</v>
      </c>
      <c r="I6" s="103">
        <v>17.830794771745143</v>
      </c>
      <c r="J6" s="103">
        <v>7.6020631599644188</v>
      </c>
      <c r="K6" s="103">
        <v>19.496189588380123</v>
      </c>
      <c r="L6" s="103">
        <v>0</v>
      </c>
      <c r="M6" s="103">
        <v>0</v>
      </c>
      <c r="N6" s="103">
        <v>0.15722733539016226</v>
      </c>
      <c r="O6" s="103">
        <v>24.676115619779647</v>
      </c>
      <c r="P6" s="103">
        <v>1.100591347731136</v>
      </c>
      <c r="Q6" s="103">
        <v>2.5949657036439961</v>
      </c>
      <c r="R6" s="103">
        <v>0.31445467078032452</v>
      </c>
      <c r="T6" t="s">
        <v>131</v>
      </c>
    </row>
    <row r="7" spans="1:21" ht="16.350000000000001" customHeight="1" x14ac:dyDescent="0.25">
      <c r="A7" t="s">
        <v>251</v>
      </c>
      <c r="B7" s="103">
        <v>0.43636120480926593</v>
      </c>
      <c r="C7" s="103">
        <v>0.82435549702190503</v>
      </c>
      <c r="D7" s="103">
        <v>1.718970033246469</v>
      </c>
      <c r="E7" s="103">
        <v>0.22539813334730699</v>
      </c>
      <c r="F7" s="103">
        <v>0</v>
      </c>
      <c r="G7" s="103">
        <v>26.046146598366008</v>
      </c>
      <c r="H7" s="103">
        <v>2.9922811689845941</v>
      </c>
      <c r="I7" s="103">
        <v>16.973672382301913</v>
      </c>
      <c r="J7" s="103">
        <v>10.353532378464706</v>
      </c>
      <c r="K7" s="103">
        <v>14.781755511415367</v>
      </c>
      <c r="L7" s="103">
        <v>0.20811072844749609</v>
      </c>
      <c r="M7" s="103">
        <v>9.7704567346242291E-2</v>
      </c>
      <c r="N7" s="103">
        <v>3.8577545300580822E-2</v>
      </c>
      <c r="O7" s="103">
        <v>22.806137074755135</v>
      </c>
      <c r="P7" s="103">
        <v>0.96696004070410113</v>
      </c>
      <c r="Q7" s="103">
        <v>1.530037135488922</v>
      </c>
      <c r="R7" s="103">
        <v>0</v>
      </c>
    </row>
    <row r="8" spans="1:21" x14ac:dyDescent="0.25">
      <c r="A8" t="s">
        <v>251</v>
      </c>
      <c r="B8" s="103">
        <v>0.84442728356304653</v>
      </c>
      <c r="C8" s="103">
        <v>0.94571379007392242</v>
      </c>
      <c r="D8" s="103">
        <v>1.3430255006966945</v>
      </c>
      <c r="E8" s="103">
        <v>1.0576325817986469</v>
      </c>
      <c r="F8" s="103">
        <v>0</v>
      </c>
      <c r="G8" s="103">
        <v>29.434642223602555</v>
      </c>
      <c r="H8" s="103">
        <v>2.288739290770617</v>
      </c>
      <c r="I8" s="103">
        <v>9.3463382969317479</v>
      </c>
      <c r="J8" s="103">
        <v>9.2892597131521377</v>
      </c>
      <c r="K8" s="103">
        <v>12.3110670897197</v>
      </c>
      <c r="L8" s="103">
        <v>0</v>
      </c>
      <c r="M8" s="103">
        <v>0</v>
      </c>
      <c r="N8" s="103">
        <v>0</v>
      </c>
      <c r="O8" s="103">
        <v>28.483332493942395</v>
      </c>
      <c r="P8" s="103">
        <v>0.24622134179439401</v>
      </c>
      <c r="Q8" s="103">
        <v>4.4096003939541468</v>
      </c>
      <c r="R8" s="103">
        <v>0</v>
      </c>
    </row>
    <row r="9" spans="1:21" x14ac:dyDescent="0.25">
      <c r="A9" t="s">
        <v>251</v>
      </c>
      <c r="B9" s="103">
        <v>0.69041161207605417</v>
      </c>
      <c r="C9" s="103">
        <v>0.61166153757362918</v>
      </c>
      <c r="D9" s="103">
        <v>0.45847646114425467</v>
      </c>
      <c r="E9" s="103">
        <v>0</v>
      </c>
      <c r="F9" s="103">
        <v>0</v>
      </c>
      <c r="G9" s="103">
        <v>26.323291170579402</v>
      </c>
      <c r="H9" s="103">
        <v>1.2871052416535034</v>
      </c>
      <c r="I9" s="103">
        <v>9.138514638748866</v>
      </c>
      <c r="J9" s="103">
        <v>6.5265472704064491</v>
      </c>
      <c r="K9" s="103">
        <v>11.441684625908827</v>
      </c>
      <c r="L9" s="103">
        <v>0</v>
      </c>
      <c r="M9" s="103">
        <v>0</v>
      </c>
      <c r="N9" s="103">
        <v>0</v>
      </c>
      <c r="O9" s="103">
        <v>42.09218451358209</v>
      </c>
      <c r="P9" s="103">
        <v>0.33037274405983058</v>
      </c>
      <c r="Q9" s="103">
        <v>1.0997501842670834</v>
      </c>
      <c r="R9" s="103">
        <v>0</v>
      </c>
      <c r="T9" t="s">
        <v>256</v>
      </c>
    </row>
    <row r="10" spans="1:21" x14ac:dyDescent="0.25">
      <c r="A10" t="s">
        <v>251</v>
      </c>
      <c r="B10" s="103">
        <v>2.439688380955519</v>
      </c>
      <c r="C10" s="103">
        <v>3.0563521447100377</v>
      </c>
      <c r="D10" s="103">
        <v>2.1871917292872682</v>
      </c>
      <c r="E10" s="103">
        <v>10.878269473541263</v>
      </c>
      <c r="F10" s="103">
        <v>0</v>
      </c>
      <c r="G10" s="103">
        <v>14.169717777563651</v>
      </c>
      <c r="H10" s="103">
        <v>0</v>
      </c>
      <c r="I10" s="103">
        <v>11.581159388116053</v>
      </c>
      <c r="J10" s="103">
        <v>12.299202037011536</v>
      </c>
      <c r="K10" s="103">
        <v>8.6813446733340882</v>
      </c>
      <c r="L10" s="103">
        <v>0</v>
      </c>
      <c r="M10" s="103">
        <v>0</v>
      </c>
      <c r="N10" s="103">
        <v>0</v>
      </c>
      <c r="O10" s="103">
        <v>32.714657305640891</v>
      </c>
      <c r="P10" s="103">
        <v>0.30798310296155057</v>
      </c>
      <c r="Q10" s="103">
        <v>1.6844339868781439</v>
      </c>
      <c r="R10" s="103">
        <v>0</v>
      </c>
    </row>
    <row r="11" spans="1:21" x14ac:dyDescent="0.25">
      <c r="A11" t="s">
        <v>251</v>
      </c>
      <c r="B11" s="103">
        <v>2.701509202748178</v>
      </c>
      <c r="C11" s="103">
        <v>4.193530222849307</v>
      </c>
      <c r="D11" s="103">
        <v>0</v>
      </c>
      <c r="E11" s="103">
        <v>0</v>
      </c>
      <c r="F11" s="103">
        <v>0</v>
      </c>
      <c r="G11" s="103">
        <v>11.501966100937448</v>
      </c>
      <c r="H11" s="103">
        <v>7.3764248932555283</v>
      </c>
      <c r="I11" s="103">
        <v>7.1875264120592943</v>
      </c>
      <c r="J11" s="103">
        <v>10.789489790271162</v>
      </c>
      <c r="K11" s="103">
        <v>7.6173293978814103</v>
      </c>
      <c r="L11" s="103">
        <v>0</v>
      </c>
      <c r="M11" s="103">
        <v>0</v>
      </c>
      <c r="N11" s="103">
        <v>2.8150909667363293</v>
      </c>
      <c r="O11" s="103">
        <v>22.059102032455762</v>
      </c>
      <c r="P11" s="103">
        <v>3.4253421633761967</v>
      </c>
      <c r="Q11" s="103">
        <v>2.2287724524788195</v>
      </c>
      <c r="R11" s="103">
        <v>18.103916364950571</v>
      </c>
      <c r="T11" t="s">
        <v>160</v>
      </c>
    </row>
    <row r="12" spans="1:21" x14ac:dyDescent="0.25">
      <c r="A12" t="s">
        <v>251</v>
      </c>
      <c r="B12" s="103">
        <v>1.2441911097958283</v>
      </c>
      <c r="C12" s="103">
        <v>0.99535288783666254</v>
      </c>
      <c r="D12" s="103">
        <v>1.5025602883330507</v>
      </c>
      <c r="E12" s="103">
        <v>0</v>
      </c>
      <c r="F12" s="103">
        <v>0</v>
      </c>
      <c r="G12" s="103">
        <v>27.088637893229745</v>
      </c>
      <c r="H12" s="103">
        <v>0</v>
      </c>
      <c r="I12" s="103">
        <v>8.6694004508025806</v>
      </c>
      <c r="J12" s="103">
        <v>20.236406775026897</v>
      </c>
      <c r="K12" s="103">
        <v>9.3031049668030903</v>
      </c>
      <c r="L12" s="103">
        <v>0</v>
      </c>
      <c r="M12" s="103">
        <v>0</v>
      </c>
      <c r="N12" s="103">
        <v>0</v>
      </c>
      <c r="O12" s="103">
        <v>28.145455097491201</v>
      </c>
      <c r="P12" s="103">
        <v>0.17833405907073538</v>
      </c>
      <c r="Q12" s="103">
        <v>2.6365564716102106</v>
      </c>
      <c r="R12" s="103">
        <v>0</v>
      </c>
      <c r="T12" s="137">
        <v>1.801096469855919E-2</v>
      </c>
      <c r="U12" s="122">
        <v>0.95752091965013875</v>
      </c>
    </row>
    <row r="13" spans="1:21" ht="15.75" thickBot="1" x14ac:dyDescent="0.3">
      <c r="A13" t="s">
        <v>251</v>
      </c>
      <c r="B13" s="103">
        <v>0.59172703809317806</v>
      </c>
      <c r="C13" s="103">
        <v>1.1702278197498743</v>
      </c>
      <c r="D13" s="103">
        <v>0.73297761846766307</v>
      </c>
      <c r="E13" s="103">
        <v>0</v>
      </c>
      <c r="F13" s="103">
        <v>0</v>
      </c>
      <c r="G13" s="103">
        <v>12.461098981564877</v>
      </c>
      <c r="H13" s="103">
        <v>0</v>
      </c>
      <c r="I13" s="103">
        <v>0</v>
      </c>
      <c r="J13" s="103">
        <v>7.9782506450562973</v>
      </c>
      <c r="K13" s="103">
        <v>67.760730732476802</v>
      </c>
      <c r="L13" s="103">
        <v>0</v>
      </c>
      <c r="M13" s="103">
        <v>0.31342726000307147</v>
      </c>
      <c r="N13" s="103">
        <v>0</v>
      </c>
      <c r="O13" s="103">
        <v>9.304987164591326</v>
      </c>
      <c r="P13" s="103">
        <v>11.011118744027481</v>
      </c>
      <c r="Q13" s="103">
        <v>0</v>
      </c>
      <c r="R13" s="103">
        <v>0</v>
      </c>
    </row>
    <row r="14" spans="1:21" x14ac:dyDescent="0.25">
      <c r="A14" t="s">
        <v>251</v>
      </c>
      <c r="B14" s="103">
        <v>0.41407069819876408</v>
      </c>
      <c r="C14" s="103">
        <v>0.65889025824671776</v>
      </c>
      <c r="D14" s="103">
        <v>0.57113199751553667</v>
      </c>
      <c r="E14" s="103">
        <v>1.2374526612836627</v>
      </c>
      <c r="F14" s="103">
        <v>0</v>
      </c>
      <c r="G14" s="103">
        <v>19.53528528972204</v>
      </c>
      <c r="H14" s="103">
        <v>0</v>
      </c>
      <c r="I14" s="103">
        <v>4.2028205149895133</v>
      </c>
      <c r="J14" s="103">
        <v>4.4983058176982693</v>
      </c>
      <c r="K14" s="103">
        <v>7.9532171118999804</v>
      </c>
      <c r="L14" s="103">
        <v>0</v>
      </c>
      <c r="M14" s="103">
        <v>0</v>
      </c>
      <c r="N14" s="103">
        <v>0</v>
      </c>
      <c r="O14" s="103">
        <v>48.29138708916706</v>
      </c>
      <c r="P14" s="103">
        <v>8.5669799627330498E-2</v>
      </c>
      <c r="Q14" s="103">
        <v>12.551768761651109</v>
      </c>
      <c r="R14" s="103">
        <v>0</v>
      </c>
      <c r="T14" s="138" t="s">
        <v>161</v>
      </c>
      <c r="U14" s="124">
        <v>0.48776594217434899</v>
      </c>
    </row>
    <row r="15" spans="1:21" x14ac:dyDescent="0.25">
      <c r="A15" t="s">
        <v>251</v>
      </c>
      <c r="B15" s="103">
        <v>1.219882420176291</v>
      </c>
      <c r="C15" s="103">
        <v>2.6140337575206236</v>
      </c>
      <c r="D15" s="103">
        <v>1.4985160574354965</v>
      </c>
      <c r="E15" s="103">
        <v>0</v>
      </c>
      <c r="F15" s="103">
        <v>0</v>
      </c>
      <c r="G15" s="103">
        <v>23.67011210176668</v>
      </c>
      <c r="H15" s="103">
        <v>5.8333449544488269</v>
      </c>
      <c r="I15" s="103">
        <v>8.5243463585284935</v>
      </c>
      <c r="J15" s="103">
        <v>16.142648824767889</v>
      </c>
      <c r="K15" s="103">
        <v>7.506804864079621</v>
      </c>
      <c r="L15" s="103">
        <v>3.5418672936188429</v>
      </c>
      <c r="M15" s="103">
        <v>0.74935634382257876</v>
      </c>
      <c r="N15" s="103">
        <v>0</v>
      </c>
      <c r="O15" s="103">
        <v>23.50012444769628</v>
      </c>
      <c r="P15" s="103">
        <v>2.8682598822916288</v>
      </c>
      <c r="Q15" s="103">
        <v>2.3307026938467486</v>
      </c>
      <c r="R15" s="103">
        <v>0</v>
      </c>
      <c r="T15" s="116" t="s">
        <v>162</v>
      </c>
      <c r="U15" s="125">
        <v>2.0351113354541108</v>
      </c>
    </row>
    <row r="16" spans="1:21" x14ac:dyDescent="0.25">
      <c r="A16" t="s">
        <v>251</v>
      </c>
      <c r="B16" s="103">
        <v>0.55037117337993291</v>
      </c>
      <c r="C16" s="103">
        <v>0.54448485066998709</v>
      </c>
      <c r="D16" s="103">
        <v>3.1810269065008931E-2</v>
      </c>
      <c r="E16" s="103">
        <v>0.12220902571617809</v>
      </c>
      <c r="F16" s="103">
        <v>0</v>
      </c>
      <c r="G16" s="103">
        <v>16.379321266137463</v>
      </c>
      <c r="H16" s="103">
        <v>0</v>
      </c>
      <c r="I16" s="103">
        <v>10.558341337182942</v>
      </c>
      <c r="J16" s="103">
        <v>16.439274999112367</v>
      </c>
      <c r="K16" s="103">
        <v>10.715035064216071</v>
      </c>
      <c r="L16" s="103">
        <v>7.5408309569127736</v>
      </c>
      <c r="M16" s="103">
        <v>1.4862964842613162</v>
      </c>
      <c r="N16" s="103">
        <v>0</v>
      </c>
      <c r="O16" s="103">
        <v>31.134076719300744</v>
      </c>
      <c r="P16" s="103">
        <v>2.4992976477364404</v>
      </c>
      <c r="Q16" s="103">
        <v>1.9986502063087843</v>
      </c>
      <c r="R16" s="103">
        <v>0</v>
      </c>
      <c r="T16" s="116" t="s">
        <v>163</v>
      </c>
      <c r="U16" s="125">
        <v>1.9599639845400536</v>
      </c>
    </row>
    <row r="17" spans="1:21" x14ac:dyDescent="0.25">
      <c r="A17" t="s">
        <v>251</v>
      </c>
      <c r="B17" s="103">
        <v>1.7151633746336903</v>
      </c>
      <c r="C17" s="103">
        <v>3.4511893142662298</v>
      </c>
      <c r="D17" s="103">
        <v>3.1693157872989879</v>
      </c>
      <c r="E17" s="103">
        <v>0</v>
      </c>
      <c r="F17" s="103">
        <v>0</v>
      </c>
      <c r="G17" s="103">
        <v>18.611577730418361</v>
      </c>
      <c r="H17" s="103">
        <v>0</v>
      </c>
      <c r="I17" s="103">
        <v>12.330047723576774</v>
      </c>
      <c r="J17" s="103">
        <v>10.086395495452175</v>
      </c>
      <c r="K17" s="103">
        <v>14.790003366911645</v>
      </c>
      <c r="L17" s="103">
        <v>0</v>
      </c>
      <c r="M17" s="103">
        <v>0</v>
      </c>
      <c r="N17" s="103">
        <v>0</v>
      </c>
      <c r="O17" s="103">
        <v>20.239354457431684</v>
      </c>
      <c r="P17" s="103">
        <v>6.9172734207015214</v>
      </c>
      <c r="Q17" s="103">
        <v>8.6896793293089356</v>
      </c>
      <c r="R17" s="103">
        <v>0</v>
      </c>
      <c r="T17" s="116" t="s">
        <v>164</v>
      </c>
      <c r="U17" s="125">
        <v>4.1839671671765277E-2</v>
      </c>
    </row>
    <row r="18" spans="1:21" ht="15.75" thickBot="1" x14ac:dyDescent="0.3">
      <c r="A18" t="s">
        <v>251</v>
      </c>
      <c r="B18" s="103">
        <v>2.2969479128717851</v>
      </c>
      <c r="C18" s="103">
        <v>0.56734132759760314</v>
      </c>
      <c r="D18" s="103">
        <v>6.6353840957303802</v>
      </c>
      <c r="E18" s="103">
        <v>3.5299888862556852</v>
      </c>
      <c r="F18" s="103">
        <v>0</v>
      </c>
      <c r="G18" s="103">
        <v>8.45545620403432</v>
      </c>
      <c r="H18" s="103">
        <v>0</v>
      </c>
      <c r="I18" s="103">
        <v>11.321547930956841</v>
      </c>
      <c r="J18" s="103">
        <v>5.8608808025687198</v>
      </c>
      <c r="K18" s="103">
        <v>7.7583017695081118</v>
      </c>
      <c r="L18" s="103">
        <v>0.28294557337769732</v>
      </c>
      <c r="M18" s="103">
        <v>5.2348780883167252E-2</v>
      </c>
      <c r="N18" s="103">
        <v>0.49048862868926163</v>
      </c>
      <c r="O18" s="103">
        <v>21.056106660871833</v>
      </c>
      <c r="P18" s="103">
        <v>1.484074806501128</v>
      </c>
      <c r="Q18" s="103">
        <v>30.208186620153452</v>
      </c>
      <c r="R18" s="103">
        <v>0</v>
      </c>
      <c r="T18" s="119" t="s">
        <v>166</v>
      </c>
      <c r="U18" s="139">
        <v>0.05</v>
      </c>
    </row>
    <row r="19" spans="1:21" x14ac:dyDescent="0.25">
      <c r="A19" t="s">
        <v>251</v>
      </c>
      <c r="B19" s="103">
        <v>0.35746967843011918</v>
      </c>
      <c r="C19" s="103">
        <v>0.57598289918838175</v>
      </c>
      <c r="D19" s="103">
        <v>1.1314700735968963</v>
      </c>
      <c r="E19" s="103">
        <v>0.78636884171946719</v>
      </c>
      <c r="F19" s="103">
        <v>0</v>
      </c>
      <c r="G19" s="103">
        <v>18.610099182717285</v>
      </c>
      <c r="H19" s="103">
        <v>0</v>
      </c>
      <c r="I19" s="103">
        <v>13.876361626708224</v>
      </c>
      <c r="J19" s="103">
        <v>11.451641648720083</v>
      </c>
      <c r="K19" s="103">
        <v>10.147409905425405</v>
      </c>
      <c r="L19" s="103">
        <v>6.1728420287843528</v>
      </c>
      <c r="M19" s="103">
        <v>2.7155281766325512</v>
      </c>
      <c r="N19" s="103">
        <v>0</v>
      </c>
      <c r="O19" s="103">
        <v>28.689251369873748</v>
      </c>
      <c r="P19" s="103">
        <v>0.34849278266784411</v>
      </c>
      <c r="Q19" s="103">
        <v>5.1370817855356208</v>
      </c>
      <c r="R19" s="103">
        <v>0</v>
      </c>
    </row>
    <row r="20" spans="1:21" x14ac:dyDescent="0.25">
      <c r="A20" t="s">
        <v>251</v>
      </c>
      <c r="B20" s="103">
        <v>1.3235106573370441</v>
      </c>
      <c r="C20" s="103">
        <v>2.1549519197301494</v>
      </c>
      <c r="D20" s="103">
        <v>2.9141030881217045</v>
      </c>
      <c r="E20" s="103">
        <v>3.3744551818886377</v>
      </c>
      <c r="F20" s="103">
        <v>0</v>
      </c>
      <c r="G20" s="103">
        <v>20.645412946637226</v>
      </c>
      <c r="H20" s="103">
        <v>0</v>
      </c>
      <c r="I20" s="103">
        <v>14.035570181266772</v>
      </c>
      <c r="J20" s="103">
        <v>13.896082516795222</v>
      </c>
      <c r="K20" s="103">
        <v>10.113927662987415</v>
      </c>
      <c r="L20" s="103">
        <v>0</v>
      </c>
      <c r="M20" s="103">
        <v>0</v>
      </c>
      <c r="N20" s="103">
        <v>0</v>
      </c>
      <c r="O20" s="103">
        <v>30.646259885235299</v>
      </c>
      <c r="P20" s="103">
        <v>0.89572596000053417</v>
      </c>
      <c r="Q20" s="103">
        <v>0</v>
      </c>
      <c r="R20" s="103">
        <v>0</v>
      </c>
      <c r="T20" s="140" t="s">
        <v>167</v>
      </c>
    </row>
    <row r="21" spans="1:21" x14ac:dyDescent="0.25">
      <c r="A21" t="s">
        <v>251</v>
      </c>
      <c r="B21" s="103">
        <v>5.9006495503877225</v>
      </c>
      <c r="C21" s="103">
        <v>1.1314261908723209</v>
      </c>
      <c r="D21" s="103">
        <v>21.241889838004781</v>
      </c>
      <c r="E21" s="103">
        <v>2.0590118891511797</v>
      </c>
      <c r="F21" s="103">
        <v>0</v>
      </c>
      <c r="G21" s="103">
        <v>13.687329508047318</v>
      </c>
      <c r="H21" s="103">
        <v>0</v>
      </c>
      <c r="I21" s="103">
        <v>12.743018083142591</v>
      </c>
      <c r="J21" s="103">
        <v>9.0540970885532523</v>
      </c>
      <c r="K21" s="103">
        <v>7.1243000034404425</v>
      </c>
      <c r="L21" s="103">
        <v>0.13967332941230076</v>
      </c>
      <c r="M21" s="103">
        <v>0.26410907962562341</v>
      </c>
      <c r="N21" s="103">
        <v>3.0033716363057961</v>
      </c>
      <c r="O21" s="103">
        <v>13.409730346341076</v>
      </c>
      <c r="P21" s="103">
        <v>0.25525369919237817</v>
      </c>
      <c r="Q21" s="103">
        <v>9.9861397575232296</v>
      </c>
      <c r="R21" s="103">
        <v>0</v>
      </c>
      <c r="T21" s="140" t="s">
        <v>168</v>
      </c>
    </row>
    <row r="22" spans="1:21" x14ac:dyDescent="0.25">
      <c r="A22" t="s">
        <v>251</v>
      </c>
      <c r="B22" s="103">
        <v>1.7309508163091205</v>
      </c>
      <c r="C22" s="103">
        <v>1.721212926008179</v>
      </c>
      <c r="D22" s="103">
        <v>10.129780355873446</v>
      </c>
      <c r="E22" s="103">
        <v>3.990795871898503</v>
      </c>
      <c r="F22" s="103">
        <v>0</v>
      </c>
      <c r="G22" s="103">
        <v>9.9318274985840702</v>
      </c>
      <c r="H22" s="103">
        <v>0</v>
      </c>
      <c r="I22" s="103">
        <v>13.27424668978624</v>
      </c>
      <c r="J22" s="103">
        <v>7.9775690014295249</v>
      </c>
      <c r="K22" s="103">
        <v>6.4880706935960593</v>
      </c>
      <c r="L22" s="103">
        <v>3.3155781624801796E-2</v>
      </c>
      <c r="M22" s="103">
        <v>5.1014390424259329E-2</v>
      </c>
      <c r="N22" s="103">
        <v>0.21105120205103151</v>
      </c>
      <c r="O22" s="103">
        <v>9.8497177677816676</v>
      </c>
      <c r="P22" s="103">
        <v>1.8823498700485402</v>
      </c>
      <c r="Q22" s="103">
        <v>32.728257134584545</v>
      </c>
      <c r="R22" s="103">
        <v>0</v>
      </c>
      <c r="T22" s="140" t="s">
        <v>169</v>
      </c>
    </row>
    <row r="23" spans="1:21" x14ac:dyDescent="0.25">
      <c r="A23" t="s">
        <v>251</v>
      </c>
      <c r="B23" s="103">
        <v>0.24561410045297521</v>
      </c>
      <c r="C23" s="103">
        <v>0.41292199498335264</v>
      </c>
      <c r="D23" s="103">
        <v>9.3869619980848498</v>
      </c>
      <c r="E23" s="103">
        <v>1.1026106864864578</v>
      </c>
      <c r="F23" s="103">
        <v>0</v>
      </c>
      <c r="G23" s="103">
        <v>24.278737619940351</v>
      </c>
      <c r="H23" s="103">
        <v>0</v>
      </c>
      <c r="I23" s="103">
        <v>26.016189521671436</v>
      </c>
      <c r="J23" s="103">
        <v>7.1325447967167888</v>
      </c>
      <c r="K23" s="103">
        <v>11.309592768776914</v>
      </c>
      <c r="L23" s="103">
        <v>2.5822566963646523</v>
      </c>
      <c r="M23" s="103">
        <v>2.9802681332038659</v>
      </c>
      <c r="N23" s="103">
        <v>0</v>
      </c>
      <c r="O23" s="103">
        <v>11.28986122906897</v>
      </c>
      <c r="P23" s="103">
        <v>0.29773701410625381</v>
      </c>
      <c r="Q23" s="103">
        <v>2.9647034401431145</v>
      </c>
      <c r="R23" s="103">
        <v>0</v>
      </c>
      <c r="T23" s="140" t="s">
        <v>170</v>
      </c>
    </row>
    <row r="24" spans="1:21" x14ac:dyDescent="0.25">
      <c r="A24" t="s">
        <v>251</v>
      </c>
      <c r="B24" s="103">
        <v>2.5321389079217171</v>
      </c>
      <c r="C24" s="103">
        <v>0.4876554703080625</v>
      </c>
      <c r="D24" s="103">
        <v>11.945215770254293</v>
      </c>
      <c r="E24" s="103">
        <v>0</v>
      </c>
      <c r="F24" s="103">
        <v>0</v>
      </c>
      <c r="G24" s="103">
        <v>17.49142656606649</v>
      </c>
      <c r="H24" s="103">
        <v>0</v>
      </c>
      <c r="I24" s="103">
        <v>13.511023857181248</v>
      </c>
      <c r="J24" s="103">
        <v>7.4428862058827132</v>
      </c>
      <c r="K24" s="103">
        <v>10.939533169246968</v>
      </c>
      <c r="L24" s="103">
        <v>8.4242348138591452E-2</v>
      </c>
      <c r="M24" s="103">
        <v>0.16220713772439216</v>
      </c>
      <c r="N24" s="103">
        <v>4.0818800180522405</v>
      </c>
      <c r="O24" s="103">
        <v>21.41152498803562</v>
      </c>
      <c r="P24" s="103">
        <v>0.13682735382529759</v>
      </c>
      <c r="Q24" s="103">
        <v>9.7734382073623749</v>
      </c>
      <c r="R24" s="103">
        <v>0</v>
      </c>
      <c r="T24" s="140" t="s">
        <v>257</v>
      </c>
    </row>
    <row r="25" spans="1:21" x14ac:dyDescent="0.25">
      <c r="A25" t="s">
        <v>251</v>
      </c>
      <c r="B25" s="103">
        <v>0.94107288092351871</v>
      </c>
      <c r="C25" s="103">
        <v>0.8535300361619147</v>
      </c>
      <c r="D25" s="103">
        <v>1.6103327982978075</v>
      </c>
      <c r="E25" s="103">
        <v>1.4861764786498011</v>
      </c>
      <c r="F25" s="103">
        <v>0</v>
      </c>
      <c r="G25" s="103">
        <v>24.753597898091193</v>
      </c>
      <c r="H25" s="103">
        <v>0</v>
      </c>
      <c r="I25" s="103">
        <v>16.99740584263964</v>
      </c>
      <c r="J25" s="103">
        <v>6.2140559970670086</v>
      </c>
      <c r="K25" s="103">
        <v>13.449156427095891</v>
      </c>
      <c r="L25" s="103">
        <v>0.147112928327676</v>
      </c>
      <c r="M25" s="103">
        <v>0.13536265537737718</v>
      </c>
      <c r="N25" s="103">
        <v>0</v>
      </c>
      <c r="O25" s="103">
        <v>21.141979121176565</v>
      </c>
      <c r="P25" s="103">
        <v>1.012735083525818</v>
      </c>
      <c r="Q25" s="103">
        <v>3.2717106515021279</v>
      </c>
      <c r="R25" s="103">
        <v>7.9857712011636739</v>
      </c>
    </row>
    <row r="26" spans="1:21" x14ac:dyDescent="0.25">
      <c r="A26" t="s">
        <v>251</v>
      </c>
      <c r="B26" s="103">
        <v>1.3412300641338255</v>
      </c>
      <c r="C26" s="103">
        <v>0.39398572952916877</v>
      </c>
      <c r="D26" s="103">
        <v>4.9972834200901293</v>
      </c>
      <c r="E26" s="103">
        <v>0.28431433643590803</v>
      </c>
      <c r="F26" s="103">
        <v>5.4498116745871496E-2</v>
      </c>
      <c r="G26" s="103">
        <v>21.065817149420678</v>
      </c>
      <c r="H26" s="103">
        <v>6.1378673837512089E-2</v>
      </c>
      <c r="I26" s="103">
        <v>35.168208794127253</v>
      </c>
      <c r="J26" s="103">
        <v>3.0827034079999551</v>
      </c>
      <c r="K26" s="103">
        <v>12.846963613384307</v>
      </c>
      <c r="L26" s="103">
        <v>1.7183702522670166E-3</v>
      </c>
      <c r="M26" s="103">
        <v>0</v>
      </c>
      <c r="N26" s="103">
        <v>0.18576138550361734</v>
      </c>
      <c r="O26" s="103">
        <v>11.664894444172958</v>
      </c>
      <c r="P26" s="103">
        <v>0.25457171487842467</v>
      </c>
      <c r="Q26" s="103">
        <v>7.6426019011547872</v>
      </c>
      <c r="R26" s="103">
        <v>0.95406887833332243</v>
      </c>
    </row>
    <row r="27" spans="1:21" x14ac:dyDescent="0.25">
      <c r="A27" t="s">
        <v>251</v>
      </c>
      <c r="B27" s="103">
        <v>0.2935549704200674</v>
      </c>
      <c r="C27" s="103">
        <v>0.30462478217461225</v>
      </c>
      <c r="D27" s="103">
        <v>0.35558759612619745</v>
      </c>
      <c r="E27" s="103">
        <v>0.13489249885151453</v>
      </c>
      <c r="F27" s="103">
        <v>7.3524924841375325E-3</v>
      </c>
      <c r="G27" s="103">
        <v>20.319888445707829</v>
      </c>
      <c r="H27" s="103">
        <v>0</v>
      </c>
      <c r="I27" s="103">
        <v>2.8610375801345715</v>
      </c>
      <c r="J27" s="103">
        <v>1.0752751022298694</v>
      </c>
      <c r="K27" s="103">
        <v>4.6498373216291142</v>
      </c>
      <c r="L27" s="103">
        <v>0</v>
      </c>
      <c r="M27" s="103">
        <v>0</v>
      </c>
      <c r="N27" s="103">
        <v>0</v>
      </c>
      <c r="O27" s="103">
        <v>63.416528737595243</v>
      </c>
      <c r="P27" s="103">
        <v>0.16258566086738835</v>
      </c>
      <c r="Q27" s="103">
        <v>6.3347969172609151</v>
      </c>
      <c r="R27" s="103">
        <v>8.4037894518538978E-2</v>
      </c>
      <c r="T27" t="s">
        <v>258</v>
      </c>
    </row>
    <row r="28" spans="1:21" x14ac:dyDescent="0.25">
      <c r="A28" t="s">
        <v>251</v>
      </c>
      <c r="B28" s="103">
        <v>0.45609905429222564</v>
      </c>
      <c r="C28" s="103">
        <v>1.026026326427026</v>
      </c>
      <c r="D28" s="103">
        <v>2.7192890651205328</v>
      </c>
      <c r="E28" s="103">
        <v>0.68042742936990541</v>
      </c>
      <c r="F28" s="103">
        <v>0</v>
      </c>
      <c r="G28" s="103">
        <v>16.276877117974028</v>
      </c>
      <c r="H28" s="103">
        <v>0</v>
      </c>
      <c r="I28" s="103">
        <v>25.625082346484099</v>
      </c>
      <c r="J28" s="103">
        <v>7.3167830791102437</v>
      </c>
      <c r="K28" s="103">
        <v>12.332931698395093</v>
      </c>
      <c r="L28" s="103">
        <v>0</v>
      </c>
      <c r="M28" s="103">
        <v>0</v>
      </c>
      <c r="N28" s="103">
        <v>4.058192982748042E-2</v>
      </c>
      <c r="O28" s="103">
        <v>29.786205572341458</v>
      </c>
      <c r="P28" s="103">
        <v>0.87119555339120436</v>
      </c>
      <c r="Q28" s="103">
        <v>2.8543746066874731</v>
      </c>
      <c r="R28" s="103">
        <v>1.412622057922051E-2</v>
      </c>
    </row>
    <row r="29" spans="1:21" x14ac:dyDescent="0.25">
      <c r="A29" t="s">
        <v>251</v>
      </c>
      <c r="B29" s="103">
        <v>2.0501436704891338</v>
      </c>
      <c r="C29" s="103">
        <v>2.4149319337813404</v>
      </c>
      <c r="D29" s="103">
        <v>1.0253873023324735</v>
      </c>
      <c r="E29" s="103">
        <v>0</v>
      </c>
      <c r="F29" s="103">
        <v>0.19245060040669443</v>
      </c>
      <c r="G29" s="103">
        <v>13.704929791566117</v>
      </c>
      <c r="H29" s="103">
        <v>0.50320182929860613</v>
      </c>
      <c r="I29" s="103">
        <v>19.922442561936116</v>
      </c>
      <c r="J29" s="103">
        <v>1.3096703434155044</v>
      </c>
      <c r="K29" s="103">
        <v>15.905490263470341</v>
      </c>
      <c r="L29" s="103">
        <v>5.9409488557938664E-2</v>
      </c>
      <c r="M29" s="103">
        <v>6.2472369975717618E-2</v>
      </c>
      <c r="N29" s="103">
        <v>0.60937626119071775</v>
      </c>
      <c r="O29" s="103">
        <v>26.080242825672425</v>
      </c>
      <c r="P29" s="103">
        <v>1.0995137115726301</v>
      </c>
      <c r="Q29" s="103">
        <v>15.06033704633426</v>
      </c>
      <c r="R29" s="103">
        <v>0</v>
      </c>
      <c r="T29" t="s">
        <v>160</v>
      </c>
    </row>
    <row r="30" spans="1:21" x14ac:dyDescent="0.25">
      <c r="A30" t="s">
        <v>251</v>
      </c>
      <c r="B30" s="103">
        <v>1.2206304662978273</v>
      </c>
      <c r="C30" s="103">
        <v>0.32526023979634988</v>
      </c>
      <c r="D30" s="103">
        <v>4.4304719896824993</v>
      </c>
      <c r="E30" s="103">
        <v>0</v>
      </c>
      <c r="F30" s="103">
        <v>0</v>
      </c>
      <c r="G30" s="103">
        <v>21.090856825717761</v>
      </c>
      <c r="H30" s="103">
        <v>0</v>
      </c>
      <c r="I30" s="103">
        <v>16.733613035866373</v>
      </c>
      <c r="J30" s="103">
        <v>3.7603567874848252</v>
      </c>
      <c r="K30" s="103">
        <v>13.75356729580891</v>
      </c>
      <c r="L30" s="103">
        <v>9.9040360404303612E-2</v>
      </c>
      <c r="M30" s="103">
        <v>9.0994896640851544E-2</v>
      </c>
      <c r="N30" s="103">
        <v>0</v>
      </c>
      <c r="O30" s="103">
        <v>26.321019720943948</v>
      </c>
      <c r="P30" s="103">
        <v>0.40761525553321287</v>
      </c>
      <c r="Q30" s="103">
        <v>11.766573125823143</v>
      </c>
      <c r="R30" s="103">
        <v>0</v>
      </c>
      <c r="T30" s="137">
        <v>-0.66781352514608117</v>
      </c>
      <c r="U30" s="122">
        <v>1.6433454094947793</v>
      </c>
    </row>
    <row r="31" spans="1:21" ht="15.75" thickBot="1" x14ac:dyDescent="0.3">
      <c r="A31" t="s">
        <v>251</v>
      </c>
      <c r="B31" s="103">
        <v>0.17233530463445426</v>
      </c>
      <c r="C31" s="103">
        <v>0.32394769934229778</v>
      </c>
      <c r="D31" s="103">
        <v>0.40866091400074428</v>
      </c>
      <c r="E31" s="103">
        <v>0.149017433124985</v>
      </c>
      <c r="F31" s="103">
        <v>1.9552972435273663E-2</v>
      </c>
      <c r="G31" s="103">
        <v>13.911059387323533</v>
      </c>
      <c r="H31" s="103">
        <v>0</v>
      </c>
      <c r="I31" s="103">
        <v>2.9653600257310808</v>
      </c>
      <c r="J31" s="103">
        <v>16.979942681652496</v>
      </c>
      <c r="K31" s="103">
        <v>5.9271097994841053</v>
      </c>
      <c r="L31" s="103">
        <v>0</v>
      </c>
      <c r="M31" s="103">
        <v>0</v>
      </c>
      <c r="N31" s="103">
        <v>0.60668233908853608</v>
      </c>
      <c r="O31" s="103">
        <v>47.529273772360817</v>
      </c>
      <c r="P31" s="103">
        <v>0.49437928626980948</v>
      </c>
      <c r="Q31" s="103">
        <v>8.8193758993047524</v>
      </c>
      <c r="R31" s="103">
        <v>1.6933024852471392</v>
      </c>
    </row>
    <row r="32" spans="1:21" x14ac:dyDescent="0.25">
      <c r="A32" t="s">
        <v>251</v>
      </c>
      <c r="B32" s="103">
        <v>4.3420661751641161</v>
      </c>
      <c r="C32" s="103">
        <v>3.3781113445388038</v>
      </c>
      <c r="D32" s="103">
        <v>11.216537554143045</v>
      </c>
      <c r="E32" s="103">
        <v>4.5439506411940247</v>
      </c>
      <c r="F32" s="103">
        <v>0</v>
      </c>
      <c r="G32" s="103">
        <v>12.810988573142463</v>
      </c>
      <c r="H32" s="103">
        <v>0</v>
      </c>
      <c r="I32" s="103">
        <v>17.972390258360779</v>
      </c>
      <c r="J32" s="103">
        <v>6.3908234356002964</v>
      </c>
      <c r="K32" s="103">
        <v>8.3147802397158781</v>
      </c>
      <c r="L32" s="103">
        <v>0</v>
      </c>
      <c r="M32" s="103">
        <v>0</v>
      </c>
      <c r="N32" s="103">
        <v>3.6818350996203106</v>
      </c>
      <c r="O32" s="103">
        <v>17.714034199756874</v>
      </c>
      <c r="P32" s="103">
        <v>1.6679952727350651</v>
      </c>
      <c r="Q32" s="103">
        <v>7.9664872060283374</v>
      </c>
      <c r="R32" s="103">
        <v>0</v>
      </c>
      <c r="T32" s="138" t="s">
        <v>161</v>
      </c>
      <c r="U32" s="124">
        <v>0.48776594217434899</v>
      </c>
    </row>
    <row r="33" spans="1:21" x14ac:dyDescent="0.25">
      <c r="A33" t="s">
        <v>251</v>
      </c>
      <c r="B33" s="103">
        <v>2.373917482182879</v>
      </c>
      <c r="C33" s="103">
        <v>0.52813810445735487</v>
      </c>
      <c r="D33" s="103">
        <v>10.187266271724386</v>
      </c>
      <c r="E33" s="103">
        <v>0.44341875277581932</v>
      </c>
      <c r="F33" s="103">
        <v>0.15331092537420668</v>
      </c>
      <c r="G33" s="103">
        <v>21.75489506644907</v>
      </c>
      <c r="H33" s="103">
        <v>0</v>
      </c>
      <c r="I33" s="103">
        <v>27.876424909900987</v>
      </c>
      <c r="J33" s="103">
        <v>6.2544103071111206</v>
      </c>
      <c r="K33" s="103">
        <v>8.0897329162425908</v>
      </c>
      <c r="L33" s="103">
        <v>4.4794040343755788E-2</v>
      </c>
      <c r="M33" s="103">
        <v>5.5503200304497839E-2</v>
      </c>
      <c r="N33" s="103">
        <v>6.5480320854705676</v>
      </c>
      <c r="O33" s="103">
        <v>10.135997843408555</v>
      </c>
      <c r="P33" s="103">
        <v>1.1341800648082827</v>
      </c>
      <c r="Q33" s="103">
        <v>4.4199780294459092</v>
      </c>
      <c r="R33" s="103">
        <v>0</v>
      </c>
      <c r="T33" s="116" t="s">
        <v>173</v>
      </c>
      <c r="U33" s="125">
        <v>0.85605119264934681</v>
      </c>
    </row>
    <row r="34" spans="1:21" x14ac:dyDescent="0.25">
      <c r="A34" t="s">
        <v>251</v>
      </c>
      <c r="B34" s="103">
        <v>0.96277940282000485</v>
      </c>
      <c r="C34" s="103">
        <v>0.49989543479157328</v>
      </c>
      <c r="D34" s="103">
        <v>6.9683644214254032</v>
      </c>
      <c r="E34" s="103">
        <v>0</v>
      </c>
      <c r="F34" s="103">
        <v>0</v>
      </c>
      <c r="G34" s="103">
        <v>16.746639304254039</v>
      </c>
      <c r="H34" s="103">
        <v>0</v>
      </c>
      <c r="I34" s="103">
        <v>28.357112551710316</v>
      </c>
      <c r="J34" s="103">
        <v>4.4256699043376999</v>
      </c>
      <c r="K34" s="103">
        <v>11.974264162553</v>
      </c>
      <c r="L34" s="103">
        <v>0.10770340314055167</v>
      </c>
      <c r="M34" s="103">
        <v>0.21605155711221832</v>
      </c>
      <c r="N34" s="103">
        <v>0</v>
      </c>
      <c r="O34" s="103">
        <v>19.997378596635915</v>
      </c>
      <c r="P34" s="103">
        <v>0.76574338766658379</v>
      </c>
      <c r="Q34" s="103">
        <v>8.978397873552689</v>
      </c>
      <c r="R34" s="103">
        <v>0</v>
      </c>
      <c r="T34" s="116" t="s">
        <v>174</v>
      </c>
      <c r="U34" s="125">
        <v>2.0280940009689217</v>
      </c>
    </row>
    <row r="35" spans="1:21" x14ac:dyDescent="0.25">
      <c r="A35" t="s">
        <v>250</v>
      </c>
      <c r="B35" s="4">
        <v>0.91580125424212266</v>
      </c>
      <c r="C35" s="4">
        <v>2.4112191631548221</v>
      </c>
      <c r="D35" s="4">
        <v>1.1564671735666623</v>
      </c>
      <c r="E35" s="4">
        <v>2.37972956223404</v>
      </c>
      <c r="F35" s="4">
        <v>8.3893562807665686E-3</v>
      </c>
      <c r="G35" s="4">
        <v>26.804946132789588</v>
      </c>
      <c r="H35" s="4">
        <v>0.36409722301820086</v>
      </c>
      <c r="I35" s="4">
        <v>8.1948916337104762</v>
      </c>
      <c r="J35" s="4">
        <v>12.554317190195178</v>
      </c>
      <c r="K35" s="4">
        <v>15.763824699751037</v>
      </c>
      <c r="L35" s="4">
        <v>0.42319808465266523</v>
      </c>
      <c r="M35" s="4">
        <v>0.4760618297277851</v>
      </c>
      <c r="N35" s="4">
        <v>0.25768316487467097</v>
      </c>
      <c r="O35" s="4">
        <v>21.495724225234213</v>
      </c>
      <c r="P35" s="4">
        <v>2.3566137378044982</v>
      </c>
      <c r="Q35" s="4">
        <v>3.7136316391486206</v>
      </c>
      <c r="R35" s="4">
        <v>0.72340392961466771</v>
      </c>
      <c r="T35" s="116" t="s">
        <v>175</v>
      </c>
      <c r="U35" s="128">
        <v>36</v>
      </c>
    </row>
    <row r="36" spans="1:21" x14ac:dyDescent="0.25">
      <c r="A36" t="s">
        <v>250</v>
      </c>
      <c r="B36">
        <v>0.45625915936169725</v>
      </c>
      <c r="C36">
        <v>1.1405046353557202</v>
      </c>
      <c r="D36">
        <v>0.93807689049683374</v>
      </c>
      <c r="E36">
        <v>2.5837485424798059</v>
      </c>
      <c r="F36">
        <v>5.6704307865666406E-3</v>
      </c>
      <c r="G36">
        <v>28.481771433182956</v>
      </c>
      <c r="H36">
        <v>0.41496439863968471</v>
      </c>
      <c r="I36">
        <v>10.92150540962659</v>
      </c>
      <c r="J36">
        <v>14.519620076305516</v>
      </c>
      <c r="K36">
        <v>9.4737094854481878</v>
      </c>
      <c r="L36">
        <v>0.28696049410420832</v>
      </c>
      <c r="M36">
        <v>0.18739069695850372</v>
      </c>
      <c r="N36">
        <v>0.14641604252144921</v>
      </c>
      <c r="O36">
        <v>25.612838653975896</v>
      </c>
      <c r="P36">
        <v>1.1752055877499106</v>
      </c>
      <c r="Q36">
        <v>3.2187495150392662</v>
      </c>
      <c r="R36">
        <v>0.43660854796720444</v>
      </c>
      <c r="T36" s="116" t="s">
        <v>164</v>
      </c>
      <c r="U36" s="125">
        <v>0.39763170950827531</v>
      </c>
    </row>
    <row r="37" spans="1:21" ht="15.75" thickBot="1" x14ac:dyDescent="0.3">
      <c r="A37" t="s">
        <v>250</v>
      </c>
      <c r="B37">
        <v>1.00357833950279</v>
      </c>
      <c r="C37">
        <v>2.1338580881327327</v>
      </c>
      <c r="D37">
        <v>2.1753202493135566</v>
      </c>
      <c r="E37">
        <v>2.3434556314503339</v>
      </c>
      <c r="F37">
        <v>5.8801546056305651E-3</v>
      </c>
      <c r="G37">
        <v>25.830514407478372</v>
      </c>
      <c r="H37">
        <v>0.43089708121121162</v>
      </c>
      <c r="I37">
        <v>12.590816782791428</v>
      </c>
      <c r="J37">
        <v>12.913323871768824</v>
      </c>
      <c r="K37">
        <v>9.9642371117925936</v>
      </c>
      <c r="L37">
        <v>0.46652752426860949</v>
      </c>
      <c r="M37">
        <v>0.28021718900618853</v>
      </c>
      <c r="N37">
        <v>0.22118203388005114</v>
      </c>
      <c r="O37">
        <v>23.293105937083997</v>
      </c>
      <c r="P37">
        <v>1.3069207838384147</v>
      </c>
      <c r="Q37">
        <v>4.6589900829705302</v>
      </c>
      <c r="R37">
        <v>0.3811747309047272</v>
      </c>
      <c r="T37" s="119" t="s">
        <v>166</v>
      </c>
      <c r="U37" s="139">
        <v>0.05</v>
      </c>
    </row>
    <row r="38" spans="1:21" x14ac:dyDescent="0.25">
      <c r="A38" t="s">
        <v>250</v>
      </c>
      <c r="B38">
        <v>0.91461922578749644</v>
      </c>
      <c r="C38">
        <v>4.3421043417554905</v>
      </c>
      <c r="D38">
        <v>1.4089088518969997</v>
      </c>
      <c r="E38">
        <v>2.8237835324073819</v>
      </c>
      <c r="F38">
        <v>5.1512761907782966E-3</v>
      </c>
      <c r="G38">
        <v>20.501922464467754</v>
      </c>
      <c r="H38">
        <v>0.64492020218348634</v>
      </c>
      <c r="I38">
        <v>19.753924919310826</v>
      </c>
      <c r="J38">
        <v>9.8802889948751265</v>
      </c>
      <c r="K38">
        <v>13.632276406486424</v>
      </c>
      <c r="L38">
        <v>0.62955059140461633</v>
      </c>
      <c r="M38">
        <v>0.44280379753743049</v>
      </c>
      <c r="N38">
        <v>0.247333657442348</v>
      </c>
      <c r="O38">
        <v>18.403460730827803</v>
      </c>
      <c r="P38">
        <v>1.9656820413522551</v>
      </c>
      <c r="Q38">
        <v>3.6257007853906313</v>
      </c>
      <c r="R38">
        <v>0.77756818068314526</v>
      </c>
    </row>
    <row r="39" spans="1:21" x14ac:dyDescent="0.25">
      <c r="A39" t="s">
        <v>250</v>
      </c>
      <c r="B39">
        <v>0.91772078688386283</v>
      </c>
      <c r="C39">
        <v>3.2386944150541122</v>
      </c>
      <c r="D39">
        <v>1.1721277047159528</v>
      </c>
      <c r="E39">
        <v>1.6876763836363957</v>
      </c>
      <c r="F39">
        <v>5.2072556194454637E-3</v>
      </c>
      <c r="G39">
        <v>24.164509823589942</v>
      </c>
      <c r="H39">
        <v>0.71540256191871909</v>
      </c>
      <c r="I39">
        <v>8.9202821811430049</v>
      </c>
      <c r="J39">
        <v>10.63325058216604</v>
      </c>
      <c r="K39">
        <v>18.218807147536893</v>
      </c>
      <c r="L39">
        <v>0.39037545394425516</v>
      </c>
      <c r="M39">
        <v>0.2726746526581173</v>
      </c>
      <c r="N39">
        <v>0.13102161468422707</v>
      </c>
      <c r="O39">
        <v>19.36562807654575</v>
      </c>
      <c r="P39">
        <v>1.6504506480251082</v>
      </c>
      <c r="Q39">
        <v>8.1357777164735783</v>
      </c>
      <c r="R39">
        <v>0.3803929954045947</v>
      </c>
      <c r="T39" s="140" t="s">
        <v>167</v>
      </c>
    </row>
    <row r="40" spans="1:21" x14ac:dyDescent="0.25">
      <c r="T40" s="140" t="s">
        <v>168</v>
      </c>
    </row>
    <row r="41" spans="1:21" x14ac:dyDescent="0.25">
      <c r="T41" s="140" t="s">
        <v>169</v>
      </c>
    </row>
    <row r="42" spans="1:21" x14ac:dyDescent="0.25">
      <c r="T42" s="140" t="s">
        <v>259</v>
      </c>
    </row>
    <row r="43" spans="1:21" x14ac:dyDescent="0.25">
      <c r="T43" s="140" t="s">
        <v>260</v>
      </c>
    </row>
    <row r="46" spans="1:21" x14ac:dyDescent="0.25">
      <c r="T46" t="s">
        <v>261</v>
      </c>
    </row>
    <row r="48" spans="1:21" x14ac:dyDescent="0.25">
      <c r="T48" t="s">
        <v>160</v>
      </c>
    </row>
    <row r="49" spans="20:21" x14ac:dyDescent="0.25">
      <c r="T49" s="137">
        <v>-2.5779469260403287</v>
      </c>
      <c r="U49" s="122">
        <v>-0.34306590831495926</v>
      </c>
    </row>
    <row r="50" spans="20:21" ht="15.75" thickBot="1" x14ac:dyDescent="0.3"/>
    <row r="51" spans="20:21" x14ac:dyDescent="0.25">
      <c r="T51" s="138" t="s">
        <v>161</v>
      </c>
      <c r="U51" s="124">
        <v>-1.4605064171776441</v>
      </c>
    </row>
    <row r="52" spans="20:21" x14ac:dyDescent="0.25">
      <c r="T52" s="116" t="s">
        <v>162</v>
      </c>
      <c r="U52" s="125">
        <v>-2.5616934003683705</v>
      </c>
    </row>
    <row r="53" spans="20:21" x14ac:dyDescent="0.25">
      <c r="T53" s="116" t="s">
        <v>163</v>
      </c>
      <c r="U53" s="125">
        <v>1.9599639845400536</v>
      </c>
    </row>
    <row r="54" spans="20:21" x14ac:dyDescent="0.25">
      <c r="T54" s="116" t="s">
        <v>164</v>
      </c>
      <c r="U54" s="125">
        <v>1.0416322825827575E-2</v>
      </c>
    </row>
    <row r="55" spans="20:21" ht="15.75" thickBot="1" x14ac:dyDescent="0.3">
      <c r="T55" s="119" t="s">
        <v>166</v>
      </c>
      <c r="U55" s="139">
        <v>0.05</v>
      </c>
    </row>
    <row r="57" spans="20:21" x14ac:dyDescent="0.25">
      <c r="T57" s="140" t="s">
        <v>167</v>
      </c>
    </row>
    <row r="58" spans="20:21" x14ac:dyDescent="0.25">
      <c r="T58" s="140" t="s">
        <v>168</v>
      </c>
    </row>
    <row r="59" spans="20:21" x14ac:dyDescent="0.25">
      <c r="T59" s="140" t="s">
        <v>169</v>
      </c>
    </row>
    <row r="60" spans="20:21" x14ac:dyDescent="0.25">
      <c r="T60" s="140" t="s">
        <v>170</v>
      </c>
    </row>
    <row r="61" spans="20:21" x14ac:dyDescent="0.25">
      <c r="T61" s="140" t="s">
        <v>262</v>
      </c>
    </row>
    <row r="64" spans="20:21" x14ac:dyDescent="0.25">
      <c r="T64" t="s">
        <v>263</v>
      </c>
    </row>
    <row r="66" spans="20:21" x14ac:dyDescent="0.25">
      <c r="T66" t="s">
        <v>160</v>
      </c>
    </row>
    <row r="67" spans="20:21" x14ac:dyDescent="0.25">
      <c r="T67" s="137">
        <v>-2.5143651252951043</v>
      </c>
      <c r="U67" s="122">
        <v>-0.4066477090601841</v>
      </c>
    </row>
    <row r="68" spans="20:21" ht="15.75" thickBot="1" x14ac:dyDescent="0.3"/>
    <row r="69" spans="20:21" x14ac:dyDescent="0.25">
      <c r="T69" s="138" t="s">
        <v>161</v>
      </c>
      <c r="U69" s="124">
        <v>-1.4605064171776441</v>
      </c>
    </row>
    <row r="70" spans="20:21" x14ac:dyDescent="0.25">
      <c r="T70" s="116" t="s">
        <v>173</v>
      </c>
      <c r="U70" s="125">
        <v>-2.8106654907713229</v>
      </c>
    </row>
    <row r="71" spans="20:21" x14ac:dyDescent="0.25">
      <c r="T71" s="116" t="s">
        <v>174</v>
      </c>
      <c r="U71" s="125">
        <v>2.0280940009689217</v>
      </c>
    </row>
    <row r="72" spans="20:21" x14ac:dyDescent="0.25">
      <c r="T72" s="116" t="s">
        <v>175</v>
      </c>
      <c r="U72" s="128">
        <v>36</v>
      </c>
    </row>
    <row r="73" spans="20:21" x14ac:dyDescent="0.25">
      <c r="T73" s="116" t="s">
        <v>164</v>
      </c>
      <c r="U73" s="125">
        <v>7.9476012700812615E-3</v>
      </c>
    </row>
    <row r="74" spans="20:21" ht="15.75" thickBot="1" x14ac:dyDescent="0.3">
      <c r="T74" s="119" t="s">
        <v>166</v>
      </c>
      <c r="U74" s="139">
        <v>0.05</v>
      </c>
    </row>
    <row r="76" spans="20:21" x14ac:dyDescent="0.25">
      <c r="T76" s="140" t="s">
        <v>167</v>
      </c>
    </row>
    <row r="77" spans="20:21" x14ac:dyDescent="0.25">
      <c r="T77" s="140" t="s">
        <v>168</v>
      </c>
    </row>
    <row r="78" spans="20:21" x14ac:dyDescent="0.25">
      <c r="T78" s="140" t="s">
        <v>169</v>
      </c>
    </row>
    <row r="79" spans="20:21" x14ac:dyDescent="0.25">
      <c r="T79" s="140" t="s">
        <v>170</v>
      </c>
    </row>
    <row r="80" spans="20:21" x14ac:dyDescent="0.25">
      <c r="T80" s="140" t="s">
        <v>264</v>
      </c>
    </row>
    <row r="83" spans="20:21" x14ac:dyDescent="0.25">
      <c r="T83" t="s">
        <v>265</v>
      </c>
    </row>
    <row r="85" spans="20:21" x14ac:dyDescent="0.25">
      <c r="T85" t="s">
        <v>160</v>
      </c>
    </row>
    <row r="86" spans="20:21" x14ac:dyDescent="0.25">
      <c r="T86" s="137">
        <v>0.81502634775416027</v>
      </c>
      <c r="U86" s="122">
        <v>4.162420253989275</v>
      </c>
    </row>
    <row r="87" spans="20:21" ht="15.75" thickBot="1" x14ac:dyDescent="0.3"/>
    <row r="88" spans="20:21" x14ac:dyDescent="0.25">
      <c r="T88" s="138" t="s">
        <v>161</v>
      </c>
      <c r="U88" s="124">
        <v>2.4887233008717176</v>
      </c>
    </row>
    <row r="89" spans="20:21" x14ac:dyDescent="0.25">
      <c r="T89" s="116" t="s">
        <v>162</v>
      </c>
      <c r="U89" s="125">
        <v>2.9143914184156361</v>
      </c>
    </row>
    <row r="90" spans="20:21" x14ac:dyDescent="0.25">
      <c r="T90" s="116" t="s">
        <v>163</v>
      </c>
      <c r="U90" s="125">
        <v>1.9599639845400536</v>
      </c>
    </row>
    <row r="91" spans="20:21" x14ac:dyDescent="0.25">
      <c r="T91" s="116" t="s">
        <v>164</v>
      </c>
      <c r="U91" s="125">
        <v>3.5638275946023867E-3</v>
      </c>
    </row>
    <row r="92" spans="20:21" ht="15.75" thickBot="1" x14ac:dyDescent="0.3">
      <c r="T92" s="119" t="s">
        <v>166</v>
      </c>
      <c r="U92" s="139">
        <v>0.05</v>
      </c>
    </row>
    <row r="94" spans="20:21" x14ac:dyDescent="0.25">
      <c r="T94" s="140" t="s">
        <v>167</v>
      </c>
    </row>
    <row r="95" spans="20:21" x14ac:dyDescent="0.25">
      <c r="T95" s="140" t="s">
        <v>168</v>
      </c>
    </row>
    <row r="96" spans="20:21" x14ac:dyDescent="0.25">
      <c r="T96" s="140" t="s">
        <v>169</v>
      </c>
    </row>
    <row r="97" spans="20:21" x14ac:dyDescent="0.25">
      <c r="T97" s="140" t="s">
        <v>170</v>
      </c>
    </row>
    <row r="98" spans="20:21" x14ac:dyDescent="0.25">
      <c r="T98" s="140" t="s">
        <v>266</v>
      </c>
    </row>
    <row r="101" spans="20:21" x14ac:dyDescent="0.25">
      <c r="T101" t="s">
        <v>267</v>
      </c>
    </row>
    <row r="103" spans="20:21" x14ac:dyDescent="0.25">
      <c r="T103" t="s">
        <v>160</v>
      </c>
    </row>
    <row r="104" spans="20:21" x14ac:dyDescent="0.25">
      <c r="T104" s="137">
        <v>-1.8709488313924223</v>
      </c>
      <c r="U104" s="122">
        <v>6.8483954331358579</v>
      </c>
    </row>
    <row r="105" spans="20:21" ht="15.75" thickBot="1" x14ac:dyDescent="0.3"/>
    <row r="106" spans="20:21" x14ac:dyDescent="0.25">
      <c r="T106" s="138" t="s">
        <v>161</v>
      </c>
      <c r="U106" s="124">
        <v>2.4887233008717176</v>
      </c>
    </row>
    <row r="107" spans="20:21" x14ac:dyDescent="0.25">
      <c r="T107" s="116" t="s">
        <v>173</v>
      </c>
      <c r="U107" s="125">
        <v>1.1577395371583181</v>
      </c>
    </row>
    <row r="108" spans="20:21" x14ac:dyDescent="0.25">
      <c r="T108" s="116" t="s">
        <v>174</v>
      </c>
      <c r="U108" s="125">
        <v>2.0280940009689217</v>
      </c>
    </row>
    <row r="109" spans="20:21" x14ac:dyDescent="0.25">
      <c r="T109" s="116" t="s">
        <v>175</v>
      </c>
      <c r="U109" s="128">
        <v>36</v>
      </c>
    </row>
    <row r="110" spans="20:21" x14ac:dyDescent="0.25">
      <c r="T110" s="116" t="s">
        <v>164</v>
      </c>
      <c r="U110" s="125">
        <v>0.25459397434141273</v>
      </c>
    </row>
    <row r="111" spans="20:21" ht="15.75" thickBot="1" x14ac:dyDescent="0.3">
      <c r="T111" s="119" t="s">
        <v>166</v>
      </c>
      <c r="U111" s="139">
        <v>0.05</v>
      </c>
    </row>
    <row r="113" spans="20:21" x14ac:dyDescent="0.25">
      <c r="T113" s="140" t="s">
        <v>167</v>
      </c>
    </row>
    <row r="114" spans="20:21" x14ac:dyDescent="0.25">
      <c r="T114" s="140" t="s">
        <v>168</v>
      </c>
    </row>
    <row r="115" spans="20:21" x14ac:dyDescent="0.25">
      <c r="T115" s="140" t="s">
        <v>169</v>
      </c>
    </row>
    <row r="116" spans="20:21" x14ac:dyDescent="0.25">
      <c r="T116" s="140" t="s">
        <v>259</v>
      </c>
    </row>
    <row r="117" spans="20:21" x14ac:dyDescent="0.25">
      <c r="T117" s="140" t="s">
        <v>268</v>
      </c>
    </row>
    <row r="120" spans="20:21" x14ac:dyDescent="0.25">
      <c r="T120" t="s">
        <v>269</v>
      </c>
    </row>
    <row r="122" spans="20:21" x14ac:dyDescent="0.25">
      <c r="T122" t="s">
        <v>160</v>
      </c>
    </row>
    <row r="123" spans="20:21" x14ac:dyDescent="0.25">
      <c r="T123" s="137">
        <v>-2.0992718509379</v>
      </c>
      <c r="U123" s="122">
        <v>-0.44103162185504396</v>
      </c>
    </row>
    <row r="124" spans="20:21" ht="15.75" thickBot="1" x14ac:dyDescent="0.3"/>
    <row r="125" spans="20:21" x14ac:dyDescent="0.25">
      <c r="T125" s="138" t="s">
        <v>161</v>
      </c>
      <c r="U125" s="124">
        <v>-1.2701517363964721</v>
      </c>
    </row>
    <row r="126" spans="20:21" x14ac:dyDescent="0.25">
      <c r="T126" s="116" t="s">
        <v>162</v>
      </c>
      <c r="U126" s="125">
        <v>-3.0025223300908213</v>
      </c>
    </row>
    <row r="127" spans="20:21" x14ac:dyDescent="0.25">
      <c r="T127" s="116" t="s">
        <v>163</v>
      </c>
      <c r="U127" s="125">
        <v>1.9599639845400536</v>
      </c>
    </row>
    <row r="128" spans="20:21" x14ac:dyDescent="0.25">
      <c r="T128" s="116" t="s">
        <v>164</v>
      </c>
      <c r="U128" s="125">
        <v>2.6775232929023909E-3</v>
      </c>
    </row>
    <row r="129" spans="20:21" ht="15.75" thickBot="1" x14ac:dyDescent="0.3">
      <c r="T129" s="119" t="s">
        <v>166</v>
      </c>
      <c r="U129" s="139">
        <v>0.05</v>
      </c>
    </row>
    <row r="131" spans="20:21" x14ac:dyDescent="0.25">
      <c r="T131" s="140" t="s">
        <v>167</v>
      </c>
    </row>
    <row r="132" spans="20:21" x14ac:dyDescent="0.25">
      <c r="T132" s="140" t="s">
        <v>168</v>
      </c>
    </row>
    <row r="133" spans="20:21" x14ac:dyDescent="0.25">
      <c r="T133" s="140" t="s">
        <v>169</v>
      </c>
    </row>
    <row r="134" spans="20:21" x14ac:dyDescent="0.25">
      <c r="T134" s="140" t="s">
        <v>170</v>
      </c>
    </row>
    <row r="135" spans="20:21" x14ac:dyDescent="0.25">
      <c r="T135" s="140" t="s">
        <v>270</v>
      </c>
    </row>
    <row r="138" spans="20:21" x14ac:dyDescent="0.25">
      <c r="T138" t="s">
        <v>271</v>
      </c>
    </row>
    <row r="140" spans="20:21" x14ac:dyDescent="0.25">
      <c r="T140" t="s">
        <v>160</v>
      </c>
    </row>
    <row r="141" spans="20:21" x14ac:dyDescent="0.25">
      <c r="T141" s="137">
        <v>-3.2686943353180387</v>
      </c>
      <c r="U141" s="122">
        <v>0.72839086252509444</v>
      </c>
    </row>
    <row r="142" spans="20:21" ht="15.75" thickBot="1" x14ac:dyDescent="0.3"/>
    <row r="143" spans="20:21" x14ac:dyDescent="0.25">
      <c r="T143" s="138" t="s">
        <v>161</v>
      </c>
      <c r="U143" s="124">
        <v>-1.2701517363964721</v>
      </c>
    </row>
    <row r="144" spans="20:21" x14ac:dyDescent="0.25">
      <c r="T144" s="116" t="s">
        <v>173</v>
      </c>
      <c r="U144" s="125">
        <v>-1.2889328044826127</v>
      </c>
    </row>
    <row r="145" spans="20:21" x14ac:dyDescent="0.25">
      <c r="T145" s="116" t="s">
        <v>174</v>
      </c>
      <c r="U145" s="125">
        <v>2.0280940009689217</v>
      </c>
    </row>
    <row r="146" spans="20:21" x14ac:dyDescent="0.25">
      <c r="T146" s="116" t="s">
        <v>175</v>
      </c>
      <c r="U146" s="128">
        <v>36</v>
      </c>
    </row>
    <row r="147" spans="20:21" x14ac:dyDescent="0.25">
      <c r="T147" s="116" t="s">
        <v>164</v>
      </c>
      <c r="U147" s="125">
        <v>0.20564275451930353</v>
      </c>
    </row>
    <row r="148" spans="20:21" ht="15.75" thickBot="1" x14ac:dyDescent="0.3">
      <c r="T148" s="119" t="s">
        <v>166</v>
      </c>
      <c r="U148" s="139">
        <v>0.05</v>
      </c>
    </row>
    <row r="150" spans="20:21" x14ac:dyDescent="0.25">
      <c r="T150" s="140" t="s">
        <v>167</v>
      </c>
    </row>
    <row r="151" spans="20:21" x14ac:dyDescent="0.25">
      <c r="T151" s="140" t="s">
        <v>168</v>
      </c>
    </row>
    <row r="152" spans="20:21" x14ac:dyDescent="0.25">
      <c r="T152" s="140" t="s">
        <v>169</v>
      </c>
    </row>
    <row r="153" spans="20:21" x14ac:dyDescent="0.25">
      <c r="T153" s="140" t="s">
        <v>259</v>
      </c>
    </row>
    <row r="154" spans="20:21" x14ac:dyDescent="0.25">
      <c r="T154" s="140" t="s">
        <v>272</v>
      </c>
    </row>
    <row r="157" spans="20:21" x14ac:dyDescent="0.25">
      <c r="T157" t="s">
        <v>273</v>
      </c>
    </row>
    <row r="159" spans="20:21" x14ac:dyDescent="0.25">
      <c r="T159" t="s">
        <v>160</v>
      </c>
    </row>
    <row r="160" spans="20:21" x14ac:dyDescent="0.25">
      <c r="T160" s="137">
        <v>-7.7401881753688655E-3</v>
      </c>
      <c r="U160" s="122">
        <v>2.1509593172771659E-2</v>
      </c>
    </row>
    <row r="161" spans="20:21" ht="15.75" thickBot="1" x14ac:dyDescent="0.3"/>
    <row r="162" spans="20:21" x14ac:dyDescent="0.25">
      <c r="T162" s="138" t="s">
        <v>161</v>
      </c>
      <c r="U162" s="124">
        <v>6.8847024987013965E-3</v>
      </c>
    </row>
    <row r="163" spans="20:21" x14ac:dyDescent="0.25">
      <c r="T163" s="116" t="s">
        <v>162</v>
      </c>
      <c r="U163" s="125">
        <v>0.92265776493303475</v>
      </c>
    </row>
    <row r="164" spans="20:21" x14ac:dyDescent="0.25">
      <c r="T164" s="116" t="s">
        <v>163</v>
      </c>
      <c r="U164" s="125">
        <v>1.9599639845400536</v>
      </c>
    </row>
    <row r="165" spans="20:21" x14ac:dyDescent="0.25">
      <c r="T165" s="116" t="s">
        <v>164</v>
      </c>
      <c r="U165" s="125">
        <v>0.35618558233953013</v>
      </c>
    </row>
    <row r="166" spans="20:21" ht="15.75" thickBot="1" x14ac:dyDescent="0.3">
      <c r="T166" s="119" t="s">
        <v>166</v>
      </c>
      <c r="U166" s="139">
        <v>0.05</v>
      </c>
    </row>
    <row r="168" spans="20:21" x14ac:dyDescent="0.25">
      <c r="T168" s="140" t="s">
        <v>167</v>
      </c>
    </row>
    <row r="169" spans="20:21" x14ac:dyDescent="0.25">
      <c r="T169" s="140" t="s">
        <v>168</v>
      </c>
    </row>
    <row r="170" spans="20:21" x14ac:dyDescent="0.25">
      <c r="T170" s="140" t="s">
        <v>169</v>
      </c>
    </row>
    <row r="171" spans="20:21" x14ac:dyDescent="0.25">
      <c r="T171" s="140" t="s">
        <v>259</v>
      </c>
    </row>
    <row r="172" spans="20:21" x14ac:dyDescent="0.25">
      <c r="T172" s="140" t="s">
        <v>274</v>
      </c>
    </row>
    <row r="175" spans="20:21" x14ac:dyDescent="0.25">
      <c r="T175" t="s">
        <v>275</v>
      </c>
    </row>
    <row r="177" spans="20:21" x14ac:dyDescent="0.25">
      <c r="T177" t="s">
        <v>160</v>
      </c>
    </row>
    <row r="178" spans="20:21" x14ac:dyDescent="0.25">
      <c r="T178" s="137">
        <v>-3.2324543003814314E-2</v>
      </c>
      <c r="U178" s="122">
        <v>4.6093948001217105E-2</v>
      </c>
    </row>
    <row r="179" spans="20:21" ht="15.75" thickBot="1" x14ac:dyDescent="0.3"/>
    <row r="180" spans="20:21" x14ac:dyDescent="0.25">
      <c r="T180" s="138" t="s">
        <v>161</v>
      </c>
      <c r="U180" s="124">
        <v>6.8847024987013965E-3</v>
      </c>
    </row>
    <row r="181" spans="20:21" x14ac:dyDescent="0.25">
      <c r="T181" s="116" t="s">
        <v>173</v>
      </c>
      <c r="U181" s="125">
        <v>0.35611049529571226</v>
      </c>
    </row>
    <row r="182" spans="20:21" x14ac:dyDescent="0.25">
      <c r="T182" s="116" t="s">
        <v>174</v>
      </c>
      <c r="U182" s="125">
        <v>2.0280940009689217</v>
      </c>
    </row>
    <row r="183" spans="20:21" x14ac:dyDescent="0.25">
      <c r="T183" s="116" t="s">
        <v>175</v>
      </c>
      <c r="U183" s="128">
        <v>36</v>
      </c>
    </row>
    <row r="184" spans="20:21" x14ac:dyDescent="0.25">
      <c r="T184" s="116" t="s">
        <v>164</v>
      </c>
      <c r="U184" s="125">
        <v>0.72383635843700334</v>
      </c>
    </row>
    <row r="185" spans="20:21" ht="15.75" thickBot="1" x14ac:dyDescent="0.3">
      <c r="T185" s="119" t="s">
        <v>166</v>
      </c>
      <c r="U185" s="139">
        <v>0.05</v>
      </c>
    </row>
    <row r="187" spans="20:21" x14ac:dyDescent="0.25">
      <c r="T187" s="140" t="s">
        <v>167</v>
      </c>
    </row>
    <row r="188" spans="20:21" x14ac:dyDescent="0.25">
      <c r="T188" s="140" t="s">
        <v>168</v>
      </c>
    </row>
    <row r="189" spans="20:21" x14ac:dyDescent="0.25">
      <c r="T189" s="140" t="s">
        <v>169</v>
      </c>
    </row>
    <row r="190" spans="20:21" x14ac:dyDescent="0.25">
      <c r="T190" s="140" t="s">
        <v>259</v>
      </c>
    </row>
    <row r="191" spans="20:21" x14ac:dyDescent="0.25">
      <c r="T191" s="140" t="s">
        <v>276</v>
      </c>
    </row>
    <row r="194" spans="20:21" x14ac:dyDescent="0.25">
      <c r="T194" t="s">
        <v>277</v>
      </c>
    </row>
    <row r="196" spans="20:21" x14ac:dyDescent="0.25">
      <c r="T196" t="s">
        <v>160</v>
      </c>
    </row>
    <row r="197" spans="20:21" x14ac:dyDescent="0.25">
      <c r="T197" s="137">
        <v>-9.1388481759511322</v>
      </c>
      <c r="U197" s="122">
        <v>-2.65411331437695</v>
      </c>
    </row>
    <row r="198" spans="20:21" ht="15.75" thickBot="1" x14ac:dyDescent="0.3"/>
    <row r="199" spans="20:21" x14ac:dyDescent="0.25">
      <c r="T199" s="138" t="s">
        <v>161</v>
      </c>
      <c r="U199" s="124">
        <v>-5.8964807451640411</v>
      </c>
    </row>
    <row r="200" spans="20:21" x14ac:dyDescent="0.25">
      <c r="T200" s="116" t="s">
        <v>162</v>
      </c>
      <c r="U200" s="125">
        <v>-3.5643369059039554</v>
      </c>
    </row>
    <row r="201" spans="20:21" x14ac:dyDescent="0.25">
      <c r="T201" s="116" t="s">
        <v>163</v>
      </c>
      <c r="U201" s="125">
        <v>1.9599639845400536</v>
      </c>
    </row>
    <row r="202" spans="20:21" x14ac:dyDescent="0.25">
      <c r="T202" s="116" t="s">
        <v>164</v>
      </c>
      <c r="U202" s="125">
        <v>3.6477717970155745E-4</v>
      </c>
    </row>
    <row r="203" spans="20:21" ht="15.75" thickBot="1" x14ac:dyDescent="0.3">
      <c r="T203" s="119" t="s">
        <v>166</v>
      </c>
      <c r="U203" s="139">
        <v>0.05</v>
      </c>
    </row>
    <row r="205" spans="20:21" x14ac:dyDescent="0.25">
      <c r="T205" s="140" t="s">
        <v>167</v>
      </c>
    </row>
    <row r="206" spans="20:21" x14ac:dyDescent="0.25">
      <c r="T206" s="140" t="s">
        <v>168</v>
      </c>
    </row>
    <row r="207" spans="20:21" x14ac:dyDescent="0.25">
      <c r="T207" s="140" t="s">
        <v>169</v>
      </c>
    </row>
    <row r="208" spans="20:21" x14ac:dyDescent="0.25">
      <c r="T208" s="140" t="s">
        <v>170</v>
      </c>
    </row>
    <row r="209" spans="20:21" x14ac:dyDescent="0.25">
      <c r="T209" s="140" t="s">
        <v>278</v>
      </c>
    </row>
    <row r="212" spans="20:21" x14ac:dyDescent="0.25">
      <c r="T212" t="s">
        <v>279</v>
      </c>
    </row>
    <row r="214" spans="20:21" x14ac:dyDescent="0.25">
      <c r="T214" t="s">
        <v>160</v>
      </c>
    </row>
    <row r="215" spans="20:21" x14ac:dyDescent="0.25">
      <c r="T215" s="137">
        <v>-10.973706873564653</v>
      </c>
      <c r="U215" s="122">
        <v>-0.81925461676342803</v>
      </c>
    </row>
    <row r="216" spans="20:21" ht="15.75" thickBot="1" x14ac:dyDescent="0.3"/>
    <row r="217" spans="20:21" x14ac:dyDescent="0.25">
      <c r="T217" s="138" t="s">
        <v>161</v>
      </c>
      <c r="U217" s="124">
        <v>-5.8964807451640411</v>
      </c>
    </row>
    <row r="218" spans="20:21" x14ac:dyDescent="0.25">
      <c r="T218" s="116" t="s">
        <v>173</v>
      </c>
      <c r="U218" s="125">
        <v>-2.3553446160695342</v>
      </c>
    </row>
    <row r="219" spans="20:21" x14ac:dyDescent="0.25">
      <c r="T219" s="116" t="s">
        <v>174</v>
      </c>
      <c r="U219" s="125">
        <v>2.0280940009689217</v>
      </c>
    </row>
    <row r="220" spans="20:21" x14ac:dyDescent="0.25">
      <c r="T220" s="116" t="s">
        <v>175</v>
      </c>
      <c r="U220" s="128">
        <v>36</v>
      </c>
    </row>
    <row r="221" spans="20:21" x14ac:dyDescent="0.25">
      <c r="T221" s="116" t="s">
        <v>164</v>
      </c>
      <c r="U221" s="125">
        <v>2.4074045952632385E-2</v>
      </c>
    </row>
    <row r="222" spans="20:21" ht="15.75" thickBot="1" x14ac:dyDescent="0.3">
      <c r="T222" s="119" t="s">
        <v>166</v>
      </c>
      <c r="U222" s="139">
        <v>0.05</v>
      </c>
    </row>
    <row r="224" spans="20:21" x14ac:dyDescent="0.25">
      <c r="T224" s="140" t="s">
        <v>167</v>
      </c>
    </row>
    <row r="225" spans="20:21" x14ac:dyDescent="0.25">
      <c r="T225" s="140" t="s">
        <v>168</v>
      </c>
    </row>
    <row r="226" spans="20:21" x14ac:dyDescent="0.25">
      <c r="T226" s="140" t="s">
        <v>169</v>
      </c>
    </row>
    <row r="227" spans="20:21" x14ac:dyDescent="0.25">
      <c r="T227" s="140" t="s">
        <v>170</v>
      </c>
    </row>
    <row r="228" spans="20:21" x14ac:dyDescent="0.25">
      <c r="T228" s="140" t="s">
        <v>280</v>
      </c>
    </row>
    <row r="231" spans="20:21" x14ac:dyDescent="0.25">
      <c r="T231" t="s">
        <v>281</v>
      </c>
    </row>
    <row r="233" spans="20:21" x14ac:dyDescent="0.25">
      <c r="T233" t="s">
        <v>160</v>
      </c>
    </row>
    <row r="234" spans="20:21" x14ac:dyDescent="0.25">
      <c r="T234" s="137">
        <v>-0.49200944062017765</v>
      </c>
      <c r="U234" s="122">
        <v>0.69677419033160704</v>
      </c>
    </row>
    <row r="235" spans="20:21" ht="15.75" thickBot="1" x14ac:dyDescent="0.3"/>
    <row r="236" spans="20:21" x14ac:dyDescent="0.25">
      <c r="T236" s="138" t="s">
        <v>161</v>
      </c>
      <c r="U236" s="124">
        <v>0.10238237485571466</v>
      </c>
    </row>
    <row r="237" spans="20:21" x14ac:dyDescent="0.25">
      <c r="T237" s="116" t="s">
        <v>162</v>
      </c>
      <c r="U237" s="125">
        <v>0.33759846980433167</v>
      </c>
    </row>
    <row r="238" spans="20:21" x14ac:dyDescent="0.25">
      <c r="T238" s="116" t="s">
        <v>163</v>
      </c>
      <c r="U238" s="125">
        <v>1.9599639845400536</v>
      </c>
    </row>
    <row r="239" spans="20:21" x14ac:dyDescent="0.25">
      <c r="T239" s="116" t="s">
        <v>164</v>
      </c>
      <c r="U239" s="125">
        <v>0.73566579546834054</v>
      </c>
    </row>
    <row r="240" spans="20:21" ht="15.75" thickBot="1" x14ac:dyDescent="0.3">
      <c r="T240" s="119" t="s">
        <v>166</v>
      </c>
      <c r="U240" s="139">
        <v>0.05</v>
      </c>
    </row>
    <row r="242" spans="20:21" x14ac:dyDescent="0.25">
      <c r="T242" s="140" t="s">
        <v>167</v>
      </c>
    </row>
    <row r="243" spans="20:21" x14ac:dyDescent="0.25">
      <c r="T243" s="140" t="s">
        <v>168</v>
      </c>
    </row>
    <row r="244" spans="20:21" x14ac:dyDescent="0.25">
      <c r="T244" s="140" t="s">
        <v>169</v>
      </c>
    </row>
    <row r="245" spans="20:21" x14ac:dyDescent="0.25">
      <c r="T245" s="140" t="s">
        <v>259</v>
      </c>
    </row>
    <row r="246" spans="20:21" x14ac:dyDescent="0.25">
      <c r="T246" s="140" t="s">
        <v>282</v>
      </c>
    </row>
    <row r="249" spans="20:21" x14ac:dyDescent="0.25">
      <c r="T249" t="s">
        <v>283</v>
      </c>
    </row>
    <row r="251" spans="20:21" x14ac:dyDescent="0.25">
      <c r="T251" t="s">
        <v>160</v>
      </c>
    </row>
    <row r="252" spans="20:21" x14ac:dyDescent="0.25">
      <c r="T252" s="137">
        <v>-1.4543780287950834</v>
      </c>
      <c r="U252" s="122">
        <v>1.6591427785065127</v>
      </c>
    </row>
    <row r="253" spans="20:21" ht="15.75" thickBot="1" x14ac:dyDescent="0.3"/>
    <row r="254" spans="20:21" x14ac:dyDescent="0.25">
      <c r="T254" s="138" t="s">
        <v>161</v>
      </c>
      <c r="U254" s="124">
        <v>0.10238237485571466</v>
      </c>
    </row>
    <row r="255" spans="20:21" x14ac:dyDescent="0.25">
      <c r="T255" s="116" t="s">
        <v>173</v>
      </c>
      <c r="U255" s="125">
        <v>0.13338024256197803</v>
      </c>
    </row>
    <row r="256" spans="20:21" x14ac:dyDescent="0.25">
      <c r="T256" s="116" t="s">
        <v>174</v>
      </c>
      <c r="U256" s="125">
        <v>2.0280940009689217</v>
      </c>
    </row>
    <row r="257" spans="20:21" x14ac:dyDescent="0.25">
      <c r="T257" s="116" t="s">
        <v>175</v>
      </c>
      <c r="U257" s="128">
        <v>36</v>
      </c>
    </row>
    <row r="258" spans="20:21" x14ac:dyDescent="0.25">
      <c r="T258" s="116" t="s">
        <v>164</v>
      </c>
      <c r="U258" s="125">
        <v>0.89463548991659758</v>
      </c>
    </row>
    <row r="259" spans="20:21" ht="15.75" thickBot="1" x14ac:dyDescent="0.3">
      <c r="T259" s="119" t="s">
        <v>166</v>
      </c>
      <c r="U259" s="139">
        <v>0.05</v>
      </c>
    </row>
    <row r="261" spans="20:21" x14ac:dyDescent="0.25">
      <c r="T261" s="140" t="s">
        <v>167</v>
      </c>
    </row>
    <row r="262" spans="20:21" x14ac:dyDescent="0.25">
      <c r="T262" s="140" t="s">
        <v>168</v>
      </c>
    </row>
    <row r="263" spans="20:21" x14ac:dyDescent="0.25">
      <c r="T263" s="140" t="s">
        <v>169</v>
      </c>
    </row>
    <row r="264" spans="20:21" x14ac:dyDescent="0.25">
      <c r="T264" s="140" t="s">
        <v>259</v>
      </c>
    </row>
    <row r="265" spans="20:21" x14ac:dyDescent="0.25">
      <c r="T265" s="140" t="s">
        <v>284</v>
      </c>
    </row>
    <row r="268" spans="20:21" x14ac:dyDescent="0.25">
      <c r="T268" t="s">
        <v>285</v>
      </c>
    </row>
    <row r="270" spans="20:21" x14ac:dyDescent="0.25">
      <c r="T270" t="s">
        <v>160</v>
      </c>
    </row>
    <row r="271" spans="20:21" x14ac:dyDescent="0.25">
      <c r="T271" s="137">
        <v>-2.2521364638784345</v>
      </c>
      <c r="U271" s="122">
        <v>7.4732552823250753</v>
      </c>
    </row>
    <row r="272" spans="20:21" ht="15.75" thickBot="1" x14ac:dyDescent="0.3"/>
    <row r="273" spans="20:21" x14ac:dyDescent="0.25">
      <c r="T273" s="138" t="s">
        <v>161</v>
      </c>
      <c r="U273" s="124">
        <v>2.6105594092233204</v>
      </c>
    </row>
    <row r="274" spans="20:21" x14ac:dyDescent="0.25">
      <c r="T274" s="116" t="s">
        <v>162</v>
      </c>
      <c r="U274" s="125">
        <v>1.0522151816819574</v>
      </c>
    </row>
    <row r="275" spans="20:21" x14ac:dyDescent="0.25">
      <c r="T275" s="116" t="s">
        <v>163</v>
      </c>
      <c r="U275" s="125">
        <v>1.9599639845400536</v>
      </c>
    </row>
    <row r="276" spans="20:21" x14ac:dyDescent="0.25">
      <c r="T276" s="116" t="s">
        <v>164</v>
      </c>
      <c r="U276" s="125">
        <v>0.29270083569185235</v>
      </c>
    </row>
    <row r="277" spans="20:21" ht="15.75" thickBot="1" x14ac:dyDescent="0.3">
      <c r="T277" s="119" t="s">
        <v>166</v>
      </c>
      <c r="U277" s="139">
        <v>0.05</v>
      </c>
    </row>
    <row r="279" spans="20:21" x14ac:dyDescent="0.25">
      <c r="T279" s="140" t="s">
        <v>167</v>
      </c>
    </row>
    <row r="280" spans="20:21" x14ac:dyDescent="0.25">
      <c r="T280" s="140" t="s">
        <v>168</v>
      </c>
    </row>
    <row r="281" spans="20:21" x14ac:dyDescent="0.25">
      <c r="T281" s="140" t="s">
        <v>169</v>
      </c>
    </row>
    <row r="282" spans="20:21" x14ac:dyDescent="0.25">
      <c r="T282" s="140" t="s">
        <v>259</v>
      </c>
    </row>
    <row r="283" spans="20:21" x14ac:dyDescent="0.25">
      <c r="T283" s="140" t="s">
        <v>286</v>
      </c>
    </row>
    <row r="286" spans="20:21" x14ac:dyDescent="0.25">
      <c r="T286" t="s">
        <v>287</v>
      </c>
    </row>
    <row r="288" spans="20:21" x14ac:dyDescent="0.25">
      <c r="T288" t="s">
        <v>160</v>
      </c>
    </row>
    <row r="289" spans="20:21" x14ac:dyDescent="0.25">
      <c r="T289" s="137">
        <v>-4.7654301989802619</v>
      </c>
      <c r="U289" s="122">
        <v>9.9865490174269027</v>
      </c>
    </row>
    <row r="290" spans="20:21" ht="15.75" thickBot="1" x14ac:dyDescent="0.3"/>
    <row r="291" spans="20:21" x14ac:dyDescent="0.25">
      <c r="T291" s="138" t="s">
        <v>161</v>
      </c>
      <c r="U291" s="124">
        <v>2.6105594092233204</v>
      </c>
    </row>
    <row r="292" spans="20:21" x14ac:dyDescent="0.25">
      <c r="T292" s="116" t="s">
        <v>173</v>
      </c>
      <c r="U292" s="125">
        <v>0.71779654775140755</v>
      </c>
    </row>
    <row r="293" spans="20:21" x14ac:dyDescent="0.25">
      <c r="T293" s="116" t="s">
        <v>174</v>
      </c>
      <c r="U293" s="125">
        <v>2.0280940009689217</v>
      </c>
    </row>
    <row r="294" spans="20:21" x14ac:dyDescent="0.25">
      <c r="T294" s="116" t="s">
        <v>175</v>
      </c>
      <c r="U294" s="128">
        <v>36</v>
      </c>
    </row>
    <row r="295" spans="20:21" x14ac:dyDescent="0.25">
      <c r="T295" s="116" t="s">
        <v>164</v>
      </c>
      <c r="U295" s="125">
        <v>0.4775151724921558</v>
      </c>
    </row>
    <row r="296" spans="20:21" ht="15.75" thickBot="1" x14ac:dyDescent="0.3">
      <c r="T296" s="119" t="s">
        <v>166</v>
      </c>
      <c r="U296" s="139">
        <v>0.05</v>
      </c>
    </row>
    <row r="298" spans="20:21" x14ac:dyDescent="0.25">
      <c r="T298" s="140" t="s">
        <v>167</v>
      </c>
    </row>
    <row r="299" spans="20:21" x14ac:dyDescent="0.25">
      <c r="T299" s="140" t="s">
        <v>168</v>
      </c>
    </row>
    <row r="300" spans="20:21" x14ac:dyDescent="0.25">
      <c r="T300" s="140" t="s">
        <v>169</v>
      </c>
    </row>
    <row r="301" spans="20:21" x14ac:dyDescent="0.25">
      <c r="T301" s="140" t="s">
        <v>259</v>
      </c>
    </row>
    <row r="302" spans="20:21" x14ac:dyDescent="0.25">
      <c r="T302" s="140" t="s">
        <v>288</v>
      </c>
    </row>
    <row r="305" spans="20:21" x14ac:dyDescent="0.25">
      <c r="T305" t="s">
        <v>289</v>
      </c>
    </row>
    <row r="307" spans="20:21" x14ac:dyDescent="0.25">
      <c r="T307" t="s">
        <v>160</v>
      </c>
    </row>
    <row r="308" spans="20:21" x14ac:dyDescent="0.25">
      <c r="T308" s="137">
        <v>-5.6213708049847622</v>
      </c>
      <c r="U308" s="122">
        <v>-1.1867853818406018</v>
      </c>
    </row>
    <row r="309" spans="20:21" ht="15.75" thickBot="1" x14ac:dyDescent="0.3"/>
    <row r="310" spans="20:21" x14ac:dyDescent="0.25">
      <c r="T310" s="138" t="s">
        <v>161</v>
      </c>
      <c r="U310" s="124">
        <v>-3.4040780934126822</v>
      </c>
    </row>
    <row r="311" spans="20:21" x14ac:dyDescent="0.25">
      <c r="T311" s="116" t="s">
        <v>162</v>
      </c>
      <c r="U311" s="125">
        <v>-3.0090165492494734</v>
      </c>
    </row>
    <row r="312" spans="20:21" x14ac:dyDescent="0.25">
      <c r="T312" s="116" t="s">
        <v>163</v>
      </c>
      <c r="U312" s="125">
        <v>1.9599639845400536</v>
      </c>
    </row>
    <row r="313" spans="20:21" x14ac:dyDescent="0.25">
      <c r="T313" s="116" t="s">
        <v>164</v>
      </c>
      <c r="U313" s="125">
        <v>2.6209483883623467E-3</v>
      </c>
    </row>
    <row r="314" spans="20:21" ht="15.75" thickBot="1" x14ac:dyDescent="0.3">
      <c r="T314" s="119" t="s">
        <v>166</v>
      </c>
      <c r="U314" s="139">
        <v>0.05</v>
      </c>
    </row>
    <row r="316" spans="20:21" x14ac:dyDescent="0.25">
      <c r="T316" s="140" t="s">
        <v>167</v>
      </c>
    </row>
    <row r="317" spans="20:21" x14ac:dyDescent="0.25">
      <c r="T317" s="140" t="s">
        <v>168</v>
      </c>
    </row>
    <row r="318" spans="20:21" x14ac:dyDescent="0.25">
      <c r="T318" s="140" t="s">
        <v>169</v>
      </c>
    </row>
    <row r="319" spans="20:21" x14ac:dyDescent="0.25">
      <c r="T319" s="140" t="s">
        <v>170</v>
      </c>
    </row>
    <row r="320" spans="20:21" x14ac:dyDescent="0.25">
      <c r="T320" s="140" t="s">
        <v>290</v>
      </c>
    </row>
    <row r="323" spans="20:21" x14ac:dyDescent="0.25">
      <c r="T323" t="s">
        <v>291</v>
      </c>
    </row>
    <row r="325" spans="20:21" x14ac:dyDescent="0.25">
      <c r="T325" t="s">
        <v>160</v>
      </c>
    </row>
    <row r="326" spans="20:21" x14ac:dyDescent="0.25">
      <c r="T326" s="137">
        <v>-7.4968880708107664</v>
      </c>
      <c r="U326" s="122">
        <v>0.68873188398540197</v>
      </c>
    </row>
    <row r="327" spans="20:21" ht="15.75" thickBot="1" x14ac:dyDescent="0.3"/>
    <row r="328" spans="20:21" x14ac:dyDescent="0.25">
      <c r="T328" s="138" t="s">
        <v>161</v>
      </c>
      <c r="U328" s="124">
        <v>-3.4040780934126822</v>
      </c>
    </row>
    <row r="329" spans="20:21" x14ac:dyDescent="0.25">
      <c r="T329" s="116" t="s">
        <v>173</v>
      </c>
      <c r="U329" s="125">
        <v>-1.686809404346918</v>
      </c>
    </row>
    <row r="330" spans="20:21" x14ac:dyDescent="0.25">
      <c r="T330" s="116" t="s">
        <v>174</v>
      </c>
      <c r="U330" s="125">
        <v>2.0280940009689217</v>
      </c>
    </row>
    <row r="331" spans="20:21" x14ac:dyDescent="0.25">
      <c r="T331" s="116" t="s">
        <v>175</v>
      </c>
      <c r="U331" s="128">
        <v>36</v>
      </c>
    </row>
    <row r="332" spans="20:21" x14ac:dyDescent="0.25">
      <c r="T332" s="116" t="s">
        <v>164</v>
      </c>
      <c r="U332" s="125">
        <v>0.10028835506712863</v>
      </c>
    </row>
    <row r="333" spans="20:21" ht="15.75" thickBot="1" x14ac:dyDescent="0.3">
      <c r="T333" s="119" t="s">
        <v>166</v>
      </c>
      <c r="U333" s="139">
        <v>0.05</v>
      </c>
    </row>
    <row r="335" spans="20:21" x14ac:dyDescent="0.25">
      <c r="T335" s="140" t="s">
        <v>167</v>
      </c>
    </row>
    <row r="336" spans="20:21" x14ac:dyDescent="0.25">
      <c r="T336" s="140" t="s">
        <v>168</v>
      </c>
    </row>
    <row r="337" spans="20:21" x14ac:dyDescent="0.25">
      <c r="T337" s="140" t="s">
        <v>169</v>
      </c>
    </row>
    <row r="338" spans="20:21" x14ac:dyDescent="0.25">
      <c r="T338" s="140" t="s">
        <v>259</v>
      </c>
    </row>
    <row r="339" spans="20:21" x14ac:dyDescent="0.25">
      <c r="T339" s="140" t="s">
        <v>292</v>
      </c>
    </row>
    <row r="342" spans="20:21" x14ac:dyDescent="0.25">
      <c r="T342" t="s">
        <v>293</v>
      </c>
    </row>
    <row r="344" spans="20:21" x14ac:dyDescent="0.25">
      <c r="T344" t="s">
        <v>160</v>
      </c>
    </row>
    <row r="345" spans="20:21" x14ac:dyDescent="0.25">
      <c r="T345" s="137">
        <v>-5.1744709653564289</v>
      </c>
      <c r="U345" s="122">
        <v>4.5855102961732097</v>
      </c>
    </row>
    <row r="346" spans="20:21" ht="15.75" thickBot="1" x14ac:dyDescent="0.3"/>
    <row r="347" spans="20:21" x14ac:dyDescent="0.25">
      <c r="T347" s="138" t="s">
        <v>161</v>
      </c>
      <c r="U347" s="124">
        <v>-0.2944803345916096</v>
      </c>
    </row>
    <row r="348" spans="20:21" x14ac:dyDescent="0.25">
      <c r="T348" s="116" t="s">
        <v>162</v>
      </c>
      <c r="U348" s="125">
        <v>-0.11827294222989153</v>
      </c>
    </row>
    <row r="349" spans="20:21" x14ac:dyDescent="0.25">
      <c r="T349" s="116" t="s">
        <v>163</v>
      </c>
      <c r="U349" s="125">
        <v>1.9599639845400536</v>
      </c>
    </row>
    <row r="350" spans="20:21" x14ac:dyDescent="0.25">
      <c r="T350" s="116" t="s">
        <v>164</v>
      </c>
      <c r="U350" s="125">
        <v>0.90585139587110497</v>
      </c>
    </row>
    <row r="351" spans="20:21" ht="15.75" thickBot="1" x14ac:dyDescent="0.3">
      <c r="T351" s="119" t="s">
        <v>166</v>
      </c>
      <c r="U351" s="139">
        <v>0.05</v>
      </c>
    </row>
    <row r="353" spans="20:21" x14ac:dyDescent="0.25">
      <c r="T353" s="140" t="s">
        <v>167</v>
      </c>
    </row>
    <row r="354" spans="20:21" x14ac:dyDescent="0.25">
      <c r="T354" s="140" t="s">
        <v>168</v>
      </c>
    </row>
    <row r="355" spans="20:21" x14ac:dyDescent="0.25">
      <c r="T355" s="140" t="s">
        <v>169</v>
      </c>
    </row>
    <row r="356" spans="20:21" x14ac:dyDescent="0.25">
      <c r="T356" s="140" t="s">
        <v>259</v>
      </c>
    </row>
    <row r="357" spans="20:21" x14ac:dyDescent="0.25">
      <c r="T357" s="140" t="s">
        <v>294</v>
      </c>
    </row>
    <row r="360" spans="20:21" x14ac:dyDescent="0.25">
      <c r="T360" t="s">
        <v>295</v>
      </c>
    </row>
    <row r="362" spans="20:21" x14ac:dyDescent="0.25">
      <c r="T362" t="s">
        <v>160</v>
      </c>
    </row>
    <row r="363" spans="20:21" x14ac:dyDescent="0.25">
      <c r="T363" s="137">
        <v>-10.083073698961808</v>
      </c>
      <c r="U363" s="122">
        <v>9.494113029778589</v>
      </c>
    </row>
    <row r="364" spans="20:21" ht="15.75" thickBot="1" x14ac:dyDescent="0.3"/>
    <row r="365" spans="20:21" x14ac:dyDescent="0.25">
      <c r="T365" s="138" t="s">
        <v>161</v>
      </c>
      <c r="U365" s="124">
        <v>-0.2944803345916096</v>
      </c>
    </row>
    <row r="366" spans="20:21" x14ac:dyDescent="0.25">
      <c r="T366" s="116" t="s">
        <v>173</v>
      </c>
      <c r="U366" s="125">
        <v>-6.1013240386760162E-2</v>
      </c>
    </row>
    <row r="367" spans="20:21" x14ac:dyDescent="0.25">
      <c r="T367" s="116" t="s">
        <v>174</v>
      </c>
      <c r="U367" s="125">
        <v>2.0280940009689217</v>
      </c>
    </row>
    <row r="368" spans="20:21" x14ac:dyDescent="0.25">
      <c r="T368" s="116" t="s">
        <v>175</v>
      </c>
      <c r="U368" s="128">
        <v>36</v>
      </c>
    </row>
    <row r="369" spans="20:21" x14ac:dyDescent="0.25">
      <c r="T369" s="116" t="s">
        <v>164</v>
      </c>
      <c r="U369" s="125">
        <v>0.95168613867524687</v>
      </c>
    </row>
    <row r="370" spans="20:21" ht="15.75" thickBot="1" x14ac:dyDescent="0.3">
      <c r="T370" s="119" t="s">
        <v>166</v>
      </c>
      <c r="U370" s="139">
        <v>0.05</v>
      </c>
    </row>
    <row r="372" spans="20:21" x14ac:dyDescent="0.25">
      <c r="T372" s="140" t="s">
        <v>167</v>
      </c>
    </row>
    <row r="373" spans="20:21" x14ac:dyDescent="0.25">
      <c r="T373" s="140" t="s">
        <v>168</v>
      </c>
    </row>
    <row r="374" spans="20:21" x14ac:dyDescent="0.25">
      <c r="T374" s="140" t="s">
        <v>169</v>
      </c>
    </row>
    <row r="375" spans="20:21" x14ac:dyDescent="0.25">
      <c r="T375" s="140" t="s">
        <v>259</v>
      </c>
    </row>
    <row r="376" spans="20:21" x14ac:dyDescent="0.25">
      <c r="T376" s="140" t="s">
        <v>296</v>
      </c>
    </row>
    <row r="379" spans="20:21" x14ac:dyDescent="0.25">
      <c r="T379" t="s">
        <v>297</v>
      </c>
    </row>
    <row r="381" spans="20:21" x14ac:dyDescent="0.25">
      <c r="T381" t="s">
        <v>160</v>
      </c>
    </row>
    <row r="382" spans="20:21" x14ac:dyDescent="0.25">
      <c r="T382" s="137">
        <v>-0.41746659176210582</v>
      </c>
      <c r="U382" s="122">
        <v>0.81431890378860639</v>
      </c>
    </row>
    <row r="383" spans="20:21" ht="15.75" thickBot="1" x14ac:dyDescent="0.3"/>
    <row r="384" spans="20:21" x14ac:dyDescent="0.25">
      <c r="T384" s="138" t="s">
        <v>161</v>
      </c>
      <c r="U384" s="124">
        <v>0.19842615601325031</v>
      </c>
    </row>
    <row r="385" spans="20:21" x14ac:dyDescent="0.25">
      <c r="T385" s="116" t="s">
        <v>162</v>
      </c>
      <c r="U385" s="125">
        <v>0.63145429262068331</v>
      </c>
    </row>
    <row r="386" spans="20:21" x14ac:dyDescent="0.25">
      <c r="T386" s="116" t="s">
        <v>163</v>
      </c>
      <c r="U386" s="125">
        <v>1.9599639845400536</v>
      </c>
    </row>
    <row r="387" spans="20:21" x14ac:dyDescent="0.25">
      <c r="T387" s="116" t="s">
        <v>164</v>
      </c>
      <c r="U387" s="125">
        <v>0.52774352616605769</v>
      </c>
    </row>
    <row r="388" spans="20:21" ht="15.75" thickBot="1" x14ac:dyDescent="0.3">
      <c r="T388" s="119" t="s">
        <v>166</v>
      </c>
      <c r="U388" s="139">
        <v>0.05</v>
      </c>
    </row>
    <row r="390" spans="20:21" x14ac:dyDescent="0.25">
      <c r="T390" s="140" t="s">
        <v>167</v>
      </c>
    </row>
    <row r="391" spans="20:21" x14ac:dyDescent="0.25">
      <c r="T391" s="140" t="s">
        <v>168</v>
      </c>
    </row>
    <row r="392" spans="20:21" x14ac:dyDescent="0.25">
      <c r="T392" s="140" t="s">
        <v>169</v>
      </c>
    </row>
    <row r="393" spans="20:21" x14ac:dyDescent="0.25">
      <c r="T393" s="140" t="s">
        <v>259</v>
      </c>
    </row>
    <row r="394" spans="20:21" x14ac:dyDescent="0.25">
      <c r="T394" s="140" t="s">
        <v>298</v>
      </c>
    </row>
    <row r="397" spans="20:21" x14ac:dyDescent="0.25">
      <c r="T397" t="s">
        <v>299</v>
      </c>
    </row>
    <row r="399" spans="20:21" x14ac:dyDescent="0.25">
      <c r="T399" t="s">
        <v>160</v>
      </c>
    </row>
    <row r="400" spans="20:21" x14ac:dyDescent="0.25">
      <c r="T400" s="137">
        <v>-1.4319721918188186</v>
      </c>
      <c r="U400" s="122">
        <v>1.8288245038453192</v>
      </c>
    </row>
    <row r="401" spans="20:21" ht="15.75" thickBot="1" x14ac:dyDescent="0.3"/>
    <row r="402" spans="20:21" x14ac:dyDescent="0.25">
      <c r="T402" s="138" t="s">
        <v>161</v>
      </c>
      <c r="U402" s="124">
        <v>0.19842615601325031</v>
      </c>
    </row>
    <row r="403" spans="20:21" x14ac:dyDescent="0.25">
      <c r="T403" s="116" t="s">
        <v>173</v>
      </c>
      <c r="U403" s="125">
        <v>0.24682734571026826</v>
      </c>
    </row>
    <row r="404" spans="20:21" x14ac:dyDescent="0.25">
      <c r="T404" s="116" t="s">
        <v>174</v>
      </c>
      <c r="U404" s="125">
        <v>2.0280940009689217</v>
      </c>
    </row>
    <row r="405" spans="20:21" x14ac:dyDescent="0.25">
      <c r="T405" s="116" t="s">
        <v>175</v>
      </c>
      <c r="U405" s="128">
        <v>36</v>
      </c>
    </row>
    <row r="406" spans="20:21" x14ac:dyDescent="0.25">
      <c r="T406" s="116" t="s">
        <v>164</v>
      </c>
      <c r="U406" s="125">
        <v>0.80644399930991506</v>
      </c>
    </row>
    <row r="407" spans="20:21" ht="15.75" thickBot="1" x14ac:dyDescent="0.3">
      <c r="T407" s="119" t="s">
        <v>166</v>
      </c>
      <c r="U407" s="139">
        <v>0.05</v>
      </c>
    </row>
    <row r="409" spans="20:21" x14ac:dyDescent="0.25">
      <c r="T409" s="140" t="s">
        <v>167</v>
      </c>
    </row>
    <row r="410" spans="20:21" x14ac:dyDescent="0.25">
      <c r="T410" s="140" t="s">
        <v>168</v>
      </c>
    </row>
    <row r="411" spans="20:21" x14ac:dyDescent="0.25">
      <c r="T411" s="140" t="s">
        <v>169</v>
      </c>
    </row>
    <row r="412" spans="20:21" x14ac:dyDescent="0.25">
      <c r="T412" s="140" t="s">
        <v>259</v>
      </c>
    </row>
    <row r="413" spans="20:21" x14ac:dyDescent="0.25">
      <c r="T413" s="140" t="s">
        <v>300</v>
      </c>
    </row>
    <row r="416" spans="20:21" x14ac:dyDescent="0.25">
      <c r="T416" t="s">
        <v>301</v>
      </c>
    </row>
    <row r="418" spans="20:21" x14ac:dyDescent="0.25">
      <c r="T418" t="s">
        <v>160</v>
      </c>
    </row>
    <row r="419" spans="20:21" x14ac:dyDescent="0.25">
      <c r="T419" s="137">
        <v>-0.31434089169619839</v>
      </c>
      <c r="U419" s="122">
        <v>0.22235708190691136</v>
      </c>
    </row>
    <row r="420" spans="20:21" ht="15.75" thickBot="1" x14ac:dyDescent="0.3"/>
    <row r="421" spans="20:21" x14ac:dyDescent="0.25">
      <c r="T421" s="138" t="s">
        <v>161</v>
      </c>
      <c r="U421" s="124">
        <v>-4.5991904894643498E-2</v>
      </c>
    </row>
    <row r="422" spans="20:21" x14ac:dyDescent="0.25">
      <c r="T422" s="116" t="s">
        <v>162</v>
      </c>
      <c r="U422" s="125">
        <v>-0.33591510163052479</v>
      </c>
    </row>
    <row r="423" spans="20:21" x14ac:dyDescent="0.25">
      <c r="T423" s="116" t="s">
        <v>163</v>
      </c>
      <c r="U423" s="125">
        <v>1.9599639845400536</v>
      </c>
    </row>
    <row r="424" spans="20:21" x14ac:dyDescent="0.25">
      <c r="T424" s="116" t="s">
        <v>164</v>
      </c>
      <c r="U424" s="125">
        <v>0.73693488866622625</v>
      </c>
    </row>
    <row r="425" spans="20:21" ht="15.75" thickBot="1" x14ac:dyDescent="0.3">
      <c r="T425" s="119" t="s">
        <v>166</v>
      </c>
      <c r="U425" s="139">
        <v>0.05</v>
      </c>
    </row>
    <row r="427" spans="20:21" x14ac:dyDescent="0.25">
      <c r="T427" s="140" t="s">
        <v>167</v>
      </c>
    </row>
    <row r="428" spans="20:21" x14ac:dyDescent="0.25">
      <c r="T428" s="140" t="s">
        <v>168</v>
      </c>
    </row>
    <row r="429" spans="20:21" x14ac:dyDescent="0.25">
      <c r="T429" s="140" t="s">
        <v>169</v>
      </c>
    </row>
    <row r="430" spans="20:21" x14ac:dyDescent="0.25">
      <c r="T430" s="140" t="s">
        <v>259</v>
      </c>
    </row>
    <row r="431" spans="20:21" x14ac:dyDescent="0.25">
      <c r="T431" s="140" t="s">
        <v>302</v>
      </c>
    </row>
    <row r="434" spans="20:21" x14ac:dyDescent="0.25">
      <c r="T434" t="s">
        <v>303</v>
      </c>
    </row>
    <row r="436" spans="20:21" x14ac:dyDescent="0.25">
      <c r="T436" t="s">
        <v>160</v>
      </c>
    </row>
    <row r="437" spans="20:21" x14ac:dyDescent="0.25">
      <c r="T437" s="137">
        <v>-0.70849199517399408</v>
      </c>
      <c r="U437" s="122">
        <v>0.61650818538470709</v>
      </c>
    </row>
    <row r="438" spans="20:21" ht="15.75" thickBot="1" x14ac:dyDescent="0.3"/>
    <row r="439" spans="20:21" x14ac:dyDescent="0.25">
      <c r="T439" s="138" t="s">
        <v>161</v>
      </c>
      <c r="U439" s="124">
        <v>-4.5991904894643498E-2</v>
      </c>
    </row>
    <row r="440" spans="20:21" x14ac:dyDescent="0.25">
      <c r="T440" s="116" t="s">
        <v>173</v>
      </c>
      <c r="U440" s="125">
        <v>-0.1407938018100931</v>
      </c>
    </row>
    <row r="441" spans="20:21" x14ac:dyDescent="0.25">
      <c r="T441" s="116" t="s">
        <v>174</v>
      </c>
      <c r="U441" s="125">
        <v>2.0280940009689217</v>
      </c>
    </row>
    <row r="442" spans="20:21" x14ac:dyDescent="0.25">
      <c r="T442" s="116" t="s">
        <v>175</v>
      </c>
      <c r="U442" s="128">
        <v>36</v>
      </c>
    </row>
    <row r="443" spans="20:21" x14ac:dyDescent="0.25">
      <c r="T443" s="116" t="s">
        <v>164</v>
      </c>
      <c r="U443" s="125">
        <v>0.88881771118801611</v>
      </c>
    </row>
    <row r="444" spans="20:21" ht="15.75" thickBot="1" x14ac:dyDescent="0.3">
      <c r="T444" s="119" t="s">
        <v>166</v>
      </c>
      <c r="U444" s="139">
        <v>0.05</v>
      </c>
    </row>
    <row r="446" spans="20:21" x14ac:dyDescent="0.25">
      <c r="T446" s="140" t="s">
        <v>167</v>
      </c>
    </row>
    <row r="447" spans="20:21" x14ac:dyDescent="0.25">
      <c r="T447" s="140" t="s">
        <v>168</v>
      </c>
    </row>
    <row r="448" spans="20:21" x14ac:dyDescent="0.25">
      <c r="T448" s="140" t="s">
        <v>169</v>
      </c>
    </row>
    <row r="449" spans="20:21" x14ac:dyDescent="0.25">
      <c r="T449" s="140" t="s">
        <v>259</v>
      </c>
    </row>
    <row r="450" spans="20:21" x14ac:dyDescent="0.25">
      <c r="T450" s="140" t="s">
        <v>304</v>
      </c>
    </row>
    <row r="453" spans="20:21" x14ac:dyDescent="0.25">
      <c r="T453" t="s">
        <v>305</v>
      </c>
    </row>
    <row r="455" spans="20:21" x14ac:dyDescent="0.25">
      <c r="T455" t="s">
        <v>160</v>
      </c>
    </row>
    <row r="456" spans="20:21" x14ac:dyDescent="0.25">
      <c r="T456" s="137">
        <v>-2.0125378964407969E-2</v>
      </c>
      <c r="U456" s="122">
        <v>1.0321040481590766</v>
      </c>
    </row>
    <row r="457" spans="20:21" ht="15.75" thickBot="1" x14ac:dyDescent="0.3"/>
    <row r="458" spans="20:21" x14ac:dyDescent="0.25">
      <c r="T458" s="138" t="s">
        <v>161</v>
      </c>
      <c r="U458" s="124">
        <v>0.50598933459733431</v>
      </c>
    </row>
    <row r="459" spans="20:21" x14ac:dyDescent="0.25">
      <c r="T459" s="116" t="s">
        <v>162</v>
      </c>
      <c r="U459" s="125">
        <v>1.8849898069915472</v>
      </c>
    </row>
    <row r="460" spans="20:21" x14ac:dyDescent="0.25">
      <c r="T460" s="116" t="s">
        <v>163</v>
      </c>
      <c r="U460" s="125">
        <v>1.9599639845400536</v>
      </c>
    </row>
    <row r="461" spans="20:21" x14ac:dyDescent="0.25">
      <c r="T461" s="116" t="s">
        <v>164</v>
      </c>
      <c r="U461" s="125">
        <v>5.9431213991459009E-2</v>
      </c>
    </row>
    <row r="462" spans="20:21" ht="15.75" thickBot="1" x14ac:dyDescent="0.3">
      <c r="T462" s="119" t="s">
        <v>166</v>
      </c>
      <c r="U462" s="139">
        <v>0.05</v>
      </c>
    </row>
    <row r="464" spans="20:21" x14ac:dyDescent="0.25">
      <c r="T464" s="140" t="s">
        <v>167</v>
      </c>
    </row>
    <row r="465" spans="20:21" x14ac:dyDescent="0.25">
      <c r="T465" s="140" t="s">
        <v>168</v>
      </c>
    </row>
    <row r="466" spans="20:21" x14ac:dyDescent="0.25">
      <c r="T466" s="140" t="s">
        <v>169</v>
      </c>
    </row>
    <row r="467" spans="20:21" x14ac:dyDescent="0.25">
      <c r="T467" s="140" t="s">
        <v>259</v>
      </c>
    </row>
    <row r="468" spans="20:21" x14ac:dyDescent="0.25">
      <c r="T468" s="140" t="s">
        <v>306</v>
      </c>
    </row>
    <row r="471" spans="20:21" x14ac:dyDescent="0.25">
      <c r="T471" t="s">
        <v>307</v>
      </c>
    </row>
    <row r="473" spans="20:21" x14ac:dyDescent="0.25">
      <c r="T473" t="s">
        <v>160</v>
      </c>
    </row>
    <row r="474" spans="20:21" x14ac:dyDescent="0.25">
      <c r="T474" s="137">
        <v>-0.90240645826744248</v>
      </c>
      <c r="U474" s="122">
        <v>1.9143851274621111</v>
      </c>
    </row>
    <row r="475" spans="20:21" ht="15.75" thickBot="1" x14ac:dyDescent="0.3"/>
    <row r="476" spans="20:21" x14ac:dyDescent="0.25">
      <c r="T476" s="138" t="s">
        <v>161</v>
      </c>
      <c r="U476" s="124">
        <v>0.50598933459733431</v>
      </c>
    </row>
    <row r="477" spans="20:21" x14ac:dyDescent="0.25">
      <c r="T477" s="116" t="s">
        <v>173</v>
      </c>
      <c r="U477" s="125">
        <v>0.72862610017015106</v>
      </c>
    </row>
    <row r="478" spans="20:21" x14ac:dyDescent="0.25">
      <c r="T478" s="116" t="s">
        <v>174</v>
      </c>
      <c r="U478" s="125">
        <v>2.0280940009689217</v>
      </c>
    </row>
    <row r="479" spans="20:21" x14ac:dyDescent="0.25">
      <c r="T479" s="116" t="s">
        <v>175</v>
      </c>
      <c r="U479" s="128">
        <v>36</v>
      </c>
    </row>
    <row r="480" spans="20:21" x14ac:dyDescent="0.25">
      <c r="T480" s="116" t="s">
        <v>164</v>
      </c>
      <c r="U480" s="125">
        <v>0.47094399010521859</v>
      </c>
    </row>
    <row r="481" spans="20:21" ht="15.75" thickBot="1" x14ac:dyDescent="0.3">
      <c r="T481" s="119" t="s">
        <v>166</v>
      </c>
      <c r="U481" s="139">
        <v>0.05</v>
      </c>
    </row>
    <row r="483" spans="20:21" x14ac:dyDescent="0.25">
      <c r="T483" s="140" t="s">
        <v>167</v>
      </c>
    </row>
    <row r="484" spans="20:21" x14ac:dyDescent="0.25">
      <c r="T484" s="140" t="s">
        <v>168</v>
      </c>
    </row>
    <row r="485" spans="20:21" x14ac:dyDescent="0.25">
      <c r="T485" s="140" t="s">
        <v>169</v>
      </c>
    </row>
    <row r="486" spans="20:21" x14ac:dyDescent="0.25">
      <c r="T486" s="140" t="s">
        <v>259</v>
      </c>
    </row>
    <row r="487" spans="20:21" x14ac:dyDescent="0.25">
      <c r="T487" s="140" t="s">
        <v>308</v>
      </c>
    </row>
    <row r="490" spans="20:21" x14ac:dyDescent="0.25">
      <c r="T490" t="s">
        <v>309</v>
      </c>
    </row>
    <row r="492" spans="20:21" x14ac:dyDescent="0.25">
      <c r="T492" t="s">
        <v>160</v>
      </c>
    </row>
    <row r="493" spans="20:21" x14ac:dyDescent="0.25">
      <c r="T493" s="137">
        <v>-0.60354316131048513</v>
      </c>
      <c r="U493" s="122">
        <v>8.8669411241331293</v>
      </c>
    </row>
    <row r="494" spans="20:21" ht="15.75" thickBot="1" x14ac:dyDescent="0.3"/>
    <row r="495" spans="20:21" x14ac:dyDescent="0.25">
      <c r="T495" s="138" t="s">
        <v>161</v>
      </c>
      <c r="U495" s="124">
        <v>4.1316989814113221</v>
      </c>
    </row>
    <row r="496" spans="20:21" x14ac:dyDescent="0.25">
      <c r="T496" s="116" t="s">
        <v>162</v>
      </c>
      <c r="U496" s="125">
        <v>1.7101514462093195</v>
      </c>
    </row>
    <row r="497" spans="20:21" x14ac:dyDescent="0.25">
      <c r="T497" s="116" t="s">
        <v>163</v>
      </c>
      <c r="U497" s="125">
        <v>1.9599639845400536</v>
      </c>
    </row>
    <row r="498" spans="20:21" x14ac:dyDescent="0.25">
      <c r="T498" s="116" t="s">
        <v>164</v>
      </c>
      <c r="U498" s="125">
        <v>8.7237871503609732E-2</v>
      </c>
    </row>
    <row r="499" spans="20:21" ht="15.75" thickBot="1" x14ac:dyDescent="0.3">
      <c r="T499" s="119" t="s">
        <v>166</v>
      </c>
      <c r="U499" s="139">
        <v>0.05</v>
      </c>
    </row>
    <row r="501" spans="20:21" x14ac:dyDescent="0.25">
      <c r="T501" s="140" t="s">
        <v>167</v>
      </c>
    </row>
    <row r="502" spans="20:21" x14ac:dyDescent="0.25">
      <c r="T502" s="140" t="s">
        <v>168</v>
      </c>
    </row>
    <row r="503" spans="20:21" x14ac:dyDescent="0.25">
      <c r="T503" s="140" t="s">
        <v>169</v>
      </c>
    </row>
    <row r="504" spans="20:21" x14ac:dyDescent="0.25">
      <c r="T504" s="140" t="s">
        <v>259</v>
      </c>
    </row>
    <row r="505" spans="20:21" x14ac:dyDescent="0.25">
      <c r="T505" s="140" t="s">
        <v>310</v>
      </c>
    </row>
    <row r="508" spans="20:21" x14ac:dyDescent="0.25">
      <c r="T508" t="s">
        <v>311</v>
      </c>
    </row>
    <row r="510" spans="20:21" x14ac:dyDescent="0.25">
      <c r="T510" t="s">
        <v>160</v>
      </c>
    </row>
    <row r="511" spans="20:21" x14ac:dyDescent="0.25">
      <c r="T511" s="137">
        <v>-6.6198518100120616</v>
      </c>
      <c r="U511" s="122">
        <v>14.883249772834706</v>
      </c>
    </row>
    <row r="512" spans="20:21" ht="15.75" thickBot="1" x14ac:dyDescent="0.3"/>
    <row r="513" spans="20:21" x14ac:dyDescent="0.25">
      <c r="T513" s="138" t="s">
        <v>161</v>
      </c>
      <c r="U513" s="124">
        <v>4.1316989814113221</v>
      </c>
    </row>
    <row r="514" spans="20:21" x14ac:dyDescent="0.25">
      <c r="T514" s="116" t="s">
        <v>173</v>
      </c>
      <c r="U514" s="125">
        <v>0.77937351369758623</v>
      </c>
    </row>
    <row r="515" spans="20:21" x14ac:dyDescent="0.25">
      <c r="T515" s="116" t="s">
        <v>174</v>
      </c>
      <c r="U515" s="125">
        <v>2.0280940009689217</v>
      </c>
    </row>
    <row r="516" spans="20:21" x14ac:dyDescent="0.25">
      <c r="T516" s="116" t="s">
        <v>175</v>
      </c>
      <c r="U516" s="128">
        <v>36</v>
      </c>
    </row>
    <row r="517" spans="20:21" x14ac:dyDescent="0.25">
      <c r="T517" s="116" t="s">
        <v>164</v>
      </c>
      <c r="U517" s="125">
        <v>0.4408534164311233</v>
      </c>
    </row>
    <row r="518" spans="20:21" ht="15.75" thickBot="1" x14ac:dyDescent="0.3">
      <c r="T518" s="119" t="s">
        <v>166</v>
      </c>
      <c r="U518" s="139">
        <v>0.05</v>
      </c>
    </row>
    <row r="520" spans="20:21" x14ac:dyDescent="0.25">
      <c r="T520" s="140" t="s">
        <v>167</v>
      </c>
    </row>
    <row r="521" spans="20:21" x14ac:dyDescent="0.25">
      <c r="T521" s="140" t="s">
        <v>168</v>
      </c>
    </row>
    <row r="522" spans="20:21" x14ac:dyDescent="0.25">
      <c r="T522" s="140" t="s">
        <v>169</v>
      </c>
    </row>
    <row r="523" spans="20:21" x14ac:dyDescent="0.25">
      <c r="T523" s="140" t="s">
        <v>259</v>
      </c>
    </row>
    <row r="524" spans="20:21" x14ac:dyDescent="0.25">
      <c r="T524" s="140" t="s">
        <v>312</v>
      </c>
    </row>
    <row r="527" spans="20:21" x14ac:dyDescent="0.25">
      <c r="T527" t="s">
        <v>313</v>
      </c>
    </row>
    <row r="529" spans="20:21" x14ac:dyDescent="0.25">
      <c r="T529" t="s">
        <v>160</v>
      </c>
    </row>
    <row r="530" spans="20:21" x14ac:dyDescent="0.25">
      <c r="T530" s="137">
        <v>-0.99405752759050736</v>
      </c>
      <c r="U530" s="122">
        <v>0.72015177903435823</v>
      </c>
    </row>
    <row r="531" spans="20:21" ht="15.75" thickBot="1" x14ac:dyDescent="0.3"/>
    <row r="532" spans="20:21" x14ac:dyDescent="0.25">
      <c r="T532" s="138" t="s">
        <v>161</v>
      </c>
      <c r="U532" s="124">
        <v>-0.13695287427807457</v>
      </c>
    </row>
    <row r="533" spans="20:21" x14ac:dyDescent="0.25">
      <c r="T533" s="116" t="s">
        <v>162</v>
      </c>
      <c r="U533" s="125">
        <v>-0.31317377653580686</v>
      </c>
    </row>
    <row r="534" spans="20:21" x14ac:dyDescent="0.25">
      <c r="T534" s="116" t="s">
        <v>163</v>
      </c>
      <c r="U534" s="125">
        <v>1.9599639845400536</v>
      </c>
    </row>
    <row r="535" spans="20:21" x14ac:dyDescent="0.25">
      <c r="T535" s="116" t="s">
        <v>164</v>
      </c>
      <c r="U535" s="125">
        <v>0.7541486403389166</v>
      </c>
    </row>
    <row r="536" spans="20:21" ht="15.75" thickBot="1" x14ac:dyDescent="0.3">
      <c r="T536" s="119" t="s">
        <v>166</v>
      </c>
      <c r="U536" s="139">
        <v>0.05</v>
      </c>
    </row>
    <row r="538" spans="20:21" x14ac:dyDescent="0.25">
      <c r="T538" s="140" t="s">
        <v>167</v>
      </c>
    </row>
    <row r="539" spans="20:21" x14ac:dyDescent="0.25">
      <c r="T539" s="140" t="s">
        <v>168</v>
      </c>
    </row>
    <row r="540" spans="20:21" x14ac:dyDescent="0.25">
      <c r="T540" s="140" t="s">
        <v>169</v>
      </c>
    </row>
    <row r="541" spans="20:21" x14ac:dyDescent="0.25">
      <c r="T541" s="140" t="s">
        <v>259</v>
      </c>
    </row>
    <row r="542" spans="20:21" x14ac:dyDescent="0.25">
      <c r="T542" s="140" t="s">
        <v>314</v>
      </c>
    </row>
    <row r="545" spans="20:21" x14ac:dyDescent="0.25">
      <c r="T545" t="s">
        <v>315</v>
      </c>
    </row>
    <row r="547" spans="20:21" x14ac:dyDescent="0.25">
      <c r="T547" t="s">
        <v>160</v>
      </c>
    </row>
    <row r="548" spans="20:21" x14ac:dyDescent="0.25">
      <c r="T548" s="137">
        <v>-2.147224870595811</v>
      </c>
      <c r="U548" s="122">
        <v>1.8733191220396619</v>
      </c>
    </row>
    <row r="549" spans="20:21" ht="15.75" thickBot="1" x14ac:dyDescent="0.3"/>
    <row r="550" spans="20:21" x14ac:dyDescent="0.25">
      <c r="T550" s="138" t="s">
        <v>161</v>
      </c>
      <c r="U550" s="124">
        <v>-0.13695287427807457</v>
      </c>
    </row>
    <row r="551" spans="20:21" x14ac:dyDescent="0.25">
      <c r="T551" s="116" t="s">
        <v>173</v>
      </c>
      <c r="U551" s="125">
        <v>-0.13816702577938775</v>
      </c>
    </row>
    <row r="552" spans="20:21" x14ac:dyDescent="0.25">
      <c r="T552" s="116" t="s">
        <v>174</v>
      </c>
      <c r="U552" s="125">
        <v>2.0280940009689217</v>
      </c>
    </row>
    <row r="553" spans="20:21" x14ac:dyDescent="0.25">
      <c r="T553" s="116" t="s">
        <v>175</v>
      </c>
      <c r="U553" s="128">
        <v>36</v>
      </c>
    </row>
    <row r="554" spans="20:21" x14ac:dyDescent="0.25">
      <c r="T554" s="116" t="s">
        <v>164</v>
      </c>
      <c r="U554" s="125">
        <v>0.89087837291639838</v>
      </c>
    </row>
    <row r="555" spans="20:21" ht="15.75" thickBot="1" x14ac:dyDescent="0.3">
      <c r="T555" s="119" t="s">
        <v>166</v>
      </c>
      <c r="U555" s="139">
        <v>0.05</v>
      </c>
    </row>
    <row r="557" spans="20:21" x14ac:dyDescent="0.25">
      <c r="T557" s="140" t="s">
        <v>167</v>
      </c>
    </row>
    <row r="558" spans="20:21" x14ac:dyDescent="0.25">
      <c r="T558" s="140" t="s">
        <v>168</v>
      </c>
    </row>
    <row r="559" spans="20:21" x14ac:dyDescent="0.25">
      <c r="T559" s="140" t="s">
        <v>169</v>
      </c>
    </row>
    <row r="560" spans="20:21" x14ac:dyDescent="0.25">
      <c r="T560" s="140" t="s">
        <v>259</v>
      </c>
    </row>
    <row r="561" spans="20:21" x14ac:dyDescent="0.25">
      <c r="T561" s="140" t="s">
        <v>316</v>
      </c>
    </row>
    <row r="564" spans="20:21" x14ac:dyDescent="0.25">
      <c r="T564" t="s">
        <v>317</v>
      </c>
    </row>
    <row r="566" spans="20:21" x14ac:dyDescent="0.25">
      <c r="T566" t="s">
        <v>160</v>
      </c>
    </row>
    <row r="567" spans="20:21" x14ac:dyDescent="0.25">
      <c r="T567" s="137">
        <v>-1.1504792457556645</v>
      </c>
      <c r="U567" s="122">
        <v>5.0772934749375755</v>
      </c>
    </row>
    <row r="568" spans="20:21" ht="15.75" thickBot="1" x14ac:dyDescent="0.3"/>
    <row r="569" spans="20:21" x14ac:dyDescent="0.25">
      <c r="T569" s="138" t="s">
        <v>161</v>
      </c>
      <c r="U569" s="124">
        <v>1.9634071145909555</v>
      </c>
    </row>
    <row r="570" spans="20:21" x14ac:dyDescent="0.25">
      <c r="T570" s="116" t="s">
        <v>162</v>
      </c>
      <c r="U570" s="125">
        <v>1.2358213455033145</v>
      </c>
    </row>
    <row r="571" spans="20:21" x14ac:dyDescent="0.25">
      <c r="T571" s="116" t="s">
        <v>163</v>
      </c>
      <c r="U571" s="125">
        <v>1.9599639845400536</v>
      </c>
    </row>
    <row r="572" spans="20:21" x14ac:dyDescent="0.25">
      <c r="T572" s="116" t="s">
        <v>164</v>
      </c>
      <c r="U572" s="125">
        <v>0.21652497879073751</v>
      </c>
    </row>
    <row r="573" spans="20:21" ht="15.75" thickBot="1" x14ac:dyDescent="0.3">
      <c r="T573" s="119" t="s">
        <v>166</v>
      </c>
      <c r="U573" s="139">
        <v>0.05</v>
      </c>
    </row>
    <row r="575" spans="20:21" x14ac:dyDescent="0.25">
      <c r="T575" s="140" t="s">
        <v>167</v>
      </c>
    </row>
    <row r="576" spans="20:21" x14ac:dyDescent="0.25">
      <c r="T576" s="140" t="s">
        <v>168</v>
      </c>
    </row>
    <row r="577" spans="20:21" x14ac:dyDescent="0.25">
      <c r="T577" s="140" t="s">
        <v>169</v>
      </c>
    </row>
    <row r="578" spans="20:21" x14ac:dyDescent="0.25">
      <c r="T578" s="140" t="s">
        <v>259</v>
      </c>
    </row>
    <row r="579" spans="20:21" x14ac:dyDescent="0.25">
      <c r="T579" s="140" t="s">
        <v>318</v>
      </c>
    </row>
    <row r="582" spans="20:21" x14ac:dyDescent="0.25">
      <c r="T582" t="s">
        <v>319</v>
      </c>
    </row>
    <row r="584" spans="20:21" x14ac:dyDescent="0.25">
      <c r="T584" t="s">
        <v>160</v>
      </c>
    </row>
    <row r="585" spans="20:21" x14ac:dyDescent="0.25">
      <c r="T585" s="137">
        <v>-4.9763910555792945</v>
      </c>
      <c r="U585" s="122">
        <v>8.9032052847612047</v>
      </c>
    </row>
    <row r="586" spans="20:21" ht="15.75" thickBot="1" x14ac:dyDescent="0.3"/>
    <row r="587" spans="20:21" x14ac:dyDescent="0.25">
      <c r="T587" s="138" t="s">
        <v>161</v>
      </c>
      <c r="U587" s="124">
        <v>1.9634071145909555</v>
      </c>
    </row>
    <row r="588" spans="20:21" x14ac:dyDescent="0.25">
      <c r="T588" s="116" t="s">
        <v>173</v>
      </c>
      <c r="U588" s="125">
        <v>0.57378818416904043</v>
      </c>
    </row>
    <row r="589" spans="20:21" x14ac:dyDescent="0.25">
      <c r="T589" s="116" t="s">
        <v>174</v>
      </c>
      <c r="U589" s="125">
        <v>2.0280940009689217</v>
      </c>
    </row>
    <row r="590" spans="20:21" x14ac:dyDescent="0.25">
      <c r="T590" s="116" t="s">
        <v>175</v>
      </c>
      <c r="U590" s="128">
        <v>36</v>
      </c>
    </row>
    <row r="591" spans="20:21" x14ac:dyDescent="0.25">
      <c r="T591" s="116" t="s">
        <v>164</v>
      </c>
      <c r="U591" s="125">
        <v>0.56967886829514347</v>
      </c>
    </row>
    <row r="592" spans="20:21" ht="15.75" thickBot="1" x14ac:dyDescent="0.3">
      <c r="T592" s="119" t="s">
        <v>166</v>
      </c>
      <c r="U592" s="139">
        <v>0.05</v>
      </c>
    </row>
    <row r="594" spans="20:21" x14ac:dyDescent="0.25">
      <c r="T594" s="140" t="s">
        <v>167</v>
      </c>
    </row>
    <row r="595" spans="20:21" x14ac:dyDescent="0.25">
      <c r="T595" s="140" t="s">
        <v>168</v>
      </c>
    </row>
    <row r="596" spans="20:21" x14ac:dyDescent="0.25">
      <c r="T596" s="140" t="s">
        <v>169</v>
      </c>
    </row>
    <row r="597" spans="20:21" x14ac:dyDescent="0.25">
      <c r="T597" s="140" t="s">
        <v>259</v>
      </c>
    </row>
    <row r="598" spans="20:21" x14ac:dyDescent="0.25">
      <c r="T598" s="140" t="s">
        <v>320</v>
      </c>
    </row>
    <row r="601" spans="20:21" x14ac:dyDescent="0.25">
      <c r="T601" t="s">
        <v>321</v>
      </c>
    </row>
    <row r="603" spans="20:21" x14ac:dyDescent="0.25">
      <c r="T603" t="s">
        <v>160</v>
      </c>
    </row>
    <row r="604" spans="20:21" x14ac:dyDescent="0.25">
      <c r="T604" s="137">
        <v>-0.81525330511861327</v>
      </c>
      <c r="U604" s="122">
        <v>1.5271990059320077</v>
      </c>
    </row>
    <row r="605" spans="20:21" ht="15.75" thickBot="1" x14ac:dyDescent="0.3"/>
    <row r="606" spans="20:21" x14ac:dyDescent="0.25">
      <c r="T606" s="138" t="s">
        <v>161</v>
      </c>
      <c r="U606" s="124">
        <v>0.35597285040669724</v>
      </c>
    </row>
    <row r="607" spans="20:21" x14ac:dyDescent="0.25">
      <c r="T607" s="116" t="s">
        <v>162</v>
      </c>
      <c r="U607" s="125">
        <v>0.59569534285055792</v>
      </c>
    </row>
    <row r="608" spans="20:21" x14ac:dyDescent="0.25">
      <c r="T608" s="116" t="s">
        <v>163</v>
      </c>
      <c r="U608" s="125">
        <v>1.9599639845400536</v>
      </c>
    </row>
    <row r="609" spans="20:21" x14ac:dyDescent="0.25">
      <c r="T609" s="116" t="s">
        <v>164</v>
      </c>
      <c r="U609" s="125">
        <v>0.55137876995886237</v>
      </c>
    </row>
    <row r="610" spans="20:21" ht="15.75" thickBot="1" x14ac:dyDescent="0.3">
      <c r="T610" s="119" t="s">
        <v>166</v>
      </c>
      <c r="U610" s="139">
        <v>0.05</v>
      </c>
    </row>
    <row r="612" spans="20:21" x14ac:dyDescent="0.25">
      <c r="T612" s="140" t="s">
        <v>167</v>
      </c>
    </row>
    <row r="613" spans="20:21" x14ac:dyDescent="0.25">
      <c r="T613" s="140" t="s">
        <v>168</v>
      </c>
    </row>
    <row r="614" spans="20:21" x14ac:dyDescent="0.25">
      <c r="T614" s="140" t="s">
        <v>169</v>
      </c>
    </row>
    <row r="615" spans="20:21" x14ac:dyDescent="0.25">
      <c r="T615" s="140" t="s">
        <v>259</v>
      </c>
    </row>
    <row r="616" spans="20:21" x14ac:dyDescent="0.25">
      <c r="T616" s="140" t="s">
        <v>322</v>
      </c>
    </row>
    <row r="619" spans="20:21" x14ac:dyDescent="0.25">
      <c r="T619" t="s">
        <v>323</v>
      </c>
    </row>
    <row r="621" spans="20:21" x14ac:dyDescent="0.25">
      <c r="T621" t="s">
        <v>160</v>
      </c>
    </row>
    <row r="622" spans="20:21" x14ac:dyDescent="0.25">
      <c r="T622" s="137">
        <v>-2.76109036014349</v>
      </c>
      <c r="U622" s="122">
        <v>3.4730360609568844</v>
      </c>
    </row>
    <row r="623" spans="20:21" ht="15.75" thickBot="1" x14ac:dyDescent="0.3"/>
    <row r="624" spans="20:21" x14ac:dyDescent="0.25">
      <c r="T624" s="138" t="s">
        <v>161</v>
      </c>
      <c r="U624" s="124">
        <v>0.35597285040669724</v>
      </c>
    </row>
    <row r="625" spans="20:21" x14ac:dyDescent="0.25">
      <c r="T625" s="116" t="s">
        <v>173</v>
      </c>
      <c r="U625" s="125">
        <v>0.23161108827504354</v>
      </c>
    </row>
    <row r="626" spans="20:21" x14ac:dyDescent="0.25">
      <c r="T626" s="116" t="s">
        <v>174</v>
      </c>
      <c r="U626" s="125">
        <v>2.0280940009689217</v>
      </c>
    </row>
    <row r="627" spans="20:21" x14ac:dyDescent="0.25">
      <c r="T627" s="116" t="s">
        <v>175</v>
      </c>
      <c r="U627" s="128">
        <v>36</v>
      </c>
    </row>
    <row r="628" spans="20:21" x14ac:dyDescent="0.25">
      <c r="T628" s="116" t="s">
        <v>164</v>
      </c>
      <c r="U628" s="125">
        <v>0.81815157188718124</v>
      </c>
    </row>
    <row r="629" spans="20:21" ht="15.75" thickBot="1" x14ac:dyDescent="0.3">
      <c r="T629" s="119" t="s">
        <v>166</v>
      </c>
      <c r="U629" s="139">
        <v>0.05</v>
      </c>
    </row>
    <row r="631" spans="20:21" x14ac:dyDescent="0.25">
      <c r="T631" s="140" t="s">
        <v>167</v>
      </c>
    </row>
    <row r="632" spans="20:21" x14ac:dyDescent="0.25">
      <c r="T632" s="140" t="s">
        <v>168</v>
      </c>
    </row>
    <row r="633" spans="20:21" x14ac:dyDescent="0.25">
      <c r="T633" s="140" t="s">
        <v>169</v>
      </c>
    </row>
    <row r="634" spans="20:21" x14ac:dyDescent="0.25">
      <c r="T634" s="140" t="s">
        <v>259</v>
      </c>
    </row>
    <row r="635" spans="20:21" x14ac:dyDescent="0.25">
      <c r="T635" s="140" t="s">
        <v>324</v>
      </c>
    </row>
  </sheetData>
  <pageMargins left="0.7" right="0.7" top="0.75" bottom="0.75" header="0.3" footer="0.3"/>
  <pageSetup paperSize="9" orientation="portrait" horizontalDpi="0" verticalDpi="0" r:id="rId1"/>
  <ignoredErrors>
    <ignoredError sqref="A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2289" r:id="rId4" name="Drop Down 1">
              <controlPr defaultSize="0" autoFill="0" autoPict="0" macro="[0]!GoToResults0602201708072470">
                <anchor moveWithCells="1">
                  <from>
                    <xdr:col>19</xdr:col>
                    <xdr:colOff>9525</xdr:colOff>
                    <xdr:row>6</xdr:row>
                    <xdr:rowOff>9525</xdr:rowOff>
                  </from>
                  <to>
                    <xdr:col>23</xdr:col>
                    <xdr:colOff>762000</xdr:colOff>
                    <xdr:row>6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126737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dw</vt:lpstr>
      <vt:lpstr>fluxes_2</vt:lpstr>
      <vt:lpstr>fluxes (2)</vt:lpstr>
      <vt:lpstr>fluxes</vt:lpstr>
      <vt:lpstr>Sediments</vt:lpstr>
      <vt:lpstr>Ratios_HID</vt:lpstr>
      <vt:lpstr>Ratios_HID1</vt:lpstr>
      <vt:lpstr>%</vt:lpstr>
      <vt:lpstr>Hoja1</vt:lpstr>
      <vt:lpstr>Pruebas t y z (2 muestras)1</vt:lpstr>
      <vt:lpstr>Pruebas t y z (2 muestras)</vt:lpstr>
      <vt:lpstr>Graphs</vt:lpstr>
      <vt:lpstr>Sheet11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</dc:creator>
  <cp:lastModifiedBy>Eric</cp:lastModifiedBy>
  <cp:revision>17</cp:revision>
  <dcterms:created xsi:type="dcterms:W3CDTF">2016-02-25T18:15:34Z</dcterms:created>
  <dcterms:modified xsi:type="dcterms:W3CDTF">2017-02-17T19:32:35Z</dcterms:modified>
  <dc:language>en-US</dc:language>
</cp:coreProperties>
</file>