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firstSheet="13" activeTab="14"/>
  </bookViews>
  <sheets>
    <sheet name="dw" sheetId="1" r:id="rId1"/>
    <sheet name="Graphical abstract" sheetId="16" r:id="rId2"/>
    <sheet name="fluxes_2" sheetId="2" r:id="rId3"/>
    <sheet name="fluxes (2)" sheetId="13" r:id="rId4"/>
    <sheet name="Hoja2" sheetId="14" r:id="rId5"/>
    <sheet name="Expected Cop in plume" sheetId="15" r:id="rId6"/>
    <sheet name="fluxes" sheetId="3" r:id="rId7"/>
    <sheet name="Sediments" sheetId="4" r:id="rId8"/>
    <sheet name="Ratios_HID" sheetId="5" state="hidden" r:id="rId9"/>
    <sheet name="Ratios_HID1" sheetId="6" state="hidden" r:id="rId10"/>
    <sheet name="%" sheetId="7" r:id="rId11"/>
    <sheet name="Hoja1" sheetId="12" r:id="rId12"/>
    <sheet name="Pruebas t y z (2 muestras)1" sheetId="8" r:id="rId13"/>
    <sheet name="Pruebas t y z (2 muestras)" sheetId="9" r:id="rId14"/>
    <sheet name="Graphs" sheetId="10" r:id="rId15"/>
    <sheet name="Sheet11" sheetId="11" r:id="rId16"/>
  </sheets>
  <definedNames>
    <definedName name="xdata1" localSheetId="5">ROW(OFFSET(#REF!,0,0,513,1))-19*INT((-1/2+ROW(OFFSET(#REF!,0,0,513,1)))/19)</definedName>
    <definedName name="xdata1" localSheetId="3">ROW(OFFSET(#REF!,0,0,513,1))-19*INT((-1/2+ROW(OFFSET(#REF!,0,0,513,1)))/19)</definedName>
    <definedName name="xdata1" localSheetId="13">ROW(OFFSET('Pruebas t y z (2 muestras)'!$B$1,0,0,792,1))-24*INT((-1/2+ROW(OFFSET('Pruebas t y z (2 muestras)'!$B$1,0,0,792,1)))/24)</definedName>
    <definedName name="xdata1" localSheetId="12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5">ROW(OFFSET(#REF!,0,0,513,1))-19*INT((-1/2+ROW(OFFSET(#REF!,0,0,513,1)))/19)</definedName>
    <definedName name="xdata10" localSheetId="3">ROW(OFFSET(#REF!,0,0,513,1))-19*INT((-1/2+ROW(OFFSET(#REF!,0,0,513,1)))/19)</definedName>
    <definedName name="xdata10" localSheetId="13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5">ROW(OFFSET(#REF!,0,0,285,1))-15*INT((-1/2+ROW(OFFSET(#REF!,0,0,285,1)))/15)</definedName>
    <definedName name="xdata11" localSheetId="3">ROW(OFFSET(#REF!,0,0,285,1))-15*INT((-1/2+ROW(OFFSET(#REF!,0,0,285,1)))/15)</definedName>
    <definedName name="xdata11" localSheetId="13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5">ROW(OFFSET(#REF!,0,0,513,1))-19*INT((-1/2+ROW(OFFSET(#REF!,0,0,513,1)))/19)</definedName>
    <definedName name="xdata2" localSheetId="3">ROW(OFFSET(#REF!,0,0,513,1))-19*INT((-1/2+ROW(OFFSET(#REF!,0,0,513,1)))/19)</definedName>
    <definedName name="xdata2" localSheetId="13">ROW(OFFSET('Pruebas t y z (2 muestras)'!$B$1,0,0,759,1))-23*INT((-1/2+ROW(OFFSET('Pruebas t y z (2 muestras)'!$B$1,0,0,759,1)))/23)</definedName>
    <definedName name="xdata2" localSheetId="12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5">ROW(OFFSET(#REF!,0,0,513,1))-19*INT((-1/2+ROW(OFFSET(#REF!,0,0,513,1)))/19)</definedName>
    <definedName name="xdata3" localSheetId="3">ROW(OFFSET(#REF!,0,0,513,1))-19*INT((-1/2+ROW(OFFSET(#REF!,0,0,513,1)))/19)</definedName>
    <definedName name="xdata3" localSheetId="13">ROW(OFFSET('Pruebas t y z (2 muestras)'!$B$1,0,0,768,1))-24*INT((-1/2+ROW(OFFSET('Pruebas t y z (2 muestras)'!$B$1,0,0,768,1)))/24)</definedName>
    <definedName name="xdata3" localSheetId="12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5">ROW(OFFSET(#REF!,0,0,513,1))-19*INT((-1/2+ROW(OFFSET(#REF!,0,0,513,1)))/19)</definedName>
    <definedName name="xdata4" localSheetId="3">ROW(OFFSET(#REF!,0,0,513,1))-19*INT((-1/2+ROW(OFFSET(#REF!,0,0,513,1)))/19)</definedName>
    <definedName name="xdata4" localSheetId="13">ROW(OFFSET('Pruebas t y z (2 muestras)'!$B$1,0,0,759,1))-23*INT((-1/2+ROW(OFFSET('Pruebas t y z (2 muestras)'!$B$1,0,0,759,1)))/23)</definedName>
    <definedName name="xdata4" localSheetId="12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5">ROW(OFFSET(#REF!,0,0,513,1))-19*INT((-1/2+ROW(OFFSET(#REF!,0,0,513,1)))/19)</definedName>
    <definedName name="xdata5" localSheetId="3">ROW(OFFSET(#REF!,0,0,513,1))-19*INT((-1/2+ROW(OFFSET(#REF!,0,0,513,1)))/19)</definedName>
    <definedName name="xdata5" localSheetId="13">ROW(OFFSET('Pruebas t y z (2 muestras)'!$B$1,0,0,759,1))-23*INT((-1/2+ROW(OFFSET('Pruebas t y z (2 muestras)'!$B$1,0,0,759,1)))/23)</definedName>
    <definedName name="xdata5" localSheetId="12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5">ROW(OFFSET(#REF!,0,0,513,1))-19*INT((-1/2+ROW(OFFSET(#REF!,0,0,513,1)))/19)</definedName>
    <definedName name="xdata6" localSheetId="3">ROW(OFFSET(#REF!,0,0,513,1))-19*INT((-1/2+ROW(OFFSET(#REF!,0,0,513,1)))/19)</definedName>
    <definedName name="xdata6" localSheetId="13">ROW(OFFSET('Pruebas t y z (2 muestras)'!$B$1,0,0,432,1))-18*INT((-1/2+ROW(OFFSET('Pruebas t y z (2 muestras)'!$B$1,0,0,432,1)))/18)</definedName>
    <definedName name="xdata6" localSheetId="12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5">ROW(OFFSET(#REF!,0,0,513,1))-19*INT((-1/2+ROW(OFFSET(#REF!,0,0,513,1)))/19)</definedName>
    <definedName name="xdata7" localSheetId="3">ROW(OFFSET(#REF!,0,0,513,1))-19*INT((-1/2+ROW(OFFSET(#REF!,0,0,513,1)))/19)</definedName>
    <definedName name="xdata7" localSheetId="13">ROW(OFFSET('Pruebas t y z (2 muestras)'!$B$1,0,0,744,1))-24*INT((-1/2+ROW(OFFSET('Pruebas t y z (2 muestras)'!$B$1,0,0,744,1)))/24)</definedName>
    <definedName name="xdata7" localSheetId="12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5">ROW(OFFSET(#REF!,0,0,513,1))-19*INT((-1/2+ROW(OFFSET(#REF!,0,0,513,1)))/19)</definedName>
    <definedName name="xdata8" localSheetId="3">ROW(OFFSET(#REF!,0,0,513,1))-19*INT((-1/2+ROW(OFFSET(#REF!,0,0,513,1)))/19)</definedName>
    <definedName name="xdata8" localSheetId="13">ROW(OFFSET('Pruebas t y z (2 muestras)'!$B$1,0,0,768,1))-24*INT((-1/2+ROW(OFFSET('Pruebas t y z (2 muestras)'!$B$1,0,0,768,1)))/24)</definedName>
    <definedName name="xdata8" localSheetId="12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5">ROW(OFFSET(#REF!,0,0,513,1))-19*INT((-1/2+ROW(OFFSET(#REF!,0,0,513,1)))/19)</definedName>
    <definedName name="xdata9" localSheetId="3">ROW(OFFSET(#REF!,0,0,513,1))-19*INT((-1/2+ROW(OFFSET(#REF!,0,0,513,1)))/19)</definedName>
    <definedName name="xdata9" localSheetId="13">ROW(OFFSET('Pruebas t y z (2 muestras)'!$B$1,0,0,792,1))-24*INT((-1/2+ROW(OFFSET('Pruebas t y z (2 muestras)'!$B$1,0,0,792,1)))/24)</definedName>
    <definedName name="xdata9" localSheetId="12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5">1+INT((ROW(OFFSET(#REF!,0,0,513,1))-1/2)/19)</definedName>
    <definedName name="ydata1" localSheetId="3">1+INT((ROW(OFFSET(#REF!,0,0,513,1))-1/2)/19)</definedName>
    <definedName name="ydata1" localSheetId="13">1+INT((ROW(OFFSET('Pruebas t y z (2 muestras)'!$B$1,0,0,792,1))-1/2)/24)</definedName>
    <definedName name="ydata1" localSheetId="12">1+INT((ROW(OFFSET('Pruebas t y z (2 muestras)1'!$B$1,0,0,792,1))-1/2)/24)</definedName>
    <definedName name="ydata1">1+INT((ROW(OFFSET(#REF!,0,0,513,1))-1/2)/19)</definedName>
    <definedName name="ydata10" localSheetId="5">1+INT((ROW(OFFSET(#REF!,0,0,513,1))-1/2)/19)</definedName>
    <definedName name="ydata10" localSheetId="3">1+INT((ROW(OFFSET(#REF!,0,0,513,1))-1/2)/19)</definedName>
    <definedName name="ydata10" localSheetId="13">1+INT((ROW(OFFSET('Pruebas t y z (2 muestras)'!$B$1,0,0,744,1))-1/2)/24)</definedName>
    <definedName name="ydata10">1+INT((ROW(OFFSET(#REF!,0,0,513,1))-1/2)/19)</definedName>
    <definedName name="ydata11" localSheetId="5">1+INT((ROW(OFFSET(#REF!,0,0,285,1))-1/2)/15)</definedName>
    <definedName name="ydata11" localSheetId="3">1+INT((ROW(OFFSET(#REF!,0,0,285,1))-1/2)/15)</definedName>
    <definedName name="ydata11" localSheetId="13">1+INT((ROW(OFFSET('Pruebas t y z (2 muestras)'!$B$1,0,0,408,1))-1/2)/17)</definedName>
    <definedName name="ydata11">1+INT((ROW(OFFSET(#REF!,0,0,285,1))-1/2)/15)</definedName>
    <definedName name="ydata2" localSheetId="5">1+INT((ROW(OFFSET(#REF!,0,0,513,1))-1/2)/19)</definedName>
    <definedName name="ydata2" localSheetId="3">1+INT((ROW(OFFSET(#REF!,0,0,513,1))-1/2)/19)</definedName>
    <definedName name="ydata2" localSheetId="13">1+INT((ROW(OFFSET('Pruebas t y z (2 muestras)'!$B$1,0,0,759,1))-1/2)/23)</definedName>
    <definedName name="ydata2" localSheetId="12">1+INT((ROW(OFFSET('Pruebas t y z (2 muestras)1'!$B$1,0,0,792,1))-1/2)/24)</definedName>
    <definedName name="ydata2">1+INT((ROW(OFFSET(#REF!,0,0,513,1))-1/2)/19)</definedName>
    <definedName name="ydata3" localSheetId="5">1+INT((ROW(OFFSET(#REF!,0,0,513,1))-1/2)/19)</definedName>
    <definedName name="ydata3" localSheetId="3">1+INT((ROW(OFFSET(#REF!,0,0,513,1))-1/2)/19)</definedName>
    <definedName name="ydata3" localSheetId="13">1+INT((ROW(OFFSET('Pruebas t y z (2 muestras)'!$B$1,0,0,768,1))-1/2)/24)</definedName>
    <definedName name="ydata3" localSheetId="12">1+INT((ROW(OFFSET('Pruebas t y z (2 muestras)1'!$B$1,0,0,792,1))-1/2)/24)</definedName>
    <definedName name="ydata3">1+INT((ROW(OFFSET(#REF!,0,0,513,1))-1/2)/19)</definedName>
    <definedName name="ydata4" localSheetId="5">1+INT((ROW(OFFSET(#REF!,0,0,513,1))-1/2)/19)</definedName>
    <definedName name="ydata4" localSheetId="3">1+INT((ROW(OFFSET(#REF!,0,0,513,1))-1/2)/19)</definedName>
    <definedName name="ydata4" localSheetId="13">1+INT((ROW(OFFSET('Pruebas t y z (2 muestras)'!$B$1,0,0,759,1))-1/2)/23)</definedName>
    <definedName name="ydata4" localSheetId="12">1+INT((ROW(OFFSET('Pruebas t y z (2 muestras)1'!$B$1,0,0,792,1))-1/2)/24)</definedName>
    <definedName name="ydata4">1+INT((ROW(OFFSET(#REF!,0,0,513,1))-1/2)/19)</definedName>
    <definedName name="ydata5" localSheetId="5">1+INT((ROW(OFFSET(#REF!,0,0,513,1))-1/2)/19)</definedName>
    <definedName name="ydata5" localSheetId="3">1+INT((ROW(OFFSET(#REF!,0,0,513,1))-1/2)/19)</definedName>
    <definedName name="ydata5" localSheetId="13">1+INT((ROW(OFFSET('Pruebas t y z (2 muestras)'!$B$1,0,0,759,1))-1/2)/23)</definedName>
    <definedName name="ydata5" localSheetId="12">1+INT((ROW(OFFSET('Pruebas t y z (2 muestras)1'!$B$1,0,0,792,1))-1/2)/24)</definedName>
    <definedName name="ydata5">1+INT((ROW(OFFSET(#REF!,0,0,513,1))-1/2)/19)</definedName>
    <definedName name="ydata6" localSheetId="5">1+INT((ROW(OFFSET(#REF!,0,0,513,1))-1/2)/19)</definedName>
    <definedName name="ydata6" localSheetId="3">1+INT((ROW(OFFSET(#REF!,0,0,513,1))-1/2)/19)</definedName>
    <definedName name="ydata6" localSheetId="13">1+INT((ROW(OFFSET('Pruebas t y z (2 muestras)'!$B$1,0,0,432,1))-1/2)/18)</definedName>
    <definedName name="ydata6" localSheetId="12">1+INT((ROW(OFFSET('Pruebas t y z (2 muestras)1'!$B$1,0,0,792,1))-1/2)/24)</definedName>
    <definedName name="ydata6">1+INT((ROW(OFFSET(#REF!,0,0,513,1))-1/2)/19)</definedName>
    <definedName name="ydata7" localSheetId="5">1+INT((ROW(OFFSET(#REF!,0,0,513,1))-1/2)/19)</definedName>
    <definedName name="ydata7" localSheetId="3">1+INT((ROW(OFFSET(#REF!,0,0,513,1))-1/2)/19)</definedName>
    <definedName name="ydata7" localSheetId="13">1+INT((ROW(OFFSET('Pruebas t y z (2 muestras)'!$B$1,0,0,744,1))-1/2)/24)</definedName>
    <definedName name="ydata7" localSheetId="12">1+INT((ROW(OFFSET('Pruebas t y z (2 muestras)1'!$B$1,0,0,792,1))-1/2)/24)</definedName>
    <definedName name="ydata7">1+INT((ROW(OFFSET(#REF!,0,0,513,1))-1/2)/19)</definedName>
    <definedName name="ydata8" localSheetId="5">1+INT((ROW(OFFSET(#REF!,0,0,513,1))-1/2)/19)</definedName>
    <definedName name="ydata8" localSheetId="3">1+INT((ROW(OFFSET(#REF!,0,0,513,1))-1/2)/19)</definedName>
    <definedName name="ydata8" localSheetId="13">1+INT((ROW(OFFSET('Pruebas t y z (2 muestras)'!$B$1,0,0,768,1))-1/2)/24)</definedName>
    <definedName name="ydata8" localSheetId="12">1+INT((ROW(OFFSET('Pruebas t y z (2 muestras)1'!$B$1,0,0,558,1))-1/2)/18)</definedName>
    <definedName name="ydata8">1+INT((ROW(OFFSET(#REF!,0,0,513,1))-1/2)/19)</definedName>
    <definedName name="ydata9" localSheetId="5">1+INT((ROW(OFFSET(#REF!,0,0,513,1))-1/2)/19)</definedName>
    <definedName name="ydata9" localSheetId="3">1+INT((ROW(OFFSET(#REF!,0,0,513,1))-1/2)/19)</definedName>
    <definedName name="ydata9" localSheetId="13">1+INT((ROW(OFFSET('Pruebas t y z (2 muestras)'!$B$1,0,0,792,1))-1/2)/24)</definedName>
    <definedName name="ydata9" localSheetId="12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M3" i="7" l="1"/>
  <c r="I17" i="4"/>
  <c r="I18" i="4"/>
  <c r="I19" i="4"/>
  <c r="I20" i="4"/>
  <c r="N59" i="16" l="1"/>
  <c r="N58" i="16"/>
  <c r="U10" i="16" l="1"/>
  <c r="U9" i="16"/>
  <c r="T10" i="16"/>
  <c r="S10" i="16"/>
  <c r="T9" i="16"/>
  <c r="S9" i="16"/>
  <c r="U3" i="16" l="1"/>
  <c r="U2" i="16"/>
  <c r="S34" i="15" l="1"/>
  <c r="S33" i="15"/>
  <c r="M34" i="15"/>
  <c r="M33" i="15"/>
  <c r="C10" i="15" l="1"/>
  <c r="D3" i="14"/>
  <c r="D1" i="14"/>
  <c r="C11" i="15"/>
  <c r="F7" i="15"/>
  <c r="K5" i="15"/>
  <c r="K6" i="15" s="1"/>
  <c r="F2" i="15" s="1"/>
  <c r="G3" i="15" s="1"/>
  <c r="H2" i="15"/>
  <c r="F6" i="15" s="1"/>
  <c r="C6" i="14"/>
  <c r="C18" i="14"/>
  <c r="C19" i="14" s="1"/>
  <c r="C3" i="14"/>
  <c r="F4" i="14"/>
  <c r="L7" i="14"/>
  <c r="G5" i="14"/>
  <c r="M44" i="14"/>
  <c r="M55" i="14" s="1"/>
  <c r="F8" i="14"/>
  <c r="H4" i="14"/>
  <c r="F9" i="14"/>
  <c r="C1" i="14"/>
  <c r="F63" i="13"/>
  <c r="E63" i="13"/>
  <c r="F8" i="15" l="1"/>
  <c r="H7" i="15"/>
  <c r="H8" i="15" s="1"/>
  <c r="F9" i="15"/>
  <c r="F12" i="15" s="1"/>
  <c r="C12" i="15"/>
  <c r="F10" i="14"/>
  <c r="F11" i="14" s="1"/>
  <c r="F18" i="14" s="1"/>
  <c r="C13" i="15" l="1"/>
  <c r="C17" i="14" l="1"/>
  <c r="C11" i="14"/>
  <c r="C10" i="14"/>
  <c r="K7" i="14"/>
  <c r="E85" i="13"/>
  <c r="E86" i="13" s="1"/>
  <c r="E83" i="13"/>
  <c r="E82" i="13"/>
  <c r="O79" i="13"/>
  <c r="L76" i="13"/>
  <c r="H9" i="14" l="1"/>
  <c r="L80" i="13"/>
  <c r="O64" i="13"/>
  <c r="H63" i="13"/>
  <c r="L63" i="13"/>
  <c r="L67" i="13" l="1"/>
  <c r="H42" i="13" l="1"/>
  <c r="E39" i="13" l="1"/>
  <c r="E42" i="13"/>
  <c r="E43" i="13"/>
  <c r="B51" i="13"/>
  <c r="F42" i="13" l="1"/>
  <c r="C44" i="13" l="1"/>
  <c r="C42" i="13"/>
  <c r="R41" i="13"/>
  <c r="L41" i="13"/>
  <c r="K41" i="13"/>
  <c r="P41" i="13"/>
  <c r="C41" i="13"/>
  <c r="C40" i="13"/>
  <c r="C39" i="13"/>
  <c r="C38" i="13"/>
  <c r="C37" i="13"/>
  <c r="C36" i="13"/>
  <c r="C34" i="13"/>
  <c r="C33" i="13"/>
  <c r="C32" i="13"/>
  <c r="T31" i="13"/>
  <c r="C31" i="13"/>
  <c r="C30" i="13"/>
  <c r="C29" i="13"/>
  <c r="C27" i="13"/>
  <c r="C26" i="13"/>
  <c r="C25" i="13"/>
  <c r="T25" i="13" s="1"/>
  <c r="C24" i="13"/>
  <c r="S23" i="13"/>
  <c r="C23" i="13"/>
  <c r="C22" i="13"/>
  <c r="C21" i="13"/>
  <c r="T21" i="13" s="1"/>
  <c r="C20" i="13"/>
  <c r="C19" i="13"/>
  <c r="D19" i="13" s="1"/>
  <c r="N19" i="13" s="1"/>
  <c r="C18" i="13"/>
  <c r="D18" i="13" s="1"/>
  <c r="C17" i="13"/>
  <c r="D17" i="13" s="1"/>
  <c r="I17" i="13" s="1"/>
  <c r="C16" i="13"/>
  <c r="D16" i="13" s="1"/>
  <c r="S16" i="13" s="1"/>
  <c r="C15" i="13"/>
  <c r="D15" i="13" s="1"/>
  <c r="C14" i="13"/>
  <c r="D14" i="13" s="1"/>
  <c r="N14" i="13" s="1"/>
  <c r="C13" i="13"/>
  <c r="D13" i="13" s="1"/>
  <c r="C12" i="13"/>
  <c r="D12" i="13" s="1"/>
  <c r="C11" i="13"/>
  <c r="D11" i="13" s="1"/>
  <c r="P11" i="13" s="1"/>
  <c r="C10" i="13"/>
  <c r="D10" i="13" s="1"/>
  <c r="C9" i="13"/>
  <c r="D9" i="13" s="1"/>
  <c r="C8" i="13"/>
  <c r="D8" i="13" s="1"/>
  <c r="C7" i="13"/>
  <c r="D7" i="13" s="1"/>
  <c r="P7" i="13" s="1"/>
  <c r="C6" i="13"/>
  <c r="D6" i="13" s="1"/>
  <c r="M6" i="13" s="1"/>
  <c r="C5" i="13"/>
  <c r="D5" i="13" s="1"/>
  <c r="C4" i="13"/>
  <c r="D4" i="13" s="1"/>
  <c r="C3" i="13"/>
  <c r="P9" i="13" l="1"/>
  <c r="L9" i="13"/>
  <c r="F6" i="13"/>
  <c r="N6" i="13"/>
  <c r="P17" i="13"/>
  <c r="K14" i="13"/>
  <c r="Q17" i="13"/>
  <c r="R14" i="13"/>
  <c r="M23" i="13"/>
  <c r="F14" i="13"/>
  <c r="F17" i="13"/>
  <c r="R25" i="13"/>
  <c r="J14" i="13"/>
  <c r="H17" i="13"/>
  <c r="O17" i="13"/>
  <c r="K33" i="13"/>
  <c r="P33" i="13"/>
  <c r="L33" i="13"/>
  <c r="E33" i="13"/>
  <c r="T33" i="13"/>
  <c r="R33" i="13"/>
  <c r="L10" i="13"/>
  <c r="R10" i="13"/>
  <c r="K22" i="13"/>
  <c r="J22" i="13"/>
  <c r="H22" i="13"/>
  <c r="T22" i="13"/>
  <c r="G22" i="13"/>
  <c r="S22" i="13"/>
  <c r="E22" i="13"/>
  <c r="L22" i="13"/>
  <c r="Q22" i="13"/>
  <c r="N22" i="13"/>
  <c r="P27" i="13"/>
  <c r="N27" i="13"/>
  <c r="L27" i="13"/>
  <c r="K27" i="13"/>
  <c r="I27" i="13"/>
  <c r="H27" i="13"/>
  <c r="T27" i="13"/>
  <c r="G27" i="13"/>
  <c r="S27" i="13"/>
  <c r="E27" i="13"/>
  <c r="L29" i="13"/>
  <c r="I29" i="13"/>
  <c r="P29" i="13"/>
  <c r="T29" i="13"/>
  <c r="R29" i="13"/>
  <c r="R12" i="13"/>
  <c r="P12" i="13"/>
  <c r="J12" i="13"/>
  <c r="I12" i="13"/>
  <c r="M15" i="13"/>
  <c r="K15" i="13"/>
  <c r="J15" i="13"/>
  <c r="S15" i="13"/>
  <c r="I15" i="13"/>
  <c r="Q15" i="13"/>
  <c r="H15" i="13"/>
  <c r="N15" i="13"/>
  <c r="E15" i="13"/>
  <c r="T15" i="13"/>
  <c r="P15" i="13"/>
  <c r="G15" i="13"/>
  <c r="O15" i="13"/>
  <c r="F15" i="13"/>
  <c r="M5" i="13"/>
  <c r="L5" i="13"/>
  <c r="K5" i="13"/>
  <c r="I5" i="13"/>
  <c r="F5" i="13"/>
  <c r="E5" i="13"/>
  <c r="T5" i="13"/>
  <c r="P5" i="13"/>
  <c r="T9" i="13"/>
  <c r="J19" i="13"/>
  <c r="H31" i="13"/>
  <c r="V31" i="13"/>
  <c r="E9" i="13"/>
  <c r="Q19" i="13"/>
  <c r="J21" i="13"/>
  <c r="G23" i="13"/>
  <c r="I31" i="13"/>
  <c r="W31" i="13"/>
  <c r="T41" i="13"/>
  <c r="H7" i="13"/>
  <c r="F9" i="13"/>
  <c r="K16" i="13"/>
  <c r="S19" i="13"/>
  <c r="I23" i="13"/>
  <c r="K31" i="13"/>
  <c r="I21" i="13"/>
  <c r="I7" i="13"/>
  <c r="I9" i="13"/>
  <c r="T19" i="13"/>
  <c r="L21" i="13"/>
  <c r="J23" i="13"/>
  <c r="L31" i="13"/>
  <c r="G6" i="13"/>
  <c r="L7" i="13"/>
  <c r="K9" i="13"/>
  <c r="S14" i="13"/>
  <c r="P21" i="13"/>
  <c r="K23" i="13"/>
  <c r="N31" i="13"/>
  <c r="I41" i="13"/>
  <c r="Q21" i="13"/>
  <c r="P31" i="13"/>
  <c r="M9" i="13"/>
  <c r="M11" i="13"/>
  <c r="G19" i="13"/>
  <c r="F21" i="13"/>
  <c r="R21" i="13"/>
  <c r="N23" i="13"/>
  <c r="E31" i="13"/>
  <c r="S31" i="13"/>
  <c r="O6" i="13"/>
  <c r="I19" i="13"/>
  <c r="H21" i="13"/>
  <c r="G31" i="13"/>
  <c r="T43" i="13"/>
  <c r="M4" i="13"/>
  <c r="F4" i="13"/>
  <c r="L4" i="13"/>
  <c r="T4" i="13"/>
  <c r="E4" i="13"/>
  <c r="P4" i="13"/>
  <c r="I4" i="13"/>
  <c r="O4" i="13"/>
  <c r="H4" i="13"/>
  <c r="Q4" i="13"/>
  <c r="K4" i="13"/>
  <c r="J4" i="13"/>
  <c r="N4" i="13"/>
  <c r="G4" i="13"/>
  <c r="S4" i="13"/>
  <c r="R4" i="13"/>
  <c r="P18" i="13"/>
  <c r="I18" i="13"/>
  <c r="O18" i="13"/>
  <c r="G18" i="13"/>
  <c r="N18" i="13"/>
  <c r="F18" i="13"/>
  <c r="S18" i="13"/>
  <c r="Q18" i="13"/>
  <c r="H18" i="13"/>
  <c r="R18" i="13"/>
  <c r="J18" i="13"/>
  <c r="T18" i="13"/>
  <c r="M18" i="13"/>
  <c r="L18" i="13"/>
  <c r="K18" i="13"/>
  <c r="E18" i="13"/>
  <c r="M8" i="13"/>
  <c r="F8" i="13"/>
  <c r="T8" i="13"/>
  <c r="L8" i="13"/>
  <c r="E8" i="13"/>
  <c r="P8" i="13"/>
  <c r="I8" i="13"/>
  <c r="O8" i="13"/>
  <c r="H8" i="13"/>
  <c r="S8" i="13"/>
  <c r="R8" i="13"/>
  <c r="N8" i="13"/>
  <c r="K8" i="13"/>
  <c r="Q8" i="13"/>
  <c r="J8" i="13"/>
  <c r="G8" i="13"/>
  <c r="N13" i="13"/>
  <c r="G13" i="13"/>
  <c r="Q13" i="13"/>
  <c r="I13" i="13"/>
  <c r="P13" i="13"/>
  <c r="H13" i="13"/>
  <c r="T13" i="13"/>
  <c r="K13" i="13"/>
  <c r="S13" i="13"/>
  <c r="R11" i="13"/>
  <c r="O11" i="13"/>
  <c r="G11" i="13"/>
  <c r="N11" i="13"/>
  <c r="F11" i="13"/>
  <c r="S11" i="13"/>
  <c r="J11" i="13"/>
  <c r="Q11" i="13"/>
  <c r="I11" i="13"/>
  <c r="K24" i="13"/>
  <c r="O7" i="13"/>
  <c r="J10" i="13"/>
  <c r="E11" i="13"/>
  <c r="V11" i="13"/>
  <c r="Q12" i="13"/>
  <c r="L13" i="13"/>
  <c r="M24" i="13"/>
  <c r="Q43" i="13"/>
  <c r="F43" i="13"/>
  <c r="H43" i="13"/>
  <c r="N43" i="13"/>
  <c r="S43" i="13"/>
  <c r="H6" i="13"/>
  <c r="O9" i="13"/>
  <c r="H9" i="13"/>
  <c r="N9" i="13"/>
  <c r="G9" i="13"/>
  <c r="R9" i="13"/>
  <c r="Q9" i="13"/>
  <c r="J9" i="13"/>
  <c r="S9" i="13"/>
  <c r="H11" i="13"/>
  <c r="M13" i="13"/>
  <c r="N17" i="13"/>
  <c r="G17" i="13"/>
  <c r="S17" i="13"/>
  <c r="R17" i="13"/>
  <c r="J17" i="13"/>
  <c r="M17" i="13"/>
  <c r="E17" i="13"/>
  <c r="K17" i="13"/>
  <c r="L17" i="13"/>
  <c r="T17" i="13"/>
  <c r="N37" i="13"/>
  <c r="G37" i="13"/>
  <c r="M37" i="13"/>
  <c r="F37" i="13"/>
  <c r="Q37" i="13"/>
  <c r="J37" i="13"/>
  <c r="O37" i="13"/>
  <c r="S37" i="13"/>
  <c r="H37" i="13"/>
  <c r="K37" i="13"/>
  <c r="I37" i="13"/>
  <c r="R37" i="13"/>
  <c r="P37" i="13"/>
  <c r="L37" i="13"/>
  <c r="P10" i="13"/>
  <c r="I10" i="13"/>
  <c r="T10" i="13"/>
  <c r="K10" i="13"/>
  <c r="S10" i="13"/>
  <c r="N10" i="13"/>
  <c r="F10" i="13"/>
  <c r="M10" i="13"/>
  <c r="E10" i="13"/>
  <c r="E13" i="13"/>
  <c r="H10" i="13"/>
  <c r="J13" i="13"/>
  <c r="C45" i="13"/>
  <c r="D3" i="13"/>
  <c r="S7" i="13"/>
  <c r="K7" i="13"/>
  <c r="R7" i="13"/>
  <c r="N7" i="13"/>
  <c r="G7" i="13"/>
  <c r="M7" i="13"/>
  <c r="F7" i="13"/>
  <c r="Q7" i="13"/>
  <c r="O10" i="13"/>
  <c r="K11" i="13"/>
  <c r="T12" i="13"/>
  <c r="L12" i="13"/>
  <c r="E12" i="13"/>
  <c r="K12" i="13"/>
  <c r="S12" i="13"/>
  <c r="O12" i="13"/>
  <c r="G12" i="13"/>
  <c r="N12" i="13"/>
  <c r="F12" i="13"/>
  <c r="O13" i="13"/>
  <c r="T16" i="13"/>
  <c r="L16" i="13"/>
  <c r="E16" i="13"/>
  <c r="N16" i="13"/>
  <c r="F16" i="13"/>
  <c r="M16" i="13"/>
  <c r="Q16" i="13"/>
  <c r="I16" i="13"/>
  <c r="G16" i="13"/>
  <c r="P16" i="13"/>
  <c r="H16" i="13"/>
  <c r="O16" i="13"/>
  <c r="N25" i="13"/>
  <c r="G25" i="13"/>
  <c r="M25" i="13"/>
  <c r="Q25" i="13"/>
  <c r="J25" i="13"/>
  <c r="O25" i="13"/>
  <c r="S25" i="13"/>
  <c r="H25" i="13"/>
  <c r="I25" i="13"/>
  <c r="F25" i="13"/>
  <c r="P25" i="13"/>
  <c r="K25" i="13"/>
  <c r="L25" i="13"/>
  <c r="O5" i="13"/>
  <c r="H5" i="13"/>
  <c r="G5" i="13"/>
  <c r="N5" i="13"/>
  <c r="R5" i="13"/>
  <c r="Q5" i="13"/>
  <c r="J5" i="13"/>
  <c r="S5" i="13"/>
  <c r="E7" i="13"/>
  <c r="T7" i="13"/>
  <c r="Q10" i="13"/>
  <c r="L11" i="13"/>
  <c r="H12" i="13"/>
  <c r="R13" i="13"/>
  <c r="J16" i="13"/>
  <c r="E25" i="13"/>
  <c r="C46" i="13"/>
  <c r="Q24" i="13"/>
  <c r="J24" i="13"/>
  <c r="N24" i="13"/>
  <c r="G24" i="13"/>
  <c r="T24" i="13"/>
  <c r="L24" i="13"/>
  <c r="E24" i="13"/>
  <c r="P24" i="13"/>
  <c r="O24" i="13"/>
  <c r="I24" i="13"/>
  <c r="F24" i="13"/>
  <c r="S24" i="13"/>
  <c r="H24" i="13"/>
  <c r="R24" i="13"/>
  <c r="E37" i="13"/>
  <c r="Q6" i="13"/>
  <c r="J6" i="13"/>
  <c r="P6" i="13"/>
  <c r="I6" i="13"/>
  <c r="T6" i="13"/>
  <c r="L6" i="13"/>
  <c r="E6" i="13"/>
  <c r="K6" i="13"/>
  <c r="S6" i="13"/>
  <c r="R6" i="13"/>
  <c r="J7" i="13"/>
  <c r="G10" i="13"/>
  <c r="T11" i="13"/>
  <c r="M12" i="13"/>
  <c r="F13" i="13"/>
  <c r="P14" i="13"/>
  <c r="I14" i="13"/>
  <c r="M14" i="13"/>
  <c r="E14" i="13"/>
  <c r="L14" i="13"/>
  <c r="Q14" i="13"/>
  <c r="H14" i="13"/>
  <c r="O14" i="13"/>
  <c r="G14" i="13"/>
  <c r="T14" i="13"/>
  <c r="R16" i="13"/>
  <c r="T37" i="13"/>
  <c r="C47" i="13"/>
  <c r="E19" i="13"/>
  <c r="S21" i="13"/>
  <c r="K21" i="13"/>
  <c r="N21" i="13"/>
  <c r="G21" i="13"/>
  <c r="M21" i="13"/>
  <c r="O23" i="13"/>
  <c r="H23" i="13"/>
  <c r="T23" i="13"/>
  <c r="L23" i="13"/>
  <c r="E23" i="13"/>
  <c r="R23" i="13"/>
  <c r="P23" i="13"/>
  <c r="K29" i="13"/>
  <c r="I33" i="13"/>
  <c r="N41" i="13"/>
  <c r="G41" i="13"/>
  <c r="M41" i="13"/>
  <c r="F41" i="13"/>
  <c r="Q41" i="13"/>
  <c r="J41" i="13"/>
  <c r="O41" i="13"/>
  <c r="S41" i="13"/>
  <c r="H41" i="13"/>
  <c r="O19" i="13"/>
  <c r="H19" i="13"/>
  <c r="R19" i="13"/>
  <c r="M19" i="13"/>
  <c r="R15" i="13"/>
  <c r="L15" i="13"/>
  <c r="F19" i="13"/>
  <c r="P19" i="13"/>
  <c r="E21" i="13"/>
  <c r="O21" i="13"/>
  <c r="M22" i="13"/>
  <c r="F22" i="13"/>
  <c r="R22" i="13"/>
  <c r="P22" i="13"/>
  <c r="I22" i="13"/>
  <c r="O22" i="13"/>
  <c r="F23" i="13"/>
  <c r="Q23" i="13"/>
  <c r="E41" i="13"/>
  <c r="K19" i="13"/>
  <c r="N29" i="13"/>
  <c r="G29" i="13"/>
  <c r="M29" i="13"/>
  <c r="F29" i="13"/>
  <c r="Q29" i="13"/>
  <c r="J29" i="13"/>
  <c r="O29" i="13"/>
  <c r="S29" i="13"/>
  <c r="H29" i="13"/>
  <c r="L19" i="13"/>
  <c r="E29" i="13"/>
  <c r="V33" i="13"/>
  <c r="N33" i="13"/>
  <c r="G33" i="13"/>
  <c r="M33" i="13"/>
  <c r="F33" i="13"/>
  <c r="Q33" i="13"/>
  <c r="J33" i="13"/>
  <c r="O33" i="13"/>
  <c r="W33" i="13"/>
  <c r="S33" i="13"/>
  <c r="H33" i="13"/>
  <c r="C48" i="13"/>
  <c r="R27" i="13"/>
  <c r="Q27" i="13"/>
  <c r="J27" i="13"/>
  <c r="M27" i="13"/>
  <c r="F27" i="13"/>
  <c r="O27" i="13"/>
  <c r="R31" i="13"/>
  <c r="Q31" i="13"/>
  <c r="J31" i="13"/>
  <c r="M31" i="13"/>
  <c r="F31" i="13"/>
  <c r="O31" i="13"/>
  <c r="O22" i="4"/>
  <c r="N22" i="4"/>
  <c r="G22" i="4"/>
  <c r="H22" i="4"/>
  <c r="E3" i="13" l="1"/>
  <c r="D45" i="13"/>
  <c r="B53" i="13" s="1"/>
  <c r="G43" i="13"/>
  <c r="M43" i="13"/>
  <c r="K43" i="13"/>
  <c r="J43" i="13"/>
  <c r="L43" i="13"/>
  <c r="O43" i="13"/>
  <c r="R43" i="13"/>
  <c r="P43" i="13"/>
  <c r="U19" i="13"/>
  <c r="U25" i="13"/>
  <c r="U37" i="13"/>
  <c r="U27" i="13"/>
  <c r="U22" i="13"/>
  <c r="U15" i="13"/>
  <c r="I43" i="13"/>
  <c r="U21" i="13"/>
  <c r="U17" i="13"/>
  <c r="P42" i="13"/>
  <c r="I42" i="13"/>
  <c r="W42" i="13"/>
  <c r="O42" i="13"/>
  <c r="S42" i="13"/>
  <c r="K42" i="13"/>
  <c r="R42" i="13"/>
  <c r="M42" i="13"/>
  <c r="Q42" i="13"/>
  <c r="N42" i="13"/>
  <c r="T42" i="13"/>
  <c r="L42" i="13"/>
  <c r="J42" i="13"/>
  <c r="G42" i="13"/>
  <c r="U41" i="13"/>
  <c r="T28" i="13"/>
  <c r="L28" i="13"/>
  <c r="E28" i="13"/>
  <c r="S28" i="13"/>
  <c r="K28" i="13"/>
  <c r="O28" i="13"/>
  <c r="H28" i="13"/>
  <c r="R28" i="13"/>
  <c r="G28" i="13"/>
  <c r="P28" i="13"/>
  <c r="J28" i="13"/>
  <c r="I28" i="13"/>
  <c r="Q28" i="13"/>
  <c r="N28" i="13"/>
  <c r="M28" i="13"/>
  <c r="V28" i="13"/>
  <c r="F28" i="13"/>
  <c r="U12" i="13"/>
  <c r="U11" i="13"/>
  <c r="U8" i="13"/>
  <c r="T32" i="13"/>
  <c r="L32" i="13"/>
  <c r="E32" i="13"/>
  <c r="S32" i="13"/>
  <c r="K32" i="13"/>
  <c r="O32" i="13"/>
  <c r="H32" i="13"/>
  <c r="R32" i="13"/>
  <c r="G32" i="13"/>
  <c r="P32" i="13"/>
  <c r="I32" i="13"/>
  <c r="F32" i="13"/>
  <c r="N32" i="13"/>
  <c r="J32" i="13"/>
  <c r="M32" i="13"/>
  <c r="Q32" i="13"/>
  <c r="U14" i="13"/>
  <c r="U10" i="13"/>
  <c r="U13" i="13"/>
  <c r="U18" i="13"/>
  <c r="T36" i="13"/>
  <c r="L36" i="13"/>
  <c r="E36" i="13"/>
  <c r="S36" i="13"/>
  <c r="K36" i="13"/>
  <c r="O36" i="13"/>
  <c r="H36" i="13"/>
  <c r="R36" i="13"/>
  <c r="G36" i="13"/>
  <c r="P36" i="13"/>
  <c r="N36" i="13"/>
  <c r="M36" i="13"/>
  <c r="V36" i="13"/>
  <c r="Q36" i="13"/>
  <c r="J36" i="13"/>
  <c r="I36" i="13"/>
  <c r="F36" i="13"/>
  <c r="P26" i="13"/>
  <c r="I26" i="13"/>
  <c r="O26" i="13"/>
  <c r="H26" i="13"/>
  <c r="S26" i="13"/>
  <c r="K26" i="13"/>
  <c r="R26" i="13"/>
  <c r="F26" i="13"/>
  <c r="M26" i="13"/>
  <c r="G26" i="13"/>
  <c r="E26" i="13"/>
  <c r="N26" i="13"/>
  <c r="L26" i="13"/>
  <c r="J26" i="13"/>
  <c r="Q26" i="13"/>
  <c r="T26" i="13"/>
  <c r="U31" i="13"/>
  <c r="U29" i="13"/>
  <c r="T44" i="13"/>
  <c r="L44" i="13"/>
  <c r="E44" i="13"/>
  <c r="S44" i="13"/>
  <c r="K44" i="13"/>
  <c r="O44" i="13"/>
  <c r="H44" i="13"/>
  <c r="R44" i="13"/>
  <c r="G44" i="13"/>
  <c r="P44" i="13"/>
  <c r="J44" i="13"/>
  <c r="I44" i="13"/>
  <c r="Q44" i="13"/>
  <c r="M44" i="13"/>
  <c r="N44" i="13"/>
  <c r="F44" i="13"/>
  <c r="U33" i="13"/>
  <c r="U16" i="13"/>
  <c r="U7" i="13"/>
  <c r="P34" i="13"/>
  <c r="I34" i="13"/>
  <c r="O34" i="13"/>
  <c r="H34" i="13"/>
  <c r="S34" i="13"/>
  <c r="K34" i="13"/>
  <c r="R34" i="13"/>
  <c r="F34" i="13"/>
  <c r="M34" i="13"/>
  <c r="V34" i="13"/>
  <c r="T34" i="13"/>
  <c r="J34" i="13"/>
  <c r="E34" i="13"/>
  <c r="G34" i="13"/>
  <c r="Q34" i="13"/>
  <c r="N34" i="13"/>
  <c r="L34" i="13"/>
  <c r="R39" i="13"/>
  <c r="Q39" i="13"/>
  <c r="J39" i="13"/>
  <c r="M39" i="13"/>
  <c r="F39" i="13"/>
  <c r="T39" i="13"/>
  <c r="H39" i="13"/>
  <c r="O39" i="13"/>
  <c r="L39" i="13"/>
  <c r="G39" i="13"/>
  <c r="N39" i="13"/>
  <c r="K39" i="13"/>
  <c r="I39" i="13"/>
  <c r="S39" i="13"/>
  <c r="P39" i="13"/>
  <c r="T40" i="13"/>
  <c r="L40" i="13"/>
  <c r="E40" i="13"/>
  <c r="S40" i="13"/>
  <c r="K40" i="13"/>
  <c r="O40" i="13"/>
  <c r="H40" i="13"/>
  <c r="R40" i="13"/>
  <c r="G40" i="13"/>
  <c r="P40" i="13"/>
  <c r="J40" i="13"/>
  <c r="F40" i="13"/>
  <c r="I40" i="13"/>
  <c r="Q40" i="13"/>
  <c r="N40" i="13"/>
  <c r="M40" i="13"/>
  <c r="U23" i="13"/>
  <c r="U9" i="13"/>
  <c r="P30" i="13"/>
  <c r="I30" i="13"/>
  <c r="O30" i="13"/>
  <c r="H30" i="13"/>
  <c r="S30" i="13"/>
  <c r="K30" i="13"/>
  <c r="R30" i="13"/>
  <c r="F30" i="13"/>
  <c r="M30" i="13"/>
  <c r="V30" i="13"/>
  <c r="E30" i="13"/>
  <c r="L30" i="13"/>
  <c r="J30" i="13"/>
  <c r="G30" i="13"/>
  <c r="T30" i="13"/>
  <c r="N30" i="13"/>
  <c r="Q30" i="13"/>
  <c r="P38" i="13"/>
  <c r="I38" i="13"/>
  <c r="O38" i="13"/>
  <c r="H38" i="13"/>
  <c r="S38" i="13"/>
  <c r="K38" i="13"/>
  <c r="R38" i="13"/>
  <c r="F38" i="13"/>
  <c r="M38" i="13"/>
  <c r="V38" i="13"/>
  <c r="J38" i="13"/>
  <c r="G38" i="13"/>
  <c r="Q38" i="13"/>
  <c r="L38" i="13"/>
  <c r="N38" i="13"/>
  <c r="T38" i="13"/>
  <c r="E38" i="13"/>
  <c r="R35" i="13"/>
  <c r="Q35" i="13"/>
  <c r="J35" i="13"/>
  <c r="M35" i="13"/>
  <c r="F35" i="13"/>
  <c r="T35" i="13"/>
  <c r="H35" i="13"/>
  <c r="O35" i="13"/>
  <c r="L35" i="13"/>
  <c r="S35" i="13"/>
  <c r="P35" i="13"/>
  <c r="G35" i="13"/>
  <c r="E35" i="13"/>
  <c r="N35" i="13"/>
  <c r="K35" i="13"/>
  <c r="I35" i="13"/>
  <c r="D48" i="13"/>
  <c r="Q20" i="13"/>
  <c r="J20" i="13"/>
  <c r="T20" i="13"/>
  <c r="L20" i="13"/>
  <c r="E20" i="13"/>
  <c r="V20" i="13"/>
  <c r="K20" i="13"/>
  <c r="D47" i="13"/>
  <c r="O20" i="13"/>
  <c r="F20" i="13"/>
  <c r="M20" i="13"/>
  <c r="N20" i="13"/>
  <c r="R20" i="13"/>
  <c r="P20" i="13"/>
  <c r="H20" i="13"/>
  <c r="G20" i="13"/>
  <c r="S20" i="13"/>
  <c r="I20" i="13"/>
  <c r="U6" i="13"/>
  <c r="U24" i="13"/>
  <c r="U5" i="13"/>
  <c r="D46" i="13"/>
  <c r="S3" i="13"/>
  <c r="K3" i="13"/>
  <c r="V3" i="13"/>
  <c r="N3" i="13"/>
  <c r="G3" i="13"/>
  <c r="M3" i="13"/>
  <c r="F3" i="13"/>
  <c r="J3" i="13"/>
  <c r="I3" i="13"/>
  <c r="Q3" i="13"/>
  <c r="P3" i="13"/>
  <c r="H3" i="13"/>
  <c r="H45" i="13" s="1"/>
  <c r="H58" i="13" s="1"/>
  <c r="O3" i="13"/>
  <c r="L3" i="13"/>
  <c r="T3" i="13"/>
  <c r="R3" i="1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W38" i="7"/>
  <c r="V38" i="7"/>
  <c r="U38" i="7"/>
  <c r="AE38" i="7" s="1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U11" i="7"/>
  <c r="C11" i="7"/>
  <c r="C10" i="7"/>
  <c r="C9" i="7"/>
  <c r="C8" i="7"/>
  <c r="C7" i="7"/>
  <c r="C6" i="7"/>
  <c r="C5" i="7"/>
  <c r="C4" i="7"/>
  <c r="C3" i="7"/>
  <c r="C2" i="7"/>
  <c r="R20" i="4"/>
  <c r="Q20" i="4"/>
  <c r="P20" i="4"/>
  <c r="O20" i="4"/>
  <c r="N20" i="4"/>
  <c r="M20" i="4"/>
  <c r="L20" i="4"/>
  <c r="K20" i="4"/>
  <c r="J20" i="4"/>
  <c r="H20" i="4"/>
  <c r="G20" i="4"/>
  <c r="F20" i="4"/>
  <c r="E20" i="4"/>
  <c r="D20" i="4"/>
  <c r="C20" i="4"/>
  <c r="R19" i="4"/>
  <c r="Q19" i="4"/>
  <c r="P19" i="4"/>
  <c r="O19" i="4"/>
  <c r="N19" i="4"/>
  <c r="M19" i="4"/>
  <c r="L19" i="4"/>
  <c r="K19" i="4"/>
  <c r="J19" i="4"/>
  <c r="H19" i="4"/>
  <c r="G19" i="4"/>
  <c r="F19" i="4"/>
  <c r="E19" i="4"/>
  <c r="D19" i="4"/>
  <c r="C19" i="4"/>
  <c r="R18" i="4"/>
  <c r="Q18" i="4"/>
  <c r="P18" i="4"/>
  <c r="O18" i="4"/>
  <c r="N18" i="4"/>
  <c r="M18" i="4"/>
  <c r="L18" i="4"/>
  <c r="K18" i="4"/>
  <c r="J18" i="4"/>
  <c r="H18" i="4"/>
  <c r="G18" i="4"/>
  <c r="F18" i="4"/>
  <c r="E18" i="4"/>
  <c r="D18" i="4"/>
  <c r="C18" i="4"/>
  <c r="R17" i="4"/>
  <c r="Q17" i="4"/>
  <c r="P17" i="4"/>
  <c r="O17" i="4"/>
  <c r="N17" i="4"/>
  <c r="M17" i="4"/>
  <c r="L17" i="4"/>
  <c r="K17" i="4"/>
  <c r="J17" i="4"/>
  <c r="H17" i="4"/>
  <c r="G17" i="4"/>
  <c r="F17" i="4"/>
  <c r="E17" i="4"/>
  <c r="D17" i="4"/>
  <c r="C17" i="4"/>
  <c r="E65" i="13" s="1"/>
  <c r="E66" i="13" s="1"/>
  <c r="AH16" i="4"/>
  <c r="AG16" i="4"/>
  <c r="AF16" i="4"/>
  <c r="AE16" i="4"/>
  <c r="AD16" i="4"/>
  <c r="AC16" i="4"/>
  <c r="AA16" i="4"/>
  <c r="X16" i="4"/>
  <c r="W16" i="4"/>
  <c r="V16" i="4"/>
  <c r="U16" i="4"/>
  <c r="T16" i="4"/>
  <c r="S16" i="4"/>
  <c r="I37" i="4" s="1"/>
  <c r="AH15" i="4"/>
  <c r="AG15" i="4"/>
  <c r="AF15" i="4"/>
  <c r="AE15" i="4"/>
  <c r="AD15" i="4"/>
  <c r="AC15" i="4"/>
  <c r="AA15" i="4"/>
  <c r="X15" i="4"/>
  <c r="W15" i="4"/>
  <c r="V15" i="4"/>
  <c r="U15" i="4"/>
  <c r="T15" i="4"/>
  <c r="S15" i="4"/>
  <c r="N36" i="4" s="1"/>
  <c r="AH14" i="4"/>
  <c r="AG14" i="4"/>
  <c r="AF14" i="4"/>
  <c r="AE14" i="4"/>
  <c r="AD14" i="4"/>
  <c r="AC14" i="4"/>
  <c r="AA14" i="4"/>
  <c r="X14" i="4"/>
  <c r="W14" i="4"/>
  <c r="V14" i="4"/>
  <c r="U14" i="4"/>
  <c r="Z14" i="4" s="1"/>
  <c r="T14" i="4"/>
  <c r="S14" i="4"/>
  <c r="AH13" i="4"/>
  <c r="AG13" i="4"/>
  <c r="AF13" i="4"/>
  <c r="AE13" i="4"/>
  <c r="AD13" i="4"/>
  <c r="AC13" i="4"/>
  <c r="AA13" i="4"/>
  <c r="X13" i="4"/>
  <c r="W13" i="4"/>
  <c r="V13" i="4"/>
  <c r="U13" i="4"/>
  <c r="T13" i="4"/>
  <c r="AB13" i="4" s="1"/>
  <c r="S13" i="4"/>
  <c r="G34" i="4" s="1"/>
  <c r="AH12" i="4"/>
  <c r="AG12" i="4"/>
  <c r="AF12" i="4"/>
  <c r="AE12" i="4"/>
  <c r="AD12" i="4"/>
  <c r="AC12" i="4"/>
  <c r="AA12" i="4"/>
  <c r="X12" i="4"/>
  <c r="W12" i="4"/>
  <c r="V12" i="4"/>
  <c r="U12" i="4"/>
  <c r="T12" i="4"/>
  <c r="S12" i="4"/>
  <c r="S33" i="4" s="1"/>
  <c r="AH11" i="4"/>
  <c r="AG11" i="4"/>
  <c r="AF11" i="4"/>
  <c r="AE11" i="4"/>
  <c r="AD11" i="4"/>
  <c r="AC11" i="4"/>
  <c r="AA11" i="4"/>
  <c r="X11" i="4"/>
  <c r="W11" i="4"/>
  <c r="V11" i="4"/>
  <c r="U11" i="4"/>
  <c r="T11" i="4"/>
  <c r="S11" i="4"/>
  <c r="AH10" i="4"/>
  <c r="AG10" i="4"/>
  <c r="AF10" i="4"/>
  <c r="AE10" i="4"/>
  <c r="AD10" i="4"/>
  <c r="AC10" i="4"/>
  <c r="AA10" i="4"/>
  <c r="X10" i="4"/>
  <c r="W10" i="4"/>
  <c r="V10" i="4"/>
  <c r="U10" i="4"/>
  <c r="T10" i="4"/>
  <c r="S10" i="4"/>
  <c r="I31" i="4" s="1"/>
  <c r="AH9" i="4"/>
  <c r="AG9" i="4"/>
  <c r="AF9" i="4"/>
  <c r="AE9" i="4"/>
  <c r="AD9" i="4"/>
  <c r="AC9" i="4"/>
  <c r="AA9" i="4"/>
  <c r="Y9" i="4"/>
  <c r="X9" i="4"/>
  <c r="W9" i="4"/>
  <c r="V9" i="4"/>
  <c r="U9" i="4"/>
  <c r="T9" i="4"/>
  <c r="S9" i="4"/>
  <c r="AH8" i="4"/>
  <c r="AG8" i="4"/>
  <c r="AF8" i="4"/>
  <c r="AE8" i="4"/>
  <c r="AD8" i="4"/>
  <c r="AC8" i="4"/>
  <c r="AA8" i="4"/>
  <c r="X8" i="4"/>
  <c r="W8" i="4"/>
  <c r="V8" i="4"/>
  <c r="U8" i="4"/>
  <c r="T8" i="4"/>
  <c r="Y8" i="4" s="1"/>
  <c r="S8" i="4"/>
  <c r="D29" i="4" s="1"/>
  <c r="AH7" i="4"/>
  <c r="AG7" i="4"/>
  <c r="AF7" i="4"/>
  <c r="AE7" i="4"/>
  <c r="AD7" i="4"/>
  <c r="AC7" i="4"/>
  <c r="AA7" i="4"/>
  <c r="X7" i="4"/>
  <c r="W7" i="4"/>
  <c r="V7" i="4"/>
  <c r="U7" i="4"/>
  <c r="T7" i="4"/>
  <c r="S7" i="4"/>
  <c r="I28" i="4" s="1"/>
  <c r="AH6" i="4"/>
  <c r="AG6" i="4"/>
  <c r="AF6" i="4"/>
  <c r="AE6" i="4"/>
  <c r="AD6" i="4"/>
  <c r="AC6" i="4"/>
  <c r="AA6" i="4"/>
  <c r="X6" i="4"/>
  <c r="W6" i="4"/>
  <c r="V6" i="4"/>
  <c r="U6" i="4"/>
  <c r="T6" i="4"/>
  <c r="Y6" i="4" s="1"/>
  <c r="S6" i="4"/>
  <c r="R27" i="4" s="1"/>
  <c r="AH5" i="4"/>
  <c r="AG5" i="4"/>
  <c r="AF5" i="4"/>
  <c r="AE5" i="4"/>
  <c r="AD5" i="4"/>
  <c r="AC5" i="4"/>
  <c r="AA5" i="4"/>
  <c r="X5" i="4"/>
  <c r="W5" i="4"/>
  <c r="V5" i="4"/>
  <c r="U5" i="4"/>
  <c r="T5" i="4"/>
  <c r="Y5" i="4" s="1"/>
  <c r="S5" i="4"/>
  <c r="AH4" i="4"/>
  <c r="AG4" i="4"/>
  <c r="AF4" i="4"/>
  <c r="AE4" i="4"/>
  <c r="AD4" i="4"/>
  <c r="AC4" i="4"/>
  <c r="AA4" i="4"/>
  <c r="X4" i="4"/>
  <c r="W4" i="4"/>
  <c r="V4" i="4"/>
  <c r="U4" i="4"/>
  <c r="T4" i="4"/>
  <c r="S4" i="4"/>
  <c r="AH3" i="4"/>
  <c r="AG3" i="4"/>
  <c r="AF3" i="4"/>
  <c r="AE3" i="4"/>
  <c r="AD3" i="4"/>
  <c r="AC3" i="4"/>
  <c r="AA3" i="4"/>
  <c r="X3" i="4"/>
  <c r="W3" i="4"/>
  <c r="V3" i="4"/>
  <c r="U3" i="4"/>
  <c r="T3" i="4"/>
  <c r="S3" i="4"/>
  <c r="AH2" i="4"/>
  <c r="AG2" i="4"/>
  <c r="AF2" i="4"/>
  <c r="AE2" i="4"/>
  <c r="AD2" i="4"/>
  <c r="AC2" i="4"/>
  <c r="AA2" i="4"/>
  <c r="X2" i="4"/>
  <c r="W2" i="4"/>
  <c r="V2" i="4"/>
  <c r="U2" i="4"/>
  <c r="T2" i="4"/>
  <c r="S2" i="4"/>
  <c r="I23" i="4" s="1"/>
  <c r="B51" i="3"/>
  <c r="C44" i="3"/>
  <c r="D44" i="3" s="1"/>
  <c r="C43" i="3"/>
  <c r="C42" i="3"/>
  <c r="C41" i="3"/>
  <c r="C40" i="3"/>
  <c r="D40" i="3" s="1"/>
  <c r="C39" i="3"/>
  <c r="C38" i="3"/>
  <c r="C37" i="3"/>
  <c r="C36" i="3"/>
  <c r="C35" i="3"/>
  <c r="C34" i="3"/>
  <c r="C33" i="3"/>
  <c r="D33" i="3" s="1"/>
  <c r="C32" i="3"/>
  <c r="D32" i="3" s="1"/>
  <c r="Q32" i="3" s="1"/>
  <c r="C31" i="3"/>
  <c r="C30" i="3"/>
  <c r="C29" i="3"/>
  <c r="C28" i="3"/>
  <c r="C27" i="3"/>
  <c r="C26" i="3"/>
  <c r="C25" i="3"/>
  <c r="D25" i="3" s="1"/>
  <c r="V25" i="3" s="1"/>
  <c r="C24" i="3"/>
  <c r="C23" i="3"/>
  <c r="D23" i="3" s="1"/>
  <c r="S23" i="3" s="1"/>
  <c r="C22" i="3"/>
  <c r="C21" i="3"/>
  <c r="C20" i="3"/>
  <c r="C19" i="3"/>
  <c r="C18" i="3"/>
  <c r="C17" i="3"/>
  <c r="C16" i="3"/>
  <c r="D16" i="3" s="1"/>
  <c r="S16" i="3" s="1"/>
  <c r="C15" i="3"/>
  <c r="D15" i="3" s="1"/>
  <c r="C14" i="3"/>
  <c r="C13" i="3"/>
  <c r="C12" i="3"/>
  <c r="D12" i="3" s="1"/>
  <c r="S12" i="3" s="1"/>
  <c r="C11" i="3"/>
  <c r="C10" i="3"/>
  <c r="C9" i="3"/>
  <c r="D9" i="3" s="1"/>
  <c r="R9" i="3" s="1"/>
  <c r="C8" i="3"/>
  <c r="C7" i="3"/>
  <c r="D7" i="3" s="1"/>
  <c r="C6" i="3"/>
  <c r="C5" i="3"/>
  <c r="D5" i="3" s="1"/>
  <c r="K5" i="3" s="1"/>
  <c r="C4" i="3"/>
  <c r="D4" i="3" s="1"/>
  <c r="C3" i="3"/>
  <c r="B51" i="2"/>
  <c r="C44" i="2"/>
  <c r="C43" i="2"/>
  <c r="C42" i="2"/>
  <c r="D42" i="2" s="1"/>
  <c r="C41" i="2"/>
  <c r="D41" i="2" s="1"/>
  <c r="C40" i="2"/>
  <c r="C39" i="2"/>
  <c r="C38" i="2"/>
  <c r="C37" i="2"/>
  <c r="C36" i="2"/>
  <c r="C35" i="2"/>
  <c r="C34" i="2"/>
  <c r="D34" i="2" s="1"/>
  <c r="C33" i="2"/>
  <c r="D33" i="2" s="1"/>
  <c r="C32" i="2"/>
  <c r="C31" i="2"/>
  <c r="C30" i="2"/>
  <c r="C29" i="2"/>
  <c r="D29" i="2" s="1"/>
  <c r="C28" i="2"/>
  <c r="C27" i="2"/>
  <c r="C26" i="2"/>
  <c r="D26" i="2" s="1"/>
  <c r="C25" i="2"/>
  <c r="D25" i="2" s="1"/>
  <c r="C24" i="2"/>
  <c r="C23" i="2"/>
  <c r="C22" i="2"/>
  <c r="C21" i="2"/>
  <c r="D21" i="2" s="1"/>
  <c r="C20" i="2"/>
  <c r="C19" i="2"/>
  <c r="C18" i="2"/>
  <c r="D18" i="2" s="1"/>
  <c r="C17" i="2"/>
  <c r="D17" i="2" s="1"/>
  <c r="C16" i="2"/>
  <c r="C15" i="2"/>
  <c r="C14" i="2"/>
  <c r="C13" i="2"/>
  <c r="D13" i="2" s="1"/>
  <c r="C12" i="2"/>
  <c r="C11" i="2"/>
  <c r="C10" i="2"/>
  <c r="D10" i="2" s="1"/>
  <c r="C9" i="2"/>
  <c r="D9" i="2" s="1"/>
  <c r="C8" i="2"/>
  <c r="C7" i="2"/>
  <c r="C6" i="2"/>
  <c r="C5" i="2"/>
  <c r="D5" i="2" s="1"/>
  <c r="C4" i="2"/>
  <c r="C3" i="2"/>
  <c r="H66" i="1"/>
  <c r="G66" i="1"/>
  <c r="E66" i="1"/>
  <c r="AE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E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C68" i="1" s="1"/>
  <c r="H67" i="1" s="1"/>
  <c r="H68" i="1" s="1"/>
  <c r="AO59" i="1"/>
  <c r="AN59" i="1"/>
  <c r="AM59" i="1"/>
  <c r="AL59" i="1"/>
  <c r="AI59" i="1"/>
  <c r="AF59" i="1"/>
  <c r="AD59" i="1"/>
  <c r="AC59" i="1"/>
  <c r="AH59" i="1" s="1"/>
  <c r="AB59" i="1"/>
  <c r="AG59" i="1" s="1"/>
  <c r="AA59" i="1"/>
  <c r="AP58" i="1"/>
  <c r="AO58" i="1"/>
  <c r="AN58" i="1"/>
  <c r="AM58" i="1"/>
  <c r="AL58" i="1"/>
  <c r="AK58" i="1"/>
  <c r="AI58" i="1"/>
  <c r="AF58" i="1"/>
  <c r="AD58" i="1"/>
  <c r="AC58" i="1"/>
  <c r="AB58" i="1"/>
  <c r="AG58" i="1" s="1"/>
  <c r="AA58" i="1"/>
  <c r="AQ58" i="1" s="1"/>
  <c r="AP57" i="1"/>
  <c r="AO57" i="1"/>
  <c r="AN57" i="1"/>
  <c r="AM57" i="1"/>
  <c r="AL57" i="1"/>
  <c r="AI57" i="1"/>
  <c r="AG57" i="1"/>
  <c r="AF57" i="1"/>
  <c r="AD57" i="1"/>
  <c r="AC57" i="1"/>
  <c r="AJ57" i="1" s="1"/>
  <c r="AB57" i="1"/>
  <c r="AA57" i="1"/>
  <c r="AQ57" i="1" s="1"/>
  <c r="AP56" i="1"/>
  <c r="AN56" i="1"/>
  <c r="AM56" i="1"/>
  <c r="AL56" i="1"/>
  <c r="AK56" i="1"/>
  <c r="AI56" i="1"/>
  <c r="AF56" i="1"/>
  <c r="AD56" i="1"/>
  <c r="AC56" i="1"/>
  <c r="AH56" i="1" s="1"/>
  <c r="AB56" i="1"/>
  <c r="AG56" i="1" s="1"/>
  <c r="AA56" i="1"/>
  <c r="AQ56" i="1" s="1"/>
  <c r="AP55" i="1"/>
  <c r="AO55" i="1"/>
  <c r="AN55" i="1"/>
  <c r="AM55" i="1"/>
  <c r="AL55" i="1"/>
  <c r="AK55" i="1"/>
  <c r="AI55" i="1"/>
  <c r="AG55" i="1"/>
  <c r="AF55" i="1"/>
  <c r="AD55" i="1"/>
  <c r="AC55" i="1"/>
  <c r="AH55" i="1" s="1"/>
  <c r="AB55" i="1"/>
  <c r="AA55" i="1"/>
  <c r="AQ55" i="1" s="1"/>
  <c r="AO54" i="1"/>
  <c r="AN54" i="1"/>
  <c r="AM54" i="1"/>
  <c r="AL54" i="1"/>
  <c r="AI54" i="1"/>
  <c r="AF54" i="1"/>
  <c r="AD54" i="1"/>
  <c r="AC54" i="1"/>
  <c r="AH54" i="1" s="1"/>
  <c r="AB54" i="1"/>
  <c r="AA54" i="1"/>
  <c r="AQ54" i="1" s="1"/>
  <c r="AP53" i="1"/>
  <c r="AO53" i="1"/>
  <c r="AN53" i="1"/>
  <c r="AM53" i="1"/>
  <c r="AL53" i="1"/>
  <c r="AK53" i="1"/>
  <c r="AJ53" i="1"/>
  <c r="AI53" i="1"/>
  <c r="AF53" i="1"/>
  <c r="AD53" i="1"/>
  <c r="AC53" i="1"/>
  <c r="AH53" i="1" s="1"/>
  <c r="AB53" i="1"/>
  <c r="AG53" i="1" s="1"/>
  <c r="AA53" i="1"/>
  <c r="AN52" i="1"/>
  <c r="AM52" i="1"/>
  <c r="AL52" i="1"/>
  <c r="AI52" i="1"/>
  <c r="AG52" i="1"/>
  <c r="AF52" i="1"/>
  <c r="AD52" i="1"/>
  <c r="AC52" i="1"/>
  <c r="AH52" i="1" s="1"/>
  <c r="AB52" i="1"/>
  <c r="AA52" i="1"/>
  <c r="AQ52" i="1" s="1"/>
  <c r="AP51" i="1"/>
  <c r="AO51" i="1"/>
  <c r="AN51" i="1"/>
  <c r="AM51" i="1"/>
  <c r="AL51" i="1"/>
  <c r="AK51" i="1"/>
  <c r="AJ51" i="1"/>
  <c r="AI51" i="1"/>
  <c r="AG51" i="1"/>
  <c r="AF51" i="1"/>
  <c r="AD51" i="1"/>
  <c r="AC51" i="1"/>
  <c r="W44" i="13" s="1"/>
  <c r="AB51" i="1"/>
  <c r="V44" i="13" s="1"/>
  <c r="AA51" i="1"/>
  <c r="AP50" i="1"/>
  <c r="AO50" i="1"/>
  <c r="AN50" i="1"/>
  <c r="AM50" i="1"/>
  <c r="AL50" i="1"/>
  <c r="AK50" i="1"/>
  <c r="AI50" i="1"/>
  <c r="AF50" i="1"/>
  <c r="AD50" i="1"/>
  <c r="AC50" i="1"/>
  <c r="W43" i="13" s="1"/>
  <c r="AB50" i="1"/>
  <c r="V43" i="13" s="1"/>
  <c r="AA50" i="1"/>
  <c r="K50" i="7" s="1"/>
  <c r="AP49" i="1"/>
  <c r="AO49" i="1"/>
  <c r="AN49" i="1"/>
  <c r="AM49" i="1"/>
  <c r="AL49" i="1"/>
  <c r="AK49" i="1"/>
  <c r="AI49" i="1"/>
  <c r="AF49" i="1"/>
  <c r="AD49" i="1"/>
  <c r="AC49" i="1"/>
  <c r="AB49" i="1"/>
  <c r="AG49" i="1" s="1"/>
  <c r="AA49" i="1"/>
  <c r="AP48" i="1"/>
  <c r="AO48" i="1"/>
  <c r="AN48" i="1"/>
  <c r="AM48" i="1"/>
  <c r="AL48" i="1"/>
  <c r="AK48" i="1"/>
  <c r="AJ48" i="1"/>
  <c r="AI48" i="1"/>
  <c r="AH48" i="1"/>
  <c r="AF48" i="1"/>
  <c r="AD48" i="1"/>
  <c r="AC48" i="1"/>
  <c r="W41" i="13" s="1"/>
  <c r="AB48" i="1"/>
  <c r="V41" i="13" s="1"/>
  <c r="AA48" i="1"/>
  <c r="AP47" i="1"/>
  <c r="AO47" i="1"/>
  <c r="AN47" i="1"/>
  <c r="AM47" i="1"/>
  <c r="AL47" i="1"/>
  <c r="AK47" i="1"/>
  <c r="AJ47" i="1"/>
  <c r="AI47" i="1"/>
  <c r="AG47" i="1"/>
  <c r="AF47" i="1"/>
  <c r="AD47" i="1"/>
  <c r="AC47" i="1"/>
  <c r="W40" i="13" s="1"/>
  <c r="AB47" i="1"/>
  <c r="V40" i="13" s="1"/>
  <c r="AA47" i="1"/>
  <c r="AP46" i="1"/>
  <c r="AO46" i="1"/>
  <c r="AN46" i="1"/>
  <c r="AM46" i="1"/>
  <c r="AL46" i="1"/>
  <c r="AK46" i="1"/>
  <c r="AI46" i="1"/>
  <c r="AF46" i="1"/>
  <c r="AD46" i="1"/>
  <c r="AC46" i="1"/>
  <c r="AB46" i="1"/>
  <c r="AG46" i="1" s="1"/>
  <c r="AA46" i="1"/>
  <c r="AP45" i="1"/>
  <c r="AO45" i="1"/>
  <c r="AN45" i="1"/>
  <c r="AM45" i="1"/>
  <c r="AL45" i="1"/>
  <c r="AK45" i="1"/>
  <c r="AI45" i="1"/>
  <c r="AF45" i="1"/>
  <c r="AD45" i="1"/>
  <c r="AC45" i="1"/>
  <c r="W38" i="13" s="1"/>
  <c r="AB45" i="1"/>
  <c r="AG45" i="1" s="1"/>
  <c r="AA45" i="1"/>
  <c r="AO44" i="1"/>
  <c r="AN44" i="1"/>
  <c r="AM44" i="1"/>
  <c r="AL44" i="1"/>
  <c r="AI44" i="1"/>
  <c r="AF44" i="1"/>
  <c r="AD44" i="1"/>
  <c r="AC44" i="1"/>
  <c r="W37" i="13" s="1"/>
  <c r="AB44" i="1"/>
  <c r="V37" i="13" s="1"/>
  <c r="AA44" i="1"/>
  <c r="AQ44" i="1" s="1"/>
  <c r="AP43" i="1"/>
  <c r="AO43" i="1"/>
  <c r="AN43" i="1"/>
  <c r="AM43" i="1"/>
  <c r="AL43" i="1"/>
  <c r="AK43" i="1"/>
  <c r="AI43" i="1"/>
  <c r="AF43" i="1"/>
  <c r="AD43" i="1"/>
  <c r="AC43" i="1"/>
  <c r="AB43" i="1"/>
  <c r="AA43" i="1"/>
  <c r="AQ43" i="1" s="1"/>
  <c r="AO42" i="1"/>
  <c r="AN42" i="1"/>
  <c r="AM42" i="1"/>
  <c r="AK42" i="1"/>
  <c r="AI42" i="1"/>
  <c r="AF42" i="1"/>
  <c r="AD42" i="1"/>
  <c r="AC42" i="1"/>
  <c r="W35" i="13" s="1"/>
  <c r="AB42" i="1"/>
  <c r="V35" i="13" s="1"/>
  <c r="AA42" i="1"/>
  <c r="AP41" i="1"/>
  <c r="AO41" i="1"/>
  <c r="AN41" i="1"/>
  <c r="AM41" i="1"/>
  <c r="AK41" i="1"/>
  <c r="AI41" i="1"/>
  <c r="AF41" i="1"/>
  <c r="AD41" i="1"/>
  <c r="AC41" i="1"/>
  <c r="AH41" i="1" s="1"/>
  <c r="AB41" i="1"/>
  <c r="AG41" i="1" s="1"/>
  <c r="AA41" i="1"/>
  <c r="AD40" i="1"/>
  <c r="AA40" i="1"/>
  <c r="AQ40" i="1" s="1"/>
  <c r="AO39" i="1"/>
  <c r="AN39" i="1"/>
  <c r="AM39" i="1"/>
  <c r="AL39" i="1"/>
  <c r="AI39" i="1"/>
  <c r="AF39" i="1"/>
  <c r="AD39" i="1"/>
  <c r="AC39" i="1"/>
  <c r="W32" i="13" s="1"/>
  <c r="AB39" i="1"/>
  <c r="AJ39" i="1" s="1"/>
  <c r="AA39" i="1"/>
  <c r="S39" i="7" s="1"/>
  <c r="AQ38" i="1"/>
  <c r="AD38" i="1"/>
  <c r="AO37" i="1"/>
  <c r="AN37" i="1"/>
  <c r="AM37" i="1"/>
  <c r="AL37" i="1"/>
  <c r="AI37" i="1"/>
  <c r="AF37" i="1"/>
  <c r="AD37" i="1"/>
  <c r="AC37" i="1"/>
  <c r="AH37" i="1" s="1"/>
  <c r="AB37" i="1"/>
  <c r="AA37" i="1"/>
  <c r="AP36" i="1"/>
  <c r="AO36" i="1"/>
  <c r="AN36" i="1"/>
  <c r="AL36" i="1"/>
  <c r="AK36" i="1"/>
  <c r="AI36" i="1"/>
  <c r="AF36" i="1"/>
  <c r="AD36" i="1"/>
  <c r="AC36" i="1"/>
  <c r="W29" i="13" s="1"/>
  <c r="AB36" i="1"/>
  <c r="V29" i="13" s="1"/>
  <c r="AA36" i="1"/>
  <c r="AO35" i="1"/>
  <c r="AN35" i="1"/>
  <c r="AM35" i="1"/>
  <c r="AL35" i="1"/>
  <c r="AI35" i="1"/>
  <c r="AH35" i="1"/>
  <c r="AG35" i="1"/>
  <c r="AF35" i="1"/>
  <c r="AD35" i="1"/>
  <c r="AC35" i="1"/>
  <c r="W28" i="13" s="1"/>
  <c r="AB35" i="1"/>
  <c r="AA35" i="1"/>
  <c r="AQ35" i="1" s="1"/>
  <c r="AP34" i="1"/>
  <c r="AO34" i="1"/>
  <c r="AN34" i="1"/>
  <c r="AM34" i="1"/>
  <c r="AL34" i="1"/>
  <c r="AK34" i="1"/>
  <c r="AI34" i="1"/>
  <c r="AG34" i="1"/>
  <c r="AF34" i="1"/>
  <c r="AD34" i="1"/>
  <c r="AC34" i="1"/>
  <c r="W27" i="13" s="1"/>
  <c r="AB34" i="1"/>
  <c r="V27" i="13" s="1"/>
  <c r="AA34" i="1"/>
  <c r="AP33" i="1"/>
  <c r="AO33" i="1"/>
  <c r="AN33" i="1"/>
  <c r="AM33" i="1"/>
  <c r="AL33" i="1"/>
  <c r="AK33" i="1"/>
  <c r="AI33" i="1"/>
  <c r="AF33" i="1"/>
  <c r="AD33" i="1"/>
  <c r="AC33" i="1"/>
  <c r="W26" i="13" s="1"/>
  <c r="AB33" i="1"/>
  <c r="AG33" i="1" s="1"/>
  <c r="AA33" i="1"/>
  <c r="AP32" i="1"/>
  <c r="AO32" i="1"/>
  <c r="AN32" i="1"/>
  <c r="AM32" i="1"/>
  <c r="AL32" i="1"/>
  <c r="AK32" i="1"/>
  <c r="AI32" i="1"/>
  <c r="AG32" i="1"/>
  <c r="AF32" i="1"/>
  <c r="AD32" i="1"/>
  <c r="AC32" i="1"/>
  <c r="W25" i="13" s="1"/>
  <c r="AB32" i="1"/>
  <c r="V25" i="13" s="1"/>
  <c r="AA32" i="1"/>
  <c r="AP31" i="1"/>
  <c r="AO31" i="1"/>
  <c r="AN31" i="1"/>
  <c r="AM31" i="1"/>
  <c r="AL31" i="1"/>
  <c r="AK31" i="1"/>
  <c r="AI31" i="1"/>
  <c r="AF31" i="1"/>
  <c r="AD31" i="1"/>
  <c r="AC31" i="1"/>
  <c r="W24" i="13" s="1"/>
  <c r="AB31" i="1"/>
  <c r="V24" i="13" s="1"/>
  <c r="AA31" i="1"/>
  <c r="AP30" i="1"/>
  <c r="AO30" i="1"/>
  <c r="AN30" i="1"/>
  <c r="AM30" i="1"/>
  <c r="AL30" i="1"/>
  <c r="AK30" i="1"/>
  <c r="AI30" i="1"/>
  <c r="AF30" i="1"/>
  <c r="AD30" i="1"/>
  <c r="AC30" i="1"/>
  <c r="W23" i="13" s="1"/>
  <c r="AB30" i="1"/>
  <c r="V23" i="13" s="1"/>
  <c r="AA30" i="1"/>
  <c r="AP29" i="1"/>
  <c r="AO29" i="1"/>
  <c r="AN29" i="1"/>
  <c r="AM29" i="1"/>
  <c r="AL29" i="1"/>
  <c r="AK29" i="1"/>
  <c r="AI29" i="1"/>
  <c r="AG29" i="1"/>
  <c r="AF29" i="1"/>
  <c r="AD29" i="1"/>
  <c r="AC29" i="1"/>
  <c r="W22" i="13" s="1"/>
  <c r="AB29" i="1"/>
  <c r="V22" i="13" s="1"/>
  <c r="AA29" i="1"/>
  <c r="AP28" i="1"/>
  <c r="AO28" i="1"/>
  <c r="AN28" i="1"/>
  <c r="AM28" i="1"/>
  <c r="AL28" i="1"/>
  <c r="AK28" i="1"/>
  <c r="AI28" i="1"/>
  <c r="AF28" i="1"/>
  <c r="AD28" i="1"/>
  <c r="AC28" i="1"/>
  <c r="W21" i="13" s="1"/>
  <c r="AB28" i="1"/>
  <c r="V21" i="13" s="1"/>
  <c r="AA28" i="1"/>
  <c r="AP27" i="1"/>
  <c r="AO27" i="1"/>
  <c r="AN27" i="1"/>
  <c r="AM27" i="1"/>
  <c r="AL27" i="1"/>
  <c r="AK27" i="1"/>
  <c r="AI27" i="1"/>
  <c r="AF27" i="1"/>
  <c r="AD27" i="1"/>
  <c r="AC27" i="1"/>
  <c r="W20" i="13" s="1"/>
  <c r="AB27" i="1"/>
  <c r="AG27" i="1" s="1"/>
  <c r="AA27" i="1"/>
  <c r="AO26" i="1"/>
  <c r="AN26" i="1"/>
  <c r="AM26" i="1"/>
  <c r="AL26" i="1"/>
  <c r="AI26" i="1"/>
  <c r="AF26" i="1"/>
  <c r="AE26" i="1"/>
  <c r="AD26" i="1"/>
  <c r="AC26" i="1"/>
  <c r="W19" i="13" s="1"/>
  <c r="AB26" i="1"/>
  <c r="V19" i="13" s="1"/>
  <c r="AA26" i="1"/>
  <c r="AQ26" i="1" s="1"/>
  <c r="AO25" i="1"/>
  <c r="AN25" i="1"/>
  <c r="AM25" i="1"/>
  <c r="AL25" i="1"/>
  <c r="AI25" i="1"/>
  <c r="AG25" i="1"/>
  <c r="AF25" i="1"/>
  <c r="AE25" i="1"/>
  <c r="AD25" i="1"/>
  <c r="AC25" i="1"/>
  <c r="W18" i="13" s="1"/>
  <c r="AB25" i="1"/>
  <c r="V18" i="13" s="1"/>
  <c r="AA25" i="1"/>
  <c r="AQ25" i="1" s="1"/>
  <c r="AQ24" i="1"/>
  <c r="AO24" i="1"/>
  <c r="AN24" i="1"/>
  <c r="AM24" i="1"/>
  <c r="AL24" i="1"/>
  <c r="AI24" i="1"/>
  <c r="AF24" i="1"/>
  <c r="AE24" i="1"/>
  <c r="AD24" i="1"/>
  <c r="AC24" i="1"/>
  <c r="AJ24" i="1" s="1"/>
  <c r="AB24" i="1"/>
  <c r="V17" i="13" s="1"/>
  <c r="AA24" i="1"/>
  <c r="AP23" i="1"/>
  <c r="AO23" i="1"/>
  <c r="AN23" i="1"/>
  <c r="AM23" i="1"/>
  <c r="AL23" i="1"/>
  <c r="AK23" i="1"/>
  <c r="AI23" i="1"/>
  <c r="AF23" i="1"/>
  <c r="AE23" i="1"/>
  <c r="AD23" i="1"/>
  <c r="AC23" i="1"/>
  <c r="W16" i="13" s="1"/>
  <c r="AB23" i="1"/>
  <c r="V16" i="13" s="1"/>
  <c r="AA23" i="1"/>
  <c r="AP22" i="1"/>
  <c r="AO22" i="1"/>
  <c r="AN22" i="1"/>
  <c r="AM22" i="1"/>
  <c r="AL22" i="1"/>
  <c r="AK22" i="1"/>
  <c r="AI22" i="1"/>
  <c r="AF22" i="1"/>
  <c r="AE22" i="1"/>
  <c r="AD22" i="1"/>
  <c r="AC22" i="1"/>
  <c r="W15" i="13" s="1"/>
  <c r="AB22" i="1"/>
  <c r="AA22" i="1"/>
  <c r="AP21" i="1"/>
  <c r="AO21" i="1"/>
  <c r="AN21" i="1"/>
  <c r="AM21" i="1"/>
  <c r="AL21" i="1"/>
  <c r="AK21" i="1"/>
  <c r="AI21" i="1"/>
  <c r="AG21" i="1"/>
  <c r="AF21" i="1"/>
  <c r="AE21" i="1"/>
  <c r="AD21" i="1"/>
  <c r="AC21" i="1"/>
  <c r="AB21" i="1"/>
  <c r="V14" i="13" s="1"/>
  <c r="AA21" i="1"/>
  <c r="AQ21" i="1" s="1"/>
  <c r="AP20" i="1"/>
  <c r="AO20" i="1"/>
  <c r="AN20" i="1"/>
  <c r="AM20" i="1"/>
  <c r="AL20" i="1"/>
  <c r="AK20" i="1"/>
  <c r="AI20" i="1"/>
  <c r="AF20" i="1"/>
  <c r="AE20" i="1"/>
  <c r="AD20" i="1"/>
  <c r="AC20" i="1"/>
  <c r="W13" i="13" s="1"/>
  <c r="AB20" i="1"/>
  <c r="V13" i="13" s="1"/>
  <c r="AA20" i="1"/>
  <c r="T20" i="7" s="1"/>
  <c r="AP19" i="1"/>
  <c r="AO19" i="1"/>
  <c r="AN19" i="1"/>
  <c r="AM19" i="1"/>
  <c r="AL19" i="1"/>
  <c r="AK19" i="1"/>
  <c r="AI19" i="1"/>
  <c r="AF19" i="1"/>
  <c r="AE19" i="1"/>
  <c r="AD19" i="1"/>
  <c r="AC19" i="1"/>
  <c r="W12" i="13" s="1"/>
  <c r="AB19" i="1"/>
  <c r="V12" i="13" s="1"/>
  <c r="AA19" i="1"/>
  <c r="AQ19" i="1" s="1"/>
  <c r="AP18" i="1"/>
  <c r="AO18" i="1"/>
  <c r="AN18" i="1"/>
  <c r="AM18" i="1"/>
  <c r="AL18" i="1"/>
  <c r="AK18" i="1"/>
  <c r="AI18" i="1"/>
  <c r="AF18" i="1"/>
  <c r="AE18" i="1"/>
  <c r="AD18" i="1"/>
  <c r="AC18" i="1"/>
  <c r="W11" i="13" s="1"/>
  <c r="AA18" i="1"/>
  <c r="AQ18" i="1" s="1"/>
  <c r="AP17" i="1"/>
  <c r="AO17" i="1"/>
  <c r="AN17" i="1"/>
  <c r="AM17" i="1"/>
  <c r="AL17" i="1"/>
  <c r="AK17" i="1"/>
  <c r="AI17" i="1"/>
  <c r="AG17" i="1"/>
  <c r="AF17" i="1"/>
  <c r="AE17" i="1"/>
  <c r="AD17" i="1"/>
  <c r="AC17" i="1"/>
  <c r="W10" i="13" s="1"/>
  <c r="AB17" i="1"/>
  <c r="V10" i="13" s="1"/>
  <c r="AA17" i="1"/>
  <c r="M17" i="7" s="1"/>
  <c r="AP16" i="1"/>
  <c r="AO16" i="1"/>
  <c r="AN16" i="1"/>
  <c r="AM16" i="1"/>
  <c r="AL16" i="1"/>
  <c r="AK16" i="1"/>
  <c r="AI16" i="1"/>
  <c r="AF16" i="1"/>
  <c r="AE16" i="1"/>
  <c r="AD16" i="1"/>
  <c r="AC16" i="1"/>
  <c r="W9" i="13" s="1"/>
  <c r="AB16" i="1"/>
  <c r="V9" i="13" s="1"/>
  <c r="AA16" i="1"/>
  <c r="AQ16" i="1" s="1"/>
  <c r="AO15" i="1"/>
  <c r="AN15" i="1"/>
  <c r="AM15" i="1"/>
  <c r="AL15" i="1"/>
  <c r="AI15" i="1"/>
  <c r="AH15" i="1"/>
  <c r="AF15" i="1"/>
  <c r="AE15" i="1"/>
  <c r="AD15" i="1"/>
  <c r="AC15" i="1"/>
  <c r="W8" i="13" s="1"/>
  <c r="AB15" i="1"/>
  <c r="AA15" i="1"/>
  <c r="AQ15" i="1" s="1"/>
  <c r="AQ14" i="1"/>
  <c r="AP14" i="1"/>
  <c r="AO14" i="1"/>
  <c r="AN14" i="1"/>
  <c r="AM14" i="1"/>
  <c r="AL14" i="1"/>
  <c r="AK14" i="1"/>
  <c r="AI14" i="1"/>
  <c r="AH14" i="1"/>
  <c r="AG14" i="1"/>
  <c r="AF14" i="1"/>
  <c r="AE14" i="1"/>
  <c r="AD14" i="1"/>
  <c r="AC14" i="1"/>
  <c r="W7" i="13" s="1"/>
  <c r="AB14" i="1"/>
  <c r="V7" i="13" s="1"/>
  <c r="AA14" i="1"/>
  <c r="U14" i="7" s="1"/>
  <c r="AQ13" i="1"/>
  <c r="AP13" i="1"/>
  <c r="AO13" i="1"/>
  <c r="AN13" i="1"/>
  <c r="AM13" i="1"/>
  <c r="AL13" i="1"/>
  <c r="AK13" i="1"/>
  <c r="AI13" i="1"/>
  <c r="AF13" i="1"/>
  <c r="AE13" i="1"/>
  <c r="AD13" i="1"/>
  <c r="AC13" i="1"/>
  <c r="W6" i="13" s="1"/>
  <c r="AB13" i="1"/>
  <c r="V6" i="13" s="1"/>
  <c r="AA13" i="1"/>
  <c r="AP12" i="1"/>
  <c r="AO12" i="1"/>
  <c r="AN12" i="1"/>
  <c r="AM12" i="1"/>
  <c r="AL12" i="1"/>
  <c r="AK12" i="1"/>
  <c r="AI12" i="1"/>
  <c r="AF12" i="1"/>
  <c r="AE12" i="1"/>
  <c r="AD12" i="1"/>
  <c r="AC12" i="1"/>
  <c r="W5" i="13" s="1"/>
  <c r="AB12" i="1"/>
  <c r="V5" i="13" s="1"/>
  <c r="AA12" i="1"/>
  <c r="AQ12" i="1" s="1"/>
  <c r="AP11" i="1"/>
  <c r="AO11" i="1"/>
  <c r="AN11" i="1"/>
  <c r="AM11" i="1"/>
  <c r="AL11" i="1"/>
  <c r="AK11" i="1"/>
  <c r="AI11" i="1"/>
  <c r="AF11" i="1"/>
  <c r="AE11" i="1"/>
  <c r="AD11" i="1"/>
  <c r="AC11" i="1"/>
  <c r="W4" i="13" s="1"/>
  <c r="AB11" i="1"/>
  <c r="V4" i="13" s="1"/>
  <c r="AA11" i="1"/>
  <c r="U4" i="13" s="1"/>
  <c r="AP10" i="1"/>
  <c r="AO10" i="1"/>
  <c r="AN10" i="1"/>
  <c r="AM10" i="1"/>
  <c r="AL10" i="1"/>
  <c r="AK10" i="1"/>
  <c r="AI10" i="1"/>
  <c r="AG10" i="1"/>
  <c r="AF10" i="1"/>
  <c r="AE10" i="1"/>
  <c r="AD10" i="1"/>
  <c r="AC10" i="1"/>
  <c r="W3" i="13" s="1"/>
  <c r="AB10" i="1"/>
  <c r="AA10" i="1"/>
  <c r="U3" i="13" s="1"/>
  <c r="AO9" i="1"/>
  <c r="AN9" i="1"/>
  <c r="AM9" i="1"/>
  <c r="AL9" i="1"/>
  <c r="AI9" i="1"/>
  <c r="AF9" i="1"/>
  <c r="AE9" i="1"/>
  <c r="AD9" i="1"/>
  <c r="AC9" i="1"/>
  <c r="AB9" i="1"/>
  <c r="AG9" i="1" s="1"/>
  <c r="AA9" i="1"/>
  <c r="AQ9" i="1" s="1"/>
  <c r="AP8" i="1"/>
  <c r="AO8" i="1"/>
  <c r="AN8" i="1"/>
  <c r="AM8" i="1"/>
  <c r="AL8" i="1"/>
  <c r="AK8" i="1"/>
  <c r="AJ8" i="1"/>
  <c r="AI8" i="1"/>
  <c r="AG8" i="1"/>
  <c r="AF8" i="1"/>
  <c r="AE8" i="1"/>
  <c r="AD8" i="1"/>
  <c r="AC8" i="1"/>
  <c r="AH8" i="1" s="1"/>
  <c r="AB8" i="1"/>
  <c r="AA8" i="1"/>
  <c r="AQ8" i="1" s="1"/>
  <c r="AO7" i="1"/>
  <c r="AN7" i="1"/>
  <c r="AM7" i="1"/>
  <c r="AL7" i="1"/>
  <c r="AI7" i="1"/>
  <c r="AF7" i="1"/>
  <c r="AE7" i="1"/>
  <c r="AD7" i="1"/>
  <c r="AC7" i="1"/>
  <c r="AH7" i="1" s="1"/>
  <c r="AB7" i="1"/>
  <c r="AG7" i="1" s="1"/>
  <c r="AA7" i="1"/>
  <c r="AP6" i="1"/>
  <c r="AO6" i="1"/>
  <c r="AN6" i="1"/>
  <c r="AM6" i="1"/>
  <c r="AL6" i="1"/>
  <c r="AK6" i="1"/>
  <c r="AI6" i="1"/>
  <c r="AF6" i="1"/>
  <c r="AE6" i="1"/>
  <c r="AD6" i="1"/>
  <c r="AC6" i="1"/>
  <c r="AH6" i="1" s="1"/>
  <c r="AB6" i="1"/>
  <c r="AJ6" i="1" s="1"/>
  <c r="AA6" i="1"/>
  <c r="AP5" i="1"/>
  <c r="AO5" i="1"/>
  <c r="AN5" i="1"/>
  <c r="AM5" i="1"/>
  <c r="AL5" i="1"/>
  <c r="AK5" i="1"/>
  <c r="AI5" i="1"/>
  <c r="AF5" i="1"/>
  <c r="AE5" i="1"/>
  <c r="AD5" i="1"/>
  <c r="AC5" i="1"/>
  <c r="AB5" i="1"/>
  <c r="AG5" i="1" s="1"/>
  <c r="AA5" i="1"/>
  <c r="N5" i="7" s="1"/>
  <c r="AO4" i="1"/>
  <c r="AN4" i="1"/>
  <c r="AM4" i="1"/>
  <c r="AL4" i="1"/>
  <c r="AK4" i="1"/>
  <c r="AF4" i="1"/>
  <c r="AE4" i="1"/>
  <c r="AD4" i="1"/>
  <c r="AC4" i="1"/>
  <c r="AH4" i="1" s="1"/>
  <c r="AB4" i="1"/>
  <c r="AA4" i="1"/>
  <c r="AQ4" i="1" s="1"/>
  <c r="AQ3" i="1"/>
  <c r="AP3" i="1"/>
  <c r="AO3" i="1"/>
  <c r="AN3" i="1"/>
  <c r="AM3" i="1"/>
  <c r="AL3" i="1"/>
  <c r="AK3" i="1"/>
  <c r="AI3" i="1"/>
  <c r="AF3" i="1"/>
  <c r="AF61" i="1" s="1"/>
  <c r="AE3" i="1"/>
  <c r="AD3" i="1"/>
  <c r="AC3" i="1"/>
  <c r="AH3" i="1" s="1"/>
  <c r="AB3" i="1"/>
  <c r="AA3" i="1"/>
  <c r="AB3" i="4" l="1"/>
  <c r="U36" i="4"/>
  <c r="V29" i="4"/>
  <c r="V36" i="4"/>
  <c r="L36" i="4"/>
  <c r="V33" i="4"/>
  <c r="AB7" i="4"/>
  <c r="W18" i="4"/>
  <c r="AH18" i="4"/>
  <c r="AG17" i="4"/>
  <c r="T27" i="4"/>
  <c r="P24" i="4"/>
  <c r="I24" i="4"/>
  <c r="AE19" i="4"/>
  <c r="V25" i="4"/>
  <c r="C27" i="4"/>
  <c r="I27" i="4"/>
  <c r="V28" i="4"/>
  <c r="K30" i="4"/>
  <c r="I30" i="4"/>
  <c r="K33" i="4"/>
  <c r="I33" i="4"/>
  <c r="E36" i="4"/>
  <c r="I36" i="4"/>
  <c r="W20" i="4"/>
  <c r="AF18" i="4"/>
  <c r="AB6" i="4"/>
  <c r="R29" i="4"/>
  <c r="I29" i="4"/>
  <c r="X19" i="4"/>
  <c r="G25" i="4"/>
  <c r="L32" i="4"/>
  <c r="I32" i="4"/>
  <c r="AG19" i="4"/>
  <c r="F35" i="4"/>
  <c r="I35" i="4"/>
  <c r="D32" i="4"/>
  <c r="O36" i="4"/>
  <c r="S25" i="4"/>
  <c r="I25" i="4"/>
  <c r="O34" i="4"/>
  <c r="I34" i="4"/>
  <c r="N26" i="4"/>
  <c r="I26" i="4"/>
  <c r="AF19" i="4"/>
  <c r="Q31" i="4"/>
  <c r="AB11" i="4"/>
  <c r="W19" i="4"/>
  <c r="L25" i="4"/>
  <c r="G33" i="4"/>
  <c r="AH19" i="4"/>
  <c r="T35" i="4"/>
  <c r="X20" i="4"/>
  <c r="AE20" i="4"/>
  <c r="D33" i="4"/>
  <c r="N34" i="4"/>
  <c r="AF20" i="4"/>
  <c r="J26" i="4"/>
  <c r="C29" i="4"/>
  <c r="F33" i="4"/>
  <c r="P34" i="4"/>
  <c r="M36" i="4"/>
  <c r="Z15" i="4"/>
  <c r="AG20" i="4"/>
  <c r="T26" i="4"/>
  <c r="V31" i="4"/>
  <c r="D24" i="4"/>
  <c r="P26" i="4"/>
  <c r="J35" i="4"/>
  <c r="AF17" i="4"/>
  <c r="D27" i="4"/>
  <c r="Q29" i="4"/>
  <c r="L33" i="4"/>
  <c r="M35" i="4"/>
  <c r="AE18" i="4"/>
  <c r="V27" i="4"/>
  <c r="Y7" i="4"/>
  <c r="V34" i="4"/>
  <c r="V26" i="4"/>
  <c r="Q27" i="4"/>
  <c r="M33" i="4"/>
  <c r="D18" i="3"/>
  <c r="T18" i="3" s="1"/>
  <c r="D26" i="3"/>
  <c r="G26" i="3" s="1"/>
  <c r="D34" i="3"/>
  <c r="M34" i="3" s="1"/>
  <c r="D11" i="3"/>
  <c r="L11" i="3" s="1"/>
  <c r="D19" i="3"/>
  <c r="D27" i="3"/>
  <c r="V27" i="3" s="1"/>
  <c r="D35" i="3"/>
  <c r="E35" i="3" s="1"/>
  <c r="D6" i="3"/>
  <c r="W6" i="3" s="1"/>
  <c r="D14" i="3"/>
  <c r="L14" i="3" s="1"/>
  <c r="D38" i="3"/>
  <c r="P38" i="3" s="1"/>
  <c r="D11" i="2"/>
  <c r="D19" i="2"/>
  <c r="D27" i="2"/>
  <c r="D35" i="2"/>
  <c r="D6" i="2"/>
  <c r="D22" i="2"/>
  <c r="D30" i="2"/>
  <c r="D7" i="2"/>
  <c r="D15" i="2"/>
  <c r="D23" i="2"/>
  <c r="D31" i="2"/>
  <c r="D39" i="2"/>
  <c r="D37" i="2"/>
  <c r="D14" i="2"/>
  <c r="D38" i="2"/>
  <c r="AK60" i="1"/>
  <c r="V42" i="13"/>
  <c r="AJ9" i="1"/>
  <c r="AL62" i="1"/>
  <c r="V39" i="13"/>
  <c r="V47" i="13" s="1"/>
  <c r="AN62" i="1"/>
  <c r="AH34" i="1"/>
  <c r="AG50" i="1"/>
  <c r="AJ13" i="1"/>
  <c r="AG20" i="1"/>
  <c r="AJ15" i="1"/>
  <c r="V8" i="13"/>
  <c r="V45" i="13" s="1"/>
  <c r="AG19" i="1"/>
  <c r="AG23" i="1"/>
  <c r="AM61" i="1"/>
  <c r="AJ46" i="1"/>
  <c r="AJ49" i="1"/>
  <c r="V26" i="13"/>
  <c r="V32" i="13"/>
  <c r="V48" i="13" s="1"/>
  <c r="AM60" i="1"/>
  <c r="AJ22" i="1"/>
  <c r="V15" i="13"/>
  <c r="AG28" i="1"/>
  <c r="AG31" i="1"/>
  <c r="AH44" i="1"/>
  <c r="AJ58" i="1"/>
  <c r="AH50" i="1"/>
  <c r="AJ5" i="1"/>
  <c r="AJ28" i="1"/>
  <c r="AJ34" i="1"/>
  <c r="AG36" i="1"/>
  <c r="AD61" i="1"/>
  <c r="AG6" i="1"/>
  <c r="AH9" i="1"/>
  <c r="AH27" i="1"/>
  <c r="AG30" i="1"/>
  <c r="AK63" i="1"/>
  <c r="AG48" i="1"/>
  <c r="AH49" i="1"/>
  <c r="D3" i="3"/>
  <c r="T3" i="3" s="1"/>
  <c r="R44" i="7"/>
  <c r="AQ5" i="1"/>
  <c r="AJ27" i="1"/>
  <c r="AJ50" i="1"/>
  <c r="AJ4" i="1"/>
  <c r="AJ35" i="1"/>
  <c r="AH47" i="1"/>
  <c r="AO61" i="1"/>
  <c r="AH18" i="1"/>
  <c r="AH20" i="1"/>
  <c r="AJ29" i="1"/>
  <c r="AJ52" i="1"/>
  <c r="AH33" i="1"/>
  <c r="AH19" i="1"/>
  <c r="AH32" i="1"/>
  <c r="AO60" i="1"/>
  <c r="AH13" i="1"/>
  <c r="AO62" i="1"/>
  <c r="AJ32" i="1"/>
  <c r="AJ36" i="1"/>
  <c r="W39" i="13"/>
  <c r="AC62" i="1"/>
  <c r="W30" i="13"/>
  <c r="AH21" i="1"/>
  <c r="W14" i="13"/>
  <c r="AH58" i="1"/>
  <c r="J15" i="7"/>
  <c r="AH17" i="1"/>
  <c r="AH26" i="1"/>
  <c r="AH31" i="1"/>
  <c r="AJ33" i="1"/>
  <c r="AH43" i="1"/>
  <c r="AH46" i="1"/>
  <c r="W34" i="13"/>
  <c r="AA60" i="1"/>
  <c r="AH30" i="1"/>
  <c r="AH45" i="1"/>
  <c r="AH22" i="1"/>
  <c r="AH24" i="1"/>
  <c r="W17" i="13"/>
  <c r="AH29" i="1"/>
  <c r="AJ31" i="1"/>
  <c r="AH36" i="1"/>
  <c r="AG16" i="1"/>
  <c r="AJ23" i="1"/>
  <c r="AH28" i="1"/>
  <c r="AJ30" i="1"/>
  <c r="AJ45" i="1"/>
  <c r="AH51" i="1"/>
  <c r="W36" i="13"/>
  <c r="L3" i="7"/>
  <c r="T3" i="7"/>
  <c r="V23" i="3"/>
  <c r="W9" i="3"/>
  <c r="AA38" i="7"/>
  <c r="B54" i="13"/>
  <c r="F49" i="13"/>
  <c r="E49" i="13"/>
  <c r="H49" i="13"/>
  <c r="B55" i="13"/>
  <c r="E47" i="13"/>
  <c r="F47" i="13"/>
  <c r="F55" i="13" s="1"/>
  <c r="U43" i="13"/>
  <c r="U26" i="13"/>
  <c r="I46" i="13"/>
  <c r="I54" i="13" s="1"/>
  <c r="I45" i="13"/>
  <c r="I53" i="13" s="1"/>
  <c r="F48" i="13"/>
  <c r="F56" i="13" s="1"/>
  <c r="U42" i="13"/>
  <c r="U32" i="13"/>
  <c r="H46" i="13"/>
  <c r="H53" i="13"/>
  <c r="R47" i="13"/>
  <c r="R55" i="13" s="1"/>
  <c r="R48" i="13"/>
  <c r="R56" i="13" s="1"/>
  <c r="U28" i="13"/>
  <c r="T46" i="13"/>
  <c r="T54" i="13" s="1"/>
  <c r="T45" i="13"/>
  <c r="T53" i="13" s="1"/>
  <c r="Q45" i="13"/>
  <c r="Q53" i="13" s="1"/>
  <c r="Q46" i="13"/>
  <c r="Q54" i="13" s="1"/>
  <c r="N45" i="13"/>
  <c r="N53" i="13" s="1"/>
  <c r="N46" i="13"/>
  <c r="N54" i="13" s="1"/>
  <c r="I47" i="13"/>
  <c r="I55" i="13" s="1"/>
  <c r="I48" i="13"/>
  <c r="I56" i="13" s="1"/>
  <c r="M47" i="13"/>
  <c r="M55" i="13" s="1"/>
  <c r="M48" i="13"/>
  <c r="M56" i="13" s="1"/>
  <c r="L48" i="13"/>
  <c r="L56" i="13" s="1"/>
  <c r="L47" i="13"/>
  <c r="L55" i="13" s="1"/>
  <c r="U34" i="13"/>
  <c r="U44" i="13"/>
  <c r="T48" i="13"/>
  <c r="T56" i="13" s="1"/>
  <c r="T47" i="13"/>
  <c r="T55" i="13" s="1"/>
  <c r="K46" i="13"/>
  <c r="K54" i="13" s="1"/>
  <c r="K45" i="13"/>
  <c r="K53" i="13" s="1"/>
  <c r="O48" i="13"/>
  <c r="O56" i="13" s="1"/>
  <c r="O47" i="13"/>
  <c r="O55" i="13" s="1"/>
  <c r="P49" i="13"/>
  <c r="I49" i="13"/>
  <c r="O49" i="13"/>
  <c r="S49" i="13"/>
  <c r="K49" i="13"/>
  <c r="R49" i="13"/>
  <c r="N49" i="13"/>
  <c r="M49" i="13"/>
  <c r="G49" i="13"/>
  <c r="Q49" i="13"/>
  <c r="L49" i="13"/>
  <c r="J49" i="13"/>
  <c r="T49" i="13"/>
  <c r="S46" i="13"/>
  <c r="S54" i="13" s="1"/>
  <c r="S45" i="13"/>
  <c r="S53" i="13" s="1"/>
  <c r="U30" i="13"/>
  <c r="P47" i="13"/>
  <c r="P55" i="13" s="1"/>
  <c r="P48" i="13"/>
  <c r="P56" i="13" s="1"/>
  <c r="U35" i="13"/>
  <c r="P46" i="13"/>
  <c r="P54" i="13" s="1"/>
  <c r="P45" i="13"/>
  <c r="P53" i="13" s="1"/>
  <c r="M45" i="13"/>
  <c r="M53" i="13" s="1"/>
  <c r="M46" i="13"/>
  <c r="M54" i="13" s="1"/>
  <c r="S48" i="13"/>
  <c r="S56" i="13" s="1"/>
  <c r="S47" i="13"/>
  <c r="S55" i="13" s="1"/>
  <c r="L46" i="13"/>
  <c r="L54" i="13" s="1"/>
  <c r="L45" i="13"/>
  <c r="L53" i="13" s="1"/>
  <c r="J45" i="13"/>
  <c r="J53" i="13" s="1"/>
  <c r="J46" i="13"/>
  <c r="J54" i="13" s="1"/>
  <c r="G47" i="13"/>
  <c r="G48" i="13"/>
  <c r="G56" i="13" s="1"/>
  <c r="J47" i="13"/>
  <c r="J55" i="13" s="1"/>
  <c r="J48" i="13"/>
  <c r="J56" i="13" s="1"/>
  <c r="U40" i="13"/>
  <c r="H48" i="13"/>
  <c r="H56" i="13" s="1"/>
  <c r="H47" i="13"/>
  <c r="H55" i="13" s="1"/>
  <c r="Q47" i="13"/>
  <c r="Q55" i="13" s="1"/>
  <c r="Q48" i="13"/>
  <c r="Q56" i="13" s="1"/>
  <c r="U20" i="13"/>
  <c r="U39" i="13"/>
  <c r="O46" i="13"/>
  <c r="O54" i="13" s="1"/>
  <c r="O45" i="13"/>
  <c r="O53" i="13" s="1"/>
  <c r="F45" i="13"/>
  <c r="F53" i="13" s="1"/>
  <c r="F46" i="13"/>
  <c r="F54" i="13" s="1"/>
  <c r="U38" i="13"/>
  <c r="U45" i="13"/>
  <c r="U53" i="13" s="1"/>
  <c r="U46" i="13"/>
  <c r="U54" i="13" s="1"/>
  <c r="K48" i="13"/>
  <c r="K56" i="13" s="1"/>
  <c r="K47" i="13"/>
  <c r="K55" i="13" s="1"/>
  <c r="R46" i="13"/>
  <c r="R54" i="13" s="1"/>
  <c r="R45" i="13"/>
  <c r="R53" i="13" s="1"/>
  <c r="E46" i="13"/>
  <c r="E45" i="13"/>
  <c r="E58" i="13" s="1"/>
  <c r="G45" i="13"/>
  <c r="G53" i="13" s="1"/>
  <c r="G46" i="13"/>
  <c r="G54" i="13" s="1"/>
  <c r="N47" i="13"/>
  <c r="N55" i="13" s="1"/>
  <c r="N48" i="13"/>
  <c r="N56" i="13" s="1"/>
  <c r="E48" i="13"/>
  <c r="E56" i="13" s="1"/>
  <c r="U36" i="13"/>
  <c r="O32" i="3"/>
  <c r="V12" i="3"/>
  <c r="H12" i="3"/>
  <c r="C47" i="3"/>
  <c r="J27" i="3"/>
  <c r="W12" i="3"/>
  <c r="D8" i="3"/>
  <c r="V8" i="3" s="1"/>
  <c r="D17" i="3"/>
  <c r="W17" i="3" s="1"/>
  <c r="D21" i="3"/>
  <c r="G21" i="3" s="1"/>
  <c r="L27" i="3"/>
  <c r="D30" i="3"/>
  <c r="G30" i="3" s="1"/>
  <c r="G12" i="3"/>
  <c r="E25" i="3"/>
  <c r="S9" i="3"/>
  <c r="P12" i="3"/>
  <c r="D22" i="3"/>
  <c r="L22" i="3" s="1"/>
  <c r="J23" i="3"/>
  <c r="D28" i="3"/>
  <c r="S28" i="3" s="1"/>
  <c r="D36" i="3"/>
  <c r="E36" i="3" s="1"/>
  <c r="D41" i="3"/>
  <c r="V41" i="3" s="1"/>
  <c r="W32" i="3"/>
  <c r="O12" i="3"/>
  <c r="D10" i="3"/>
  <c r="S10" i="3" s="1"/>
  <c r="D13" i="3"/>
  <c r="N13" i="3" s="1"/>
  <c r="D24" i="3"/>
  <c r="E24" i="3" s="1"/>
  <c r="D29" i="3"/>
  <c r="P29" i="3" s="1"/>
  <c r="D37" i="3"/>
  <c r="V37" i="3" s="1"/>
  <c r="D42" i="3"/>
  <c r="H42" i="3" s="1"/>
  <c r="H38" i="3"/>
  <c r="V38" i="3"/>
  <c r="F38" i="3"/>
  <c r="N38" i="3"/>
  <c r="M38" i="3"/>
  <c r="S4" i="3"/>
  <c r="G4" i="3"/>
  <c r="O4" i="3"/>
  <c r="K4" i="3"/>
  <c r="N15" i="3"/>
  <c r="F15" i="3"/>
  <c r="W15" i="3"/>
  <c r="P15" i="3"/>
  <c r="N6" i="3"/>
  <c r="T19" i="3"/>
  <c r="N19" i="3"/>
  <c r="F19" i="3"/>
  <c r="J19" i="3"/>
  <c r="H19" i="3"/>
  <c r="G19" i="3"/>
  <c r="S19" i="3"/>
  <c r="P19" i="3"/>
  <c r="O19" i="3"/>
  <c r="V33" i="3"/>
  <c r="E33" i="3"/>
  <c r="N44" i="3"/>
  <c r="E44" i="3"/>
  <c r="K44" i="3"/>
  <c r="G44" i="3"/>
  <c r="S7" i="3"/>
  <c r="Q7" i="3"/>
  <c r="J7" i="3"/>
  <c r="H7" i="3"/>
  <c r="L7" i="3"/>
  <c r="I7" i="3"/>
  <c r="T40" i="3"/>
  <c r="W40" i="3"/>
  <c r="P40" i="3"/>
  <c r="O40" i="3"/>
  <c r="N40" i="3"/>
  <c r="R40" i="3"/>
  <c r="J40" i="3"/>
  <c r="E40" i="3"/>
  <c r="H40" i="3"/>
  <c r="G40" i="3"/>
  <c r="W7" i="3"/>
  <c r="R16" i="3"/>
  <c r="H23" i="3"/>
  <c r="E32" i="3"/>
  <c r="V40" i="3"/>
  <c r="I12" i="3"/>
  <c r="I23" i="3"/>
  <c r="E23" i="3"/>
  <c r="U4" i="3"/>
  <c r="V19" i="3"/>
  <c r="I16" i="3"/>
  <c r="D20" i="3"/>
  <c r="T20" i="3" s="1"/>
  <c r="P23" i="3"/>
  <c r="W23" i="3"/>
  <c r="J16" i="3"/>
  <c r="D43" i="3"/>
  <c r="W43" i="3" s="1"/>
  <c r="V44" i="3"/>
  <c r="H3" i="3"/>
  <c r="J9" i="3"/>
  <c r="Q12" i="3"/>
  <c r="G32" i="3"/>
  <c r="E27" i="3"/>
  <c r="W19" i="3"/>
  <c r="V7" i="3"/>
  <c r="W34" i="3"/>
  <c r="W44" i="3"/>
  <c r="K12" i="3"/>
  <c r="M16" i="3"/>
  <c r="H32" i="3"/>
  <c r="K34" i="3"/>
  <c r="E26" i="3"/>
  <c r="AB61" i="1"/>
  <c r="AG3" i="1"/>
  <c r="Q30" i="7"/>
  <c r="J30" i="7"/>
  <c r="O30" i="7"/>
  <c r="W30" i="7"/>
  <c r="N30" i="7"/>
  <c r="V30" i="7"/>
  <c r="U30" i="7"/>
  <c r="M30" i="7"/>
  <c r="T30" i="7"/>
  <c r="S30" i="7"/>
  <c r="R30" i="7"/>
  <c r="P30" i="7"/>
  <c r="L30" i="7"/>
  <c r="I30" i="7"/>
  <c r="K30" i="7"/>
  <c r="H30" i="7"/>
  <c r="AQ30" i="1"/>
  <c r="AK62" i="1"/>
  <c r="U29" i="7"/>
  <c r="P29" i="7"/>
  <c r="H29" i="7"/>
  <c r="O29" i="7"/>
  <c r="W29" i="7"/>
  <c r="N29" i="7"/>
  <c r="V29" i="7"/>
  <c r="M29" i="7"/>
  <c r="Q29" i="7"/>
  <c r="L29" i="7"/>
  <c r="K29" i="7"/>
  <c r="J29" i="7"/>
  <c r="R29" i="7"/>
  <c r="T29" i="7"/>
  <c r="S29" i="7"/>
  <c r="I29" i="7"/>
  <c r="AQ29" i="1"/>
  <c r="AG37" i="1"/>
  <c r="P48" i="7"/>
  <c r="I48" i="7"/>
  <c r="W48" i="7"/>
  <c r="O48" i="7"/>
  <c r="H48" i="7"/>
  <c r="U48" i="7"/>
  <c r="S48" i="7"/>
  <c r="L48" i="7"/>
  <c r="V48" i="7"/>
  <c r="T48" i="7"/>
  <c r="R48" i="7"/>
  <c r="Q48" i="7"/>
  <c r="N48" i="7"/>
  <c r="M48" i="7"/>
  <c r="K48" i="7"/>
  <c r="J48" i="7"/>
  <c r="AQ48" i="1"/>
  <c r="R13" i="3"/>
  <c r="I13" i="3"/>
  <c r="P13" i="3"/>
  <c r="M13" i="3"/>
  <c r="G25" i="3"/>
  <c r="N37" i="4"/>
  <c r="G37" i="4"/>
  <c r="M37" i="4"/>
  <c r="F37" i="4"/>
  <c r="L37" i="4"/>
  <c r="E37" i="4"/>
  <c r="S37" i="4"/>
  <c r="R37" i="4"/>
  <c r="D37" i="4"/>
  <c r="Q37" i="4"/>
  <c r="C37" i="4"/>
  <c r="O37" i="4"/>
  <c r="K37" i="4"/>
  <c r="J37" i="4"/>
  <c r="P37" i="4"/>
  <c r="AD60" i="1"/>
  <c r="W4" i="3"/>
  <c r="AH11" i="1"/>
  <c r="U19" i="7"/>
  <c r="P19" i="7"/>
  <c r="H19" i="7"/>
  <c r="O19" i="7"/>
  <c r="W19" i="7"/>
  <c r="N19" i="7"/>
  <c r="V19" i="7"/>
  <c r="J19" i="7"/>
  <c r="R19" i="7"/>
  <c r="Q19" i="7"/>
  <c r="M19" i="7"/>
  <c r="K19" i="7"/>
  <c r="I19" i="7"/>
  <c r="S19" i="7"/>
  <c r="L19" i="7"/>
  <c r="T19" i="7"/>
  <c r="U21" i="7"/>
  <c r="P21" i="7"/>
  <c r="H21" i="7"/>
  <c r="O21" i="7"/>
  <c r="W21" i="7"/>
  <c r="N21" i="7"/>
  <c r="V21" i="7"/>
  <c r="M21" i="7"/>
  <c r="R21" i="7"/>
  <c r="S21" i="7"/>
  <c r="Q21" i="7"/>
  <c r="L21" i="7"/>
  <c r="J21" i="7"/>
  <c r="T21" i="7"/>
  <c r="K21" i="7"/>
  <c r="I21" i="7"/>
  <c r="Q28" i="7"/>
  <c r="J28" i="7"/>
  <c r="P28" i="7"/>
  <c r="H28" i="7"/>
  <c r="O28" i="7"/>
  <c r="W28" i="7"/>
  <c r="N28" i="7"/>
  <c r="V28" i="7"/>
  <c r="K28" i="7"/>
  <c r="I28" i="7"/>
  <c r="U28" i="7"/>
  <c r="T28" i="7"/>
  <c r="L28" i="7"/>
  <c r="M28" i="7"/>
  <c r="R28" i="7"/>
  <c r="S28" i="7"/>
  <c r="AQ28" i="1"/>
  <c r="AG42" i="1"/>
  <c r="T47" i="7"/>
  <c r="M47" i="7"/>
  <c r="S47" i="7"/>
  <c r="L47" i="7"/>
  <c r="Q47" i="7"/>
  <c r="J47" i="7"/>
  <c r="W47" i="7"/>
  <c r="O47" i="7"/>
  <c r="H47" i="7"/>
  <c r="R47" i="7"/>
  <c r="P47" i="7"/>
  <c r="N47" i="7"/>
  <c r="K47" i="7"/>
  <c r="U47" i="7"/>
  <c r="I47" i="7"/>
  <c r="V47" i="7"/>
  <c r="AQ47" i="1"/>
  <c r="U53" i="7"/>
  <c r="T53" i="7"/>
  <c r="M53" i="7"/>
  <c r="R53" i="7"/>
  <c r="K53" i="7"/>
  <c r="P53" i="7"/>
  <c r="I53" i="7"/>
  <c r="W53" i="7"/>
  <c r="H53" i="7"/>
  <c r="J53" i="7"/>
  <c r="V53" i="7"/>
  <c r="S53" i="7"/>
  <c r="L53" i="7"/>
  <c r="Q53" i="7"/>
  <c r="O53" i="7"/>
  <c r="AQ53" i="1"/>
  <c r="AB60" i="1"/>
  <c r="AA61" i="1"/>
  <c r="AL63" i="1"/>
  <c r="C45" i="2"/>
  <c r="C46" i="2"/>
  <c r="D3" i="2"/>
  <c r="C48" i="2"/>
  <c r="R11" i="3"/>
  <c r="Q11" i="3"/>
  <c r="I11" i="3"/>
  <c r="P11" i="3"/>
  <c r="H11" i="3"/>
  <c r="O11" i="3"/>
  <c r="G11" i="3"/>
  <c r="V11" i="3"/>
  <c r="M11" i="3"/>
  <c r="E11" i="3"/>
  <c r="T11" i="3"/>
  <c r="S11" i="3"/>
  <c r="N11" i="3"/>
  <c r="K11" i="3"/>
  <c r="J11" i="3"/>
  <c r="K13" i="3"/>
  <c r="Q25" i="3"/>
  <c r="T23" i="4"/>
  <c r="T18" i="4"/>
  <c r="T17" i="4"/>
  <c r="V49" i="13" s="1"/>
  <c r="Y2" i="4"/>
  <c r="AB2" i="4"/>
  <c r="AE61" i="1"/>
  <c r="AE60" i="1"/>
  <c r="AN61" i="1"/>
  <c r="AN60" i="1"/>
  <c r="AH10" i="1"/>
  <c r="AG15" i="1"/>
  <c r="AH16" i="1"/>
  <c r="AJ20" i="1"/>
  <c r="S27" i="7"/>
  <c r="L27" i="7"/>
  <c r="R27" i="7"/>
  <c r="K27" i="7"/>
  <c r="Q27" i="7"/>
  <c r="J27" i="7"/>
  <c r="P27" i="7"/>
  <c r="I27" i="7"/>
  <c r="V27" i="7"/>
  <c r="U27" i="7"/>
  <c r="T27" i="7"/>
  <c r="O27" i="7"/>
  <c r="M27" i="7"/>
  <c r="H27" i="7"/>
  <c r="N27" i="7"/>
  <c r="W27" i="7"/>
  <c r="AQ27" i="1"/>
  <c r="U35" i="7"/>
  <c r="V35" i="7"/>
  <c r="M35" i="7"/>
  <c r="T35" i="7"/>
  <c r="L35" i="7"/>
  <c r="S35" i="7"/>
  <c r="K35" i="7"/>
  <c r="R35" i="7"/>
  <c r="J35" i="7"/>
  <c r="H35" i="7"/>
  <c r="W35" i="7"/>
  <c r="Q35" i="7"/>
  <c r="I35" i="7"/>
  <c r="P35" i="7"/>
  <c r="O35" i="7"/>
  <c r="N35" i="7"/>
  <c r="AJ41" i="1"/>
  <c r="W35" i="3"/>
  <c r="AH42" i="1"/>
  <c r="AH63" i="1" s="1"/>
  <c r="AJ44" i="1"/>
  <c r="W46" i="7"/>
  <c r="O46" i="7"/>
  <c r="H46" i="7"/>
  <c r="V46" i="7"/>
  <c r="N46" i="7"/>
  <c r="T46" i="7"/>
  <c r="M46" i="7"/>
  <c r="R46" i="7"/>
  <c r="K46" i="7"/>
  <c r="I46" i="7"/>
  <c r="U46" i="7"/>
  <c r="S46" i="7"/>
  <c r="J46" i="7"/>
  <c r="P46" i="7"/>
  <c r="Q46" i="7"/>
  <c r="L46" i="7"/>
  <c r="AQ46" i="1"/>
  <c r="AJ59" i="1"/>
  <c r="AC60" i="1"/>
  <c r="AC61" i="1"/>
  <c r="AA62" i="1"/>
  <c r="AO63" i="1"/>
  <c r="F11" i="3"/>
  <c r="O36" i="3"/>
  <c r="U26" i="4"/>
  <c r="Z5" i="4"/>
  <c r="U30" i="4"/>
  <c r="Z9" i="4"/>
  <c r="AB9" i="4"/>
  <c r="O25" i="3"/>
  <c r="H25" i="3"/>
  <c r="R25" i="3"/>
  <c r="J25" i="3"/>
  <c r="K25" i="3"/>
  <c r="T25" i="3"/>
  <c r="S25" i="3"/>
  <c r="I25" i="3"/>
  <c r="P25" i="3"/>
  <c r="F25" i="3"/>
  <c r="N25" i="3"/>
  <c r="M25" i="3"/>
  <c r="L25" i="3"/>
  <c r="P10" i="7"/>
  <c r="I10" i="7"/>
  <c r="T10" i="7"/>
  <c r="L10" i="7"/>
  <c r="S10" i="7"/>
  <c r="K10" i="7"/>
  <c r="R10" i="7"/>
  <c r="J10" i="7"/>
  <c r="V10" i="7"/>
  <c r="M10" i="7"/>
  <c r="H10" i="7"/>
  <c r="U10" i="7"/>
  <c r="W10" i="7"/>
  <c r="Q10" i="7"/>
  <c r="O10" i="7"/>
  <c r="N10" i="7"/>
  <c r="AH5" i="1"/>
  <c r="AH25" i="1"/>
  <c r="W18" i="3"/>
  <c r="S45" i="7"/>
  <c r="L45" i="7"/>
  <c r="R45" i="7"/>
  <c r="K45" i="7"/>
  <c r="P45" i="7"/>
  <c r="I45" i="7"/>
  <c r="V45" i="7"/>
  <c r="N45" i="7"/>
  <c r="M45" i="7"/>
  <c r="T45" i="7"/>
  <c r="Q45" i="7"/>
  <c r="O45" i="7"/>
  <c r="U45" i="7"/>
  <c r="J45" i="7"/>
  <c r="H45" i="7"/>
  <c r="W45" i="7"/>
  <c r="AQ45" i="1"/>
  <c r="AH57" i="1"/>
  <c r="U59" i="7"/>
  <c r="T59" i="7"/>
  <c r="M59" i="7"/>
  <c r="R59" i="7"/>
  <c r="K59" i="7"/>
  <c r="P59" i="7"/>
  <c r="I59" i="7"/>
  <c r="J59" i="7"/>
  <c r="O59" i="7"/>
  <c r="N59" i="7"/>
  <c r="L59" i="7"/>
  <c r="H59" i="7"/>
  <c r="W59" i="7"/>
  <c r="V59" i="7"/>
  <c r="S59" i="7"/>
  <c r="AQ59" i="1"/>
  <c r="AF60" i="1"/>
  <c r="AJ17" i="1"/>
  <c r="U33" i="7"/>
  <c r="W33" i="7"/>
  <c r="N33" i="7"/>
  <c r="V33" i="7"/>
  <c r="M33" i="7"/>
  <c r="T33" i="7"/>
  <c r="L33" i="7"/>
  <c r="S33" i="7"/>
  <c r="K33" i="7"/>
  <c r="I33" i="7"/>
  <c r="H33" i="7"/>
  <c r="R33" i="7"/>
  <c r="P33" i="7"/>
  <c r="O33" i="7"/>
  <c r="J33" i="7"/>
  <c r="Q33" i="7"/>
  <c r="AQ33" i="1"/>
  <c r="Q52" i="7"/>
  <c r="J52" i="7"/>
  <c r="P52" i="7"/>
  <c r="I52" i="7"/>
  <c r="V52" i="7"/>
  <c r="N52" i="7"/>
  <c r="T52" i="7"/>
  <c r="M52" i="7"/>
  <c r="S52" i="7"/>
  <c r="R52" i="7"/>
  <c r="O52" i="7"/>
  <c r="L52" i="7"/>
  <c r="H52" i="7"/>
  <c r="W52" i="7"/>
  <c r="U52" i="7"/>
  <c r="K52" i="7"/>
  <c r="Q58" i="7"/>
  <c r="J58" i="7"/>
  <c r="P58" i="7"/>
  <c r="I58" i="7"/>
  <c r="V58" i="7"/>
  <c r="N58" i="7"/>
  <c r="T58" i="7"/>
  <c r="M58" i="7"/>
  <c r="U58" i="7"/>
  <c r="H58" i="7"/>
  <c r="W58" i="7"/>
  <c r="S58" i="7"/>
  <c r="R58" i="7"/>
  <c r="O58" i="7"/>
  <c r="L58" i="7"/>
  <c r="K58" i="7"/>
  <c r="AB63" i="1"/>
  <c r="I67" i="1"/>
  <c r="C47" i="2"/>
  <c r="H5" i="3"/>
  <c r="P18" i="3"/>
  <c r="I18" i="3"/>
  <c r="R18" i="3"/>
  <c r="J18" i="3"/>
  <c r="Q18" i="3"/>
  <c r="H18" i="3"/>
  <c r="O18" i="3"/>
  <c r="G18" i="3"/>
  <c r="M18" i="3"/>
  <c r="E18" i="3"/>
  <c r="N18" i="3"/>
  <c r="L18" i="3"/>
  <c r="K18" i="3"/>
  <c r="F18" i="3"/>
  <c r="H24" i="3"/>
  <c r="N24" i="3"/>
  <c r="Q59" i="7"/>
  <c r="W5" i="3"/>
  <c r="AH12" i="1"/>
  <c r="AI63" i="1"/>
  <c r="AI62" i="1"/>
  <c r="AL60" i="1"/>
  <c r="V4" i="3"/>
  <c r="AG11" i="1"/>
  <c r="W8" i="7"/>
  <c r="O8" i="7"/>
  <c r="H8" i="7"/>
  <c r="T8" i="7"/>
  <c r="L8" i="7"/>
  <c r="S8" i="7"/>
  <c r="K8" i="7"/>
  <c r="R8" i="7"/>
  <c r="J8" i="7"/>
  <c r="Q8" i="7"/>
  <c r="U8" i="7"/>
  <c r="P8" i="7"/>
  <c r="N8" i="7"/>
  <c r="M8" i="7"/>
  <c r="V8" i="7"/>
  <c r="I8" i="7"/>
  <c r="Q18" i="7"/>
  <c r="J18" i="7"/>
  <c r="P18" i="7"/>
  <c r="H18" i="7"/>
  <c r="O18" i="7"/>
  <c r="W18" i="7"/>
  <c r="N18" i="7"/>
  <c r="V18" i="7"/>
  <c r="K18" i="7"/>
  <c r="M18" i="7"/>
  <c r="L18" i="7"/>
  <c r="U18" i="7"/>
  <c r="T18" i="7"/>
  <c r="S18" i="7"/>
  <c r="I18" i="7"/>
  <c r="Q34" i="7"/>
  <c r="J34" i="7"/>
  <c r="V34" i="7"/>
  <c r="U34" i="7"/>
  <c r="M34" i="7"/>
  <c r="T34" i="7"/>
  <c r="L34" i="7"/>
  <c r="S34" i="7"/>
  <c r="K34" i="7"/>
  <c r="P34" i="7"/>
  <c r="O34" i="7"/>
  <c r="N34" i="7"/>
  <c r="I34" i="7"/>
  <c r="W34" i="7"/>
  <c r="H34" i="7"/>
  <c r="R34" i="7"/>
  <c r="AQ34" i="1"/>
  <c r="AB62" i="1"/>
  <c r="AA63" i="1"/>
  <c r="Q26" i="3"/>
  <c r="J26" i="3"/>
  <c r="F26" i="3"/>
  <c r="T26" i="3"/>
  <c r="R26" i="3"/>
  <c r="H26" i="3"/>
  <c r="O26" i="3"/>
  <c r="L26" i="3"/>
  <c r="K26" i="3"/>
  <c r="AP61" i="1"/>
  <c r="AP60" i="1"/>
  <c r="T13" i="7"/>
  <c r="M13" i="7"/>
  <c r="R13" i="7"/>
  <c r="J13" i="7"/>
  <c r="Q13" i="7"/>
  <c r="I13" i="7"/>
  <c r="P13" i="7"/>
  <c r="H13" i="7"/>
  <c r="L13" i="7"/>
  <c r="K13" i="7"/>
  <c r="W13" i="7"/>
  <c r="U13" i="7"/>
  <c r="S13" i="7"/>
  <c r="O13" i="7"/>
  <c r="V13" i="7"/>
  <c r="N13" i="7"/>
  <c r="AI61" i="1"/>
  <c r="AI60" i="1"/>
  <c r="V6" i="7"/>
  <c r="N6" i="7"/>
  <c r="T6" i="7"/>
  <c r="L6" i="7"/>
  <c r="S6" i="7"/>
  <c r="K6" i="7"/>
  <c r="R6" i="7"/>
  <c r="J6" i="7"/>
  <c r="O6" i="7"/>
  <c r="H6" i="7"/>
  <c r="W6" i="7"/>
  <c r="U6" i="7"/>
  <c r="P6" i="7"/>
  <c r="I6" i="7"/>
  <c r="M6" i="7"/>
  <c r="Q6" i="7"/>
  <c r="P12" i="7"/>
  <c r="I12" i="7"/>
  <c r="S12" i="7"/>
  <c r="K12" i="7"/>
  <c r="R12" i="7"/>
  <c r="J12" i="7"/>
  <c r="Q12" i="7"/>
  <c r="H12" i="7"/>
  <c r="W12" i="7"/>
  <c r="L12" i="7"/>
  <c r="V12" i="7"/>
  <c r="U12" i="7"/>
  <c r="T12" i="7"/>
  <c r="N12" i="7"/>
  <c r="O12" i="7"/>
  <c r="M12" i="7"/>
  <c r="AG13" i="1"/>
  <c r="AG24" i="1"/>
  <c r="AD63" i="1"/>
  <c r="U39" i="7"/>
  <c r="Q39" i="7"/>
  <c r="I39" i="7"/>
  <c r="P39" i="7"/>
  <c r="H39" i="7"/>
  <c r="O39" i="7"/>
  <c r="W39" i="7"/>
  <c r="N39" i="7"/>
  <c r="R39" i="7"/>
  <c r="M39" i="7"/>
  <c r="L39" i="7"/>
  <c r="K39" i="7"/>
  <c r="J39" i="7"/>
  <c r="V39" i="7"/>
  <c r="T39" i="7"/>
  <c r="AQ39" i="1"/>
  <c r="AJ43" i="1"/>
  <c r="U51" i="7"/>
  <c r="T51" i="7"/>
  <c r="M51" i="7"/>
  <c r="R51" i="7"/>
  <c r="K51" i="7"/>
  <c r="P51" i="7"/>
  <c r="I51" i="7"/>
  <c r="Q51" i="7"/>
  <c r="L51" i="7"/>
  <c r="J51" i="7"/>
  <c r="H51" i="7"/>
  <c r="W51" i="7"/>
  <c r="V51" i="7"/>
  <c r="S51" i="7"/>
  <c r="O51" i="7"/>
  <c r="N51" i="7"/>
  <c r="AQ51" i="1"/>
  <c r="AK61" i="1"/>
  <c r="AC63" i="1"/>
  <c r="C46" i="3"/>
  <c r="W11" i="3"/>
  <c r="P14" i="3"/>
  <c r="I14" i="3"/>
  <c r="O14" i="3"/>
  <c r="G14" i="3"/>
  <c r="N14" i="3"/>
  <c r="F14" i="3"/>
  <c r="M14" i="3"/>
  <c r="E14" i="3"/>
  <c r="T14" i="3"/>
  <c r="K14" i="3"/>
  <c r="S14" i="3"/>
  <c r="R14" i="3"/>
  <c r="Q14" i="3"/>
  <c r="J14" i="3"/>
  <c r="P26" i="3"/>
  <c r="W33" i="3"/>
  <c r="O33" i="3"/>
  <c r="H33" i="3"/>
  <c r="S33" i="3"/>
  <c r="R33" i="3"/>
  <c r="J33" i="3"/>
  <c r="P33" i="3"/>
  <c r="G33" i="3"/>
  <c r="M33" i="3"/>
  <c r="L33" i="3"/>
  <c r="K33" i="3"/>
  <c r="I33" i="3"/>
  <c r="T33" i="3"/>
  <c r="Q33" i="3"/>
  <c r="N33" i="3"/>
  <c r="F33" i="3"/>
  <c r="N53" i="7"/>
  <c r="U37" i="7"/>
  <c r="T37" i="7"/>
  <c r="L37" i="7"/>
  <c r="S37" i="7"/>
  <c r="K37" i="7"/>
  <c r="R37" i="7"/>
  <c r="J37" i="7"/>
  <c r="Q37" i="7"/>
  <c r="I37" i="7"/>
  <c r="W37" i="7"/>
  <c r="V37" i="7"/>
  <c r="P37" i="7"/>
  <c r="O37" i="7"/>
  <c r="N37" i="7"/>
  <c r="M37" i="7"/>
  <c r="H37" i="7"/>
  <c r="AQ37" i="1"/>
  <c r="T49" i="7"/>
  <c r="M49" i="7"/>
  <c r="S49" i="7"/>
  <c r="L49" i="7"/>
  <c r="Q49" i="7"/>
  <c r="J49" i="7"/>
  <c r="W49" i="7"/>
  <c r="O49" i="7"/>
  <c r="H49" i="7"/>
  <c r="K49" i="7"/>
  <c r="N49" i="7"/>
  <c r="I49" i="7"/>
  <c r="U49" i="7"/>
  <c r="R49" i="7"/>
  <c r="P49" i="7"/>
  <c r="V49" i="7"/>
  <c r="AQ49" i="1"/>
  <c r="AJ54" i="1"/>
  <c r="AG54" i="1"/>
  <c r="W16" i="3"/>
  <c r="AH23" i="1"/>
  <c r="AP62" i="1"/>
  <c r="AP63" i="1"/>
  <c r="Q36" i="7"/>
  <c r="J36" i="7"/>
  <c r="U36" i="7"/>
  <c r="M36" i="7"/>
  <c r="T36" i="7"/>
  <c r="L36" i="7"/>
  <c r="S36" i="7"/>
  <c r="K36" i="7"/>
  <c r="R36" i="7"/>
  <c r="I36" i="7"/>
  <c r="O36" i="7"/>
  <c r="N36" i="7"/>
  <c r="H36" i="7"/>
  <c r="P36" i="7"/>
  <c r="W36" i="7"/>
  <c r="W42" i="7"/>
  <c r="O42" i="7"/>
  <c r="H42" i="7"/>
  <c r="V42" i="7"/>
  <c r="N42" i="7"/>
  <c r="R42" i="7"/>
  <c r="I42" i="7"/>
  <c r="M42" i="7"/>
  <c r="L42" i="7"/>
  <c r="U42" i="7"/>
  <c r="K42" i="7"/>
  <c r="T42" i="7"/>
  <c r="J42" i="7"/>
  <c r="Q42" i="7"/>
  <c r="P42" i="7"/>
  <c r="S42" i="7"/>
  <c r="AQ42" i="1"/>
  <c r="Q16" i="7"/>
  <c r="J16" i="7"/>
  <c r="R16" i="7"/>
  <c r="I16" i="7"/>
  <c r="P16" i="7"/>
  <c r="H16" i="7"/>
  <c r="O16" i="7"/>
  <c r="W16" i="7"/>
  <c r="L16" i="7"/>
  <c r="V16" i="7"/>
  <c r="U16" i="7"/>
  <c r="T16" i="7"/>
  <c r="N16" i="7"/>
  <c r="K16" i="7"/>
  <c r="M16" i="7"/>
  <c r="S16" i="7"/>
  <c r="S41" i="7"/>
  <c r="L41" i="7"/>
  <c r="R41" i="7"/>
  <c r="K41" i="7"/>
  <c r="O41" i="7"/>
  <c r="Q41" i="7"/>
  <c r="P41" i="7"/>
  <c r="N41" i="7"/>
  <c r="V41" i="7"/>
  <c r="U41" i="7"/>
  <c r="T41" i="7"/>
  <c r="M41" i="7"/>
  <c r="W41" i="7"/>
  <c r="J41" i="7"/>
  <c r="I41" i="7"/>
  <c r="AQ41" i="1"/>
  <c r="N5" i="3"/>
  <c r="G5" i="3"/>
  <c r="O5" i="3"/>
  <c r="F5" i="3"/>
  <c r="M5" i="3"/>
  <c r="E5" i="3"/>
  <c r="L5" i="3"/>
  <c r="S5" i="3"/>
  <c r="R5" i="3"/>
  <c r="Q5" i="3"/>
  <c r="P5" i="3"/>
  <c r="J5" i="3"/>
  <c r="I5" i="3"/>
  <c r="AG4" i="1"/>
  <c r="AJ12" i="1"/>
  <c r="P14" i="7"/>
  <c r="I14" i="7"/>
  <c r="R14" i="7"/>
  <c r="J14" i="7"/>
  <c r="Q14" i="7"/>
  <c r="H14" i="7"/>
  <c r="O14" i="7"/>
  <c r="W14" i="7"/>
  <c r="L14" i="7"/>
  <c r="N14" i="7"/>
  <c r="M14" i="7"/>
  <c r="V14" i="7"/>
  <c r="T14" i="7"/>
  <c r="S14" i="7"/>
  <c r="K14" i="7"/>
  <c r="R5" i="7"/>
  <c r="K5" i="7"/>
  <c r="V5" i="7"/>
  <c r="U5" i="7"/>
  <c r="M5" i="7"/>
  <c r="T5" i="7"/>
  <c r="L5" i="7"/>
  <c r="O5" i="7"/>
  <c r="S5" i="7"/>
  <c r="Q5" i="7"/>
  <c r="P5" i="7"/>
  <c r="J5" i="7"/>
  <c r="H5" i="7"/>
  <c r="W5" i="7"/>
  <c r="I5" i="7"/>
  <c r="AQ6" i="1"/>
  <c r="AM63" i="1"/>
  <c r="Q32" i="7"/>
  <c r="J32" i="7"/>
  <c r="W32" i="7"/>
  <c r="N32" i="7"/>
  <c r="V32" i="7"/>
  <c r="U32" i="7"/>
  <c r="M32" i="7"/>
  <c r="T32" i="7"/>
  <c r="L32" i="7"/>
  <c r="R32" i="7"/>
  <c r="P32" i="7"/>
  <c r="O32" i="7"/>
  <c r="K32" i="7"/>
  <c r="H32" i="7"/>
  <c r="S32" i="7"/>
  <c r="I32" i="7"/>
  <c r="AQ32" i="1"/>
  <c r="U57" i="7"/>
  <c r="T57" i="7"/>
  <c r="M57" i="7"/>
  <c r="R57" i="7"/>
  <c r="K57" i="7"/>
  <c r="P57" i="7"/>
  <c r="I57" i="7"/>
  <c r="S57" i="7"/>
  <c r="V57" i="7"/>
  <c r="Q57" i="7"/>
  <c r="O57" i="7"/>
  <c r="N57" i="7"/>
  <c r="W57" i="7"/>
  <c r="L57" i="7"/>
  <c r="J57" i="7"/>
  <c r="H57" i="7"/>
  <c r="R3" i="7"/>
  <c r="K3" i="7"/>
  <c r="O3" i="7"/>
  <c r="W3" i="7"/>
  <c r="N3" i="7"/>
  <c r="V3" i="7"/>
  <c r="J3" i="7"/>
  <c r="I3" i="7"/>
  <c r="U3" i="7"/>
  <c r="H3" i="7"/>
  <c r="S3" i="7"/>
  <c r="P3" i="7"/>
  <c r="Q3" i="7"/>
  <c r="AJ3" i="1"/>
  <c r="V4" i="7"/>
  <c r="N4" i="7"/>
  <c r="W4" i="7"/>
  <c r="U4" i="7"/>
  <c r="M4" i="7"/>
  <c r="T4" i="7"/>
  <c r="L4" i="7"/>
  <c r="O4" i="7"/>
  <c r="P4" i="7"/>
  <c r="K4" i="7"/>
  <c r="J4" i="7"/>
  <c r="H4" i="7"/>
  <c r="R4" i="7"/>
  <c r="S4" i="7"/>
  <c r="Q4" i="7"/>
  <c r="I4" i="7"/>
  <c r="R7" i="7"/>
  <c r="K7" i="7"/>
  <c r="T7" i="7"/>
  <c r="L7" i="7"/>
  <c r="S7" i="7"/>
  <c r="J7" i="7"/>
  <c r="Q7" i="7"/>
  <c r="I7" i="7"/>
  <c r="O7" i="7"/>
  <c r="M7" i="7"/>
  <c r="H7" i="7"/>
  <c r="V7" i="7"/>
  <c r="N7" i="7"/>
  <c r="W7" i="7"/>
  <c r="P7" i="7"/>
  <c r="U7" i="7"/>
  <c r="AQ7" i="1"/>
  <c r="AJ7" i="1"/>
  <c r="AQ10" i="1"/>
  <c r="AJ11" i="1"/>
  <c r="V5" i="3"/>
  <c r="AG12" i="1"/>
  <c r="AF63" i="1"/>
  <c r="AF62" i="1"/>
  <c r="AN63" i="1"/>
  <c r="U31" i="7"/>
  <c r="O31" i="7"/>
  <c r="W31" i="7"/>
  <c r="N31" i="7"/>
  <c r="V31" i="7"/>
  <c r="M31" i="7"/>
  <c r="T31" i="7"/>
  <c r="L31" i="7"/>
  <c r="J31" i="7"/>
  <c r="I31" i="7"/>
  <c r="H31" i="7"/>
  <c r="S31" i="7"/>
  <c r="Q31" i="7"/>
  <c r="P31" i="7"/>
  <c r="R31" i="7"/>
  <c r="K31" i="7"/>
  <c r="AQ31" i="1"/>
  <c r="AQ36" i="1"/>
  <c r="AJ37" i="1"/>
  <c r="V32" i="3"/>
  <c r="AG39" i="1"/>
  <c r="AJ42" i="1"/>
  <c r="Q50" i="7"/>
  <c r="J50" i="7"/>
  <c r="P50" i="7"/>
  <c r="I50" i="7"/>
  <c r="V50" i="7"/>
  <c r="N50" i="7"/>
  <c r="T50" i="7"/>
  <c r="M50" i="7"/>
  <c r="U50" i="7"/>
  <c r="S50" i="7"/>
  <c r="R50" i="7"/>
  <c r="O50" i="7"/>
  <c r="W50" i="7"/>
  <c r="L50" i="7"/>
  <c r="H50" i="7"/>
  <c r="AQ50" i="1"/>
  <c r="Q54" i="7"/>
  <c r="J54" i="7"/>
  <c r="P54" i="7"/>
  <c r="I54" i="7"/>
  <c r="V54" i="7"/>
  <c r="N54" i="7"/>
  <c r="T54" i="7"/>
  <c r="M54" i="7"/>
  <c r="K54" i="7"/>
  <c r="O54" i="7"/>
  <c r="L54" i="7"/>
  <c r="H54" i="7"/>
  <c r="R54" i="7"/>
  <c r="W54" i="7"/>
  <c r="S54" i="7"/>
  <c r="U54" i="7"/>
  <c r="AL61" i="1"/>
  <c r="T5" i="3"/>
  <c r="H14" i="3"/>
  <c r="S18" i="3"/>
  <c r="U17" i="4"/>
  <c r="W49" i="13" s="1"/>
  <c r="R18" i="7"/>
  <c r="V36" i="7"/>
  <c r="H41" i="7"/>
  <c r="I6" i="3"/>
  <c r="N9" i="3"/>
  <c r="G9" i="3"/>
  <c r="Q9" i="3"/>
  <c r="I9" i="3"/>
  <c r="P9" i="3"/>
  <c r="H9" i="3"/>
  <c r="O9" i="3"/>
  <c r="F9" i="3"/>
  <c r="L9" i="3"/>
  <c r="T9" i="3"/>
  <c r="R15" i="3"/>
  <c r="T15" i="3"/>
  <c r="K15" i="3"/>
  <c r="S15" i="3"/>
  <c r="J15" i="3"/>
  <c r="Q15" i="3"/>
  <c r="I15" i="3"/>
  <c r="O15" i="3"/>
  <c r="G15" i="3"/>
  <c r="V18" i="4"/>
  <c r="V17" i="4"/>
  <c r="V23" i="4"/>
  <c r="Y12" i="4"/>
  <c r="T20" i="4"/>
  <c r="T19" i="4"/>
  <c r="AB12" i="4"/>
  <c r="T33" i="4"/>
  <c r="U37" i="4"/>
  <c r="Z16" i="4"/>
  <c r="AJ14" i="1"/>
  <c r="T15" i="7"/>
  <c r="M15" i="7"/>
  <c r="Q15" i="7"/>
  <c r="I15" i="7"/>
  <c r="P15" i="7"/>
  <c r="H15" i="7"/>
  <c r="O15" i="7"/>
  <c r="W15" i="7"/>
  <c r="K15" i="7"/>
  <c r="S15" i="7"/>
  <c r="R15" i="7"/>
  <c r="N15" i="7"/>
  <c r="L15" i="7"/>
  <c r="V15" i="7"/>
  <c r="V9" i="3"/>
  <c r="AJ16" i="1"/>
  <c r="U17" i="7"/>
  <c r="Q17" i="7"/>
  <c r="I17" i="7"/>
  <c r="P17" i="7"/>
  <c r="H17" i="7"/>
  <c r="O17" i="7"/>
  <c r="W17" i="7"/>
  <c r="K17" i="7"/>
  <c r="L17" i="7"/>
  <c r="J17" i="7"/>
  <c r="V17" i="7"/>
  <c r="S17" i="7"/>
  <c r="T17" i="7"/>
  <c r="R17" i="7"/>
  <c r="N17" i="7"/>
  <c r="AQ17" i="1"/>
  <c r="AJ19" i="1"/>
  <c r="Q20" i="7"/>
  <c r="J20" i="7"/>
  <c r="P20" i="7"/>
  <c r="H20" i="7"/>
  <c r="O20" i="7"/>
  <c r="W20" i="7"/>
  <c r="N20" i="7"/>
  <c r="V20" i="7"/>
  <c r="L20" i="7"/>
  <c r="I20" i="7"/>
  <c r="U20" i="7"/>
  <c r="S20" i="7"/>
  <c r="M20" i="7"/>
  <c r="K20" i="7"/>
  <c r="R20" i="7"/>
  <c r="AQ20" i="1"/>
  <c r="AG22" i="1"/>
  <c r="AG26" i="1"/>
  <c r="AG43" i="1"/>
  <c r="AG44" i="1"/>
  <c r="AD62" i="1"/>
  <c r="AM62" i="1"/>
  <c r="M4" i="3"/>
  <c r="P7" i="3"/>
  <c r="E9" i="3"/>
  <c r="E15" i="3"/>
  <c r="V15" i="3"/>
  <c r="Q16" i="3"/>
  <c r="P22" i="3"/>
  <c r="I22" i="3"/>
  <c r="J22" i="3"/>
  <c r="O22" i="3"/>
  <c r="G22" i="3"/>
  <c r="L23" i="3"/>
  <c r="K27" i="3"/>
  <c r="T27" i="3"/>
  <c r="R27" i="3"/>
  <c r="Q27" i="3"/>
  <c r="H27" i="3"/>
  <c r="N27" i="3"/>
  <c r="J32" i="3"/>
  <c r="K43" i="3"/>
  <c r="AB4" i="4"/>
  <c r="Y4" i="4"/>
  <c r="T25" i="4"/>
  <c r="U15" i="7"/>
  <c r="V14" i="3"/>
  <c r="AJ21" i="1"/>
  <c r="Q22" i="7"/>
  <c r="J22" i="7"/>
  <c r="O22" i="7"/>
  <c r="W22" i="7"/>
  <c r="N22" i="7"/>
  <c r="V22" i="7"/>
  <c r="U22" i="7"/>
  <c r="M22" i="7"/>
  <c r="H22" i="7"/>
  <c r="K22" i="7"/>
  <c r="I22" i="7"/>
  <c r="S22" i="7"/>
  <c r="T22" i="7"/>
  <c r="R22" i="7"/>
  <c r="L22" i="7"/>
  <c r="P22" i="7"/>
  <c r="AQ22" i="1"/>
  <c r="V26" i="7"/>
  <c r="N26" i="7"/>
  <c r="U26" i="7"/>
  <c r="T26" i="7"/>
  <c r="M26" i="7"/>
  <c r="S26" i="7"/>
  <c r="L26" i="7"/>
  <c r="Q26" i="7"/>
  <c r="P26" i="7"/>
  <c r="O26" i="7"/>
  <c r="K26" i="7"/>
  <c r="I26" i="7"/>
  <c r="W26" i="7"/>
  <c r="R26" i="7"/>
  <c r="J26" i="7"/>
  <c r="H26" i="7"/>
  <c r="AJ56" i="1"/>
  <c r="H15" i="3"/>
  <c r="Q23" i="3"/>
  <c r="Q28" i="3"/>
  <c r="N30" i="3"/>
  <c r="P32" i="3"/>
  <c r="W14" i="3"/>
  <c r="V23" i="7"/>
  <c r="U23" i="7"/>
  <c r="O23" i="7"/>
  <c r="N23" i="7"/>
  <c r="W23" i="7"/>
  <c r="M23" i="7"/>
  <c r="T23" i="7"/>
  <c r="L23" i="7"/>
  <c r="K23" i="7"/>
  <c r="S23" i="7"/>
  <c r="R23" i="7"/>
  <c r="Q23" i="7"/>
  <c r="J23" i="7"/>
  <c r="P23" i="7"/>
  <c r="I23" i="7"/>
  <c r="H23" i="7"/>
  <c r="AQ23" i="1"/>
  <c r="Q25" i="7"/>
  <c r="J25" i="7"/>
  <c r="P25" i="7"/>
  <c r="I25" i="7"/>
  <c r="W25" i="7"/>
  <c r="O25" i="7"/>
  <c r="H25" i="7"/>
  <c r="V25" i="7"/>
  <c r="N25" i="7"/>
  <c r="M25" i="7"/>
  <c r="L25" i="7"/>
  <c r="K25" i="7"/>
  <c r="U25" i="7"/>
  <c r="T25" i="7"/>
  <c r="R25" i="7"/>
  <c r="S25" i="7"/>
  <c r="AJ26" i="1"/>
  <c r="W25" i="3"/>
  <c r="W26" i="3"/>
  <c r="W40" i="7"/>
  <c r="O40" i="7"/>
  <c r="H40" i="7"/>
  <c r="V40" i="7"/>
  <c r="N40" i="7"/>
  <c r="U40" i="7"/>
  <c r="L40" i="7"/>
  <c r="T40" i="7"/>
  <c r="J40" i="7"/>
  <c r="S40" i="7"/>
  <c r="I40" i="7"/>
  <c r="AA40" i="7" s="1"/>
  <c r="R40" i="7"/>
  <c r="Q40" i="7"/>
  <c r="K40" i="7"/>
  <c r="P40" i="7"/>
  <c r="M40" i="7"/>
  <c r="S43" i="7"/>
  <c r="L43" i="7"/>
  <c r="R43" i="7"/>
  <c r="K43" i="7"/>
  <c r="V43" i="7"/>
  <c r="M43" i="7"/>
  <c r="U43" i="7"/>
  <c r="I43" i="7"/>
  <c r="T43" i="7"/>
  <c r="H43" i="7"/>
  <c r="Q43" i="7"/>
  <c r="P43" i="7"/>
  <c r="J43" i="7"/>
  <c r="W43" i="7"/>
  <c r="O43" i="7"/>
  <c r="W44" i="7"/>
  <c r="O44" i="7"/>
  <c r="H44" i="7"/>
  <c r="V44" i="7"/>
  <c r="N44" i="7"/>
  <c r="Q44" i="7"/>
  <c r="P44" i="7"/>
  <c r="M44" i="7"/>
  <c r="L44" i="7"/>
  <c r="I44" i="7"/>
  <c r="U44" i="7"/>
  <c r="T44" i="7"/>
  <c r="K44" i="7"/>
  <c r="S44" i="7"/>
  <c r="J44" i="7"/>
  <c r="AJ55" i="1"/>
  <c r="D44" i="2"/>
  <c r="R7" i="3"/>
  <c r="O7" i="3"/>
  <c r="G7" i="3"/>
  <c r="N7" i="3"/>
  <c r="F7" i="3"/>
  <c r="M7" i="3"/>
  <c r="E7" i="3"/>
  <c r="T7" i="3"/>
  <c r="K7" i="3"/>
  <c r="K9" i="3"/>
  <c r="L15" i="3"/>
  <c r="T16" i="3"/>
  <c r="L16" i="3"/>
  <c r="E16" i="3"/>
  <c r="P16" i="3"/>
  <c r="H16" i="3"/>
  <c r="O16" i="3"/>
  <c r="G16" i="3"/>
  <c r="N16" i="3"/>
  <c r="F16" i="3"/>
  <c r="K16" i="3"/>
  <c r="V16" i="3"/>
  <c r="L37" i="3"/>
  <c r="S37" i="3"/>
  <c r="M41" i="3"/>
  <c r="S9" i="7"/>
  <c r="L9" i="7"/>
  <c r="T9" i="7"/>
  <c r="K9" i="7"/>
  <c r="R9" i="7"/>
  <c r="J9" i="7"/>
  <c r="Q9" i="7"/>
  <c r="I9" i="7"/>
  <c r="U9" i="7"/>
  <c r="H9" i="7"/>
  <c r="W9" i="7"/>
  <c r="V9" i="7"/>
  <c r="O9" i="7"/>
  <c r="P9" i="7"/>
  <c r="N9" i="7"/>
  <c r="M9" i="7"/>
  <c r="AJ10" i="1"/>
  <c r="T11" i="7"/>
  <c r="M11" i="7"/>
  <c r="S11" i="7"/>
  <c r="K11" i="7"/>
  <c r="R11" i="7"/>
  <c r="J11" i="7"/>
  <c r="Q11" i="7"/>
  <c r="I11" i="7"/>
  <c r="W11" i="7"/>
  <c r="H11" i="7"/>
  <c r="P11" i="7"/>
  <c r="O11" i="7"/>
  <c r="N11" i="7"/>
  <c r="L11" i="7"/>
  <c r="V11" i="7"/>
  <c r="AQ11" i="1"/>
  <c r="T24" i="7"/>
  <c r="M24" i="7"/>
  <c r="S24" i="7"/>
  <c r="L24" i="7"/>
  <c r="R24" i="7"/>
  <c r="K24" i="7"/>
  <c r="Q24" i="7"/>
  <c r="J24" i="7"/>
  <c r="I24" i="7"/>
  <c r="W24" i="7"/>
  <c r="H24" i="7"/>
  <c r="V24" i="7"/>
  <c r="U24" i="7"/>
  <c r="P24" i="7"/>
  <c r="O24" i="7"/>
  <c r="N24" i="7"/>
  <c r="V18" i="3"/>
  <c r="AJ25" i="1"/>
  <c r="C66" i="1"/>
  <c r="G67" i="1" s="1"/>
  <c r="T4" i="3"/>
  <c r="L4" i="3"/>
  <c r="E4" i="3"/>
  <c r="R4" i="3"/>
  <c r="J4" i="3"/>
  <c r="Q4" i="3"/>
  <c r="I4" i="3"/>
  <c r="P4" i="3"/>
  <c r="H4" i="3"/>
  <c r="N4" i="3"/>
  <c r="F4" i="3"/>
  <c r="M9" i="3"/>
  <c r="M15" i="3"/>
  <c r="Q17" i="3"/>
  <c r="C48" i="3"/>
  <c r="R23" i="3"/>
  <c r="O23" i="3"/>
  <c r="G23" i="3"/>
  <c r="N23" i="3"/>
  <c r="F23" i="3"/>
  <c r="M23" i="3"/>
  <c r="T23" i="3"/>
  <c r="K23" i="3"/>
  <c r="M32" i="3"/>
  <c r="F32" i="3"/>
  <c r="S32" i="3"/>
  <c r="N32" i="3"/>
  <c r="L32" i="3"/>
  <c r="K32" i="3"/>
  <c r="R32" i="3"/>
  <c r="I32" i="3"/>
  <c r="T32" i="3"/>
  <c r="P44" i="3"/>
  <c r="I44" i="3"/>
  <c r="M44" i="3"/>
  <c r="F44" i="3"/>
  <c r="T44" i="3"/>
  <c r="S44" i="3"/>
  <c r="J44" i="3"/>
  <c r="R44" i="3"/>
  <c r="H44" i="3"/>
  <c r="O44" i="3"/>
  <c r="Q44" i="3"/>
  <c r="L44" i="3"/>
  <c r="Q30" i="4"/>
  <c r="P30" i="4"/>
  <c r="O30" i="4"/>
  <c r="N30" i="4"/>
  <c r="D30" i="4"/>
  <c r="G30" i="4"/>
  <c r="F30" i="4"/>
  <c r="S30" i="4"/>
  <c r="E30" i="4"/>
  <c r="M30" i="4"/>
  <c r="J30" i="4"/>
  <c r="C30" i="4"/>
  <c r="R30" i="4"/>
  <c r="L30" i="4"/>
  <c r="T31" i="4"/>
  <c r="Y10" i="4"/>
  <c r="AB10" i="4"/>
  <c r="AB16" i="4"/>
  <c r="S17" i="4"/>
  <c r="U49" i="13" s="1"/>
  <c r="N43" i="7"/>
  <c r="U55" i="7"/>
  <c r="T55" i="7"/>
  <c r="M55" i="7"/>
  <c r="R55" i="7"/>
  <c r="K55" i="7"/>
  <c r="P55" i="7"/>
  <c r="I55" i="7"/>
  <c r="N55" i="7"/>
  <c r="W55" i="7"/>
  <c r="V55" i="7"/>
  <c r="S55" i="7"/>
  <c r="Q55" i="7"/>
  <c r="O55" i="7"/>
  <c r="L55" i="7"/>
  <c r="J55" i="7"/>
  <c r="H55" i="7"/>
  <c r="Q56" i="7"/>
  <c r="J56" i="7"/>
  <c r="P56" i="7"/>
  <c r="I56" i="7"/>
  <c r="V56" i="7"/>
  <c r="N56" i="7"/>
  <c r="T56" i="7"/>
  <c r="M56" i="7"/>
  <c r="O56" i="7"/>
  <c r="L56" i="7"/>
  <c r="K56" i="7"/>
  <c r="H56" i="7"/>
  <c r="W56" i="7"/>
  <c r="S56" i="7"/>
  <c r="R56" i="7"/>
  <c r="D4" i="2"/>
  <c r="D8" i="2"/>
  <c r="D12" i="2"/>
  <c r="D16" i="2"/>
  <c r="D20" i="2"/>
  <c r="D24" i="2"/>
  <c r="D28" i="2"/>
  <c r="D32" i="2"/>
  <c r="D36" i="2"/>
  <c r="D40" i="2"/>
  <c r="J10" i="3"/>
  <c r="J12" i="3"/>
  <c r="R12" i="3"/>
  <c r="I19" i="3"/>
  <c r="Q19" i="3"/>
  <c r="J38" i="3"/>
  <c r="T38" i="3"/>
  <c r="K38" i="3"/>
  <c r="R38" i="3"/>
  <c r="I38" i="3"/>
  <c r="S28" i="4"/>
  <c r="K28" i="4"/>
  <c r="D28" i="4"/>
  <c r="R28" i="4"/>
  <c r="J28" i="4"/>
  <c r="C28" i="4"/>
  <c r="Q28" i="4"/>
  <c r="G28" i="4"/>
  <c r="F28" i="4"/>
  <c r="P28" i="4"/>
  <c r="E28" i="4"/>
  <c r="O28" i="4"/>
  <c r="M28" i="4"/>
  <c r="N28" i="4"/>
  <c r="L28" i="4"/>
  <c r="T29" i="4"/>
  <c r="AB8" i="4"/>
  <c r="V30" i="4"/>
  <c r="AD19" i="4"/>
  <c r="AD20" i="4"/>
  <c r="D43" i="2"/>
  <c r="K19" i="3"/>
  <c r="Q34" i="3"/>
  <c r="J34" i="3"/>
  <c r="N34" i="3"/>
  <c r="AA17" i="4"/>
  <c r="O24" i="4"/>
  <c r="N24" i="4"/>
  <c r="G24" i="4"/>
  <c r="M24" i="4"/>
  <c r="F24" i="4"/>
  <c r="K24" i="4"/>
  <c r="J24" i="4"/>
  <c r="R24" i="4"/>
  <c r="E24" i="4"/>
  <c r="S24" i="4"/>
  <c r="Q24" i="4"/>
  <c r="L24" i="4"/>
  <c r="Z4" i="4"/>
  <c r="U25" i="4"/>
  <c r="O32" i="4"/>
  <c r="N32" i="4"/>
  <c r="G32" i="4"/>
  <c r="M32" i="4"/>
  <c r="F32" i="4"/>
  <c r="K32" i="4"/>
  <c r="S32" i="4"/>
  <c r="E32" i="4"/>
  <c r="Q32" i="4"/>
  <c r="C32" i="4"/>
  <c r="R32" i="4"/>
  <c r="P32" i="4"/>
  <c r="J32" i="4"/>
  <c r="U20" i="4"/>
  <c r="U19" i="4"/>
  <c r="U33" i="4"/>
  <c r="Z12" i="4"/>
  <c r="AH20" i="4"/>
  <c r="U56" i="7"/>
  <c r="L3" i="3"/>
  <c r="I10" i="3"/>
  <c r="T12" i="3"/>
  <c r="L12" i="3"/>
  <c r="E12" i="3"/>
  <c r="M12" i="3"/>
  <c r="R19" i="3"/>
  <c r="L19" i="3"/>
  <c r="T24" i="4"/>
  <c r="Y3" i="4"/>
  <c r="Y11" i="4"/>
  <c r="T32" i="4"/>
  <c r="V19" i="4"/>
  <c r="V20" i="4"/>
  <c r="AA18" i="4"/>
  <c r="F12" i="3"/>
  <c r="N12" i="3"/>
  <c r="E19" i="3"/>
  <c r="M19" i="3"/>
  <c r="L23" i="4"/>
  <c r="E23" i="4"/>
  <c r="S23" i="4"/>
  <c r="K23" i="4"/>
  <c r="D23" i="4"/>
  <c r="R23" i="4"/>
  <c r="J23" i="4"/>
  <c r="C23" i="4"/>
  <c r="Q23" i="4"/>
  <c r="G23" i="4"/>
  <c r="P23" i="4"/>
  <c r="F23" i="4"/>
  <c r="S18" i="4"/>
  <c r="N23" i="4"/>
  <c r="O23" i="4"/>
  <c r="M23" i="4"/>
  <c r="AC18" i="4"/>
  <c r="AC17" i="4"/>
  <c r="U24" i="4"/>
  <c r="Z3" i="4"/>
  <c r="L31" i="4"/>
  <c r="E31" i="4"/>
  <c r="S31" i="4"/>
  <c r="K31" i="4"/>
  <c r="D31" i="4"/>
  <c r="R31" i="4"/>
  <c r="J31" i="4"/>
  <c r="C31" i="4"/>
  <c r="O31" i="4"/>
  <c r="N31" i="4"/>
  <c r="M31" i="4"/>
  <c r="P31" i="4"/>
  <c r="G31" i="4"/>
  <c r="U32" i="4"/>
  <c r="Z11" i="4"/>
  <c r="Y14" i="4"/>
  <c r="AB14" i="4"/>
  <c r="C24" i="4"/>
  <c r="F31" i="4"/>
  <c r="C45" i="3"/>
  <c r="I40" i="3"/>
  <c r="Q40" i="3"/>
  <c r="U18" i="4"/>
  <c r="U23" i="4"/>
  <c r="Z2" i="4"/>
  <c r="AD18" i="4"/>
  <c r="AD17" i="4"/>
  <c r="V24" i="4"/>
  <c r="N29" i="4"/>
  <c r="G29" i="4"/>
  <c r="M29" i="4"/>
  <c r="F29" i="4"/>
  <c r="L29" i="4"/>
  <c r="E29" i="4"/>
  <c r="J29" i="4"/>
  <c r="O29" i="4"/>
  <c r="K29" i="4"/>
  <c r="S29" i="4"/>
  <c r="T30" i="4"/>
  <c r="U31" i="4"/>
  <c r="Z10" i="4"/>
  <c r="V32" i="4"/>
  <c r="P35" i="4"/>
  <c r="O35" i="4"/>
  <c r="N35" i="4"/>
  <c r="G35" i="4"/>
  <c r="L35" i="4"/>
  <c r="S35" i="4"/>
  <c r="E35" i="4"/>
  <c r="R35" i="4"/>
  <c r="D35" i="4"/>
  <c r="Q35" i="4"/>
  <c r="C35" i="4"/>
  <c r="K35" i="4"/>
  <c r="Y15" i="4"/>
  <c r="AB15" i="4"/>
  <c r="S19" i="4"/>
  <c r="P29" i="4"/>
  <c r="U35" i="4"/>
  <c r="T36" i="4"/>
  <c r="S40" i="3"/>
  <c r="P27" i="4"/>
  <c r="O27" i="4"/>
  <c r="N27" i="4"/>
  <c r="G27" i="4"/>
  <c r="L27" i="4"/>
  <c r="K27" i="4"/>
  <c r="J27" i="4"/>
  <c r="S27" i="4"/>
  <c r="F27" i="4"/>
  <c r="T28" i="4"/>
  <c r="U29" i="4"/>
  <c r="Z8" i="4"/>
  <c r="M34" i="4"/>
  <c r="F34" i="4"/>
  <c r="L34" i="4"/>
  <c r="E34" i="4"/>
  <c r="S34" i="4"/>
  <c r="K34" i="4"/>
  <c r="D34" i="4"/>
  <c r="J34" i="4"/>
  <c r="Q34" i="4"/>
  <c r="C34" i="4"/>
  <c r="E27" i="4"/>
  <c r="R34" i="4"/>
  <c r="K40" i="3"/>
  <c r="X17" i="4"/>
  <c r="X18" i="4"/>
  <c r="AG18" i="4"/>
  <c r="M26" i="4"/>
  <c r="F26" i="4"/>
  <c r="L26" i="4"/>
  <c r="E26" i="4"/>
  <c r="S26" i="4"/>
  <c r="K26" i="4"/>
  <c r="D26" i="4"/>
  <c r="R26" i="4"/>
  <c r="Q26" i="4"/>
  <c r="G26" i="4"/>
  <c r="O26" i="4"/>
  <c r="AB5" i="4"/>
  <c r="U28" i="4"/>
  <c r="Z7" i="4"/>
  <c r="AA20" i="4"/>
  <c r="AA19" i="4"/>
  <c r="C26" i="4"/>
  <c r="M40" i="3"/>
  <c r="F40" i="3"/>
  <c r="L40" i="3"/>
  <c r="R25" i="4"/>
  <c r="J25" i="4"/>
  <c r="C25" i="4"/>
  <c r="Q25" i="4"/>
  <c r="P25" i="4"/>
  <c r="O25" i="4"/>
  <c r="E25" i="4"/>
  <c r="N25" i="4"/>
  <c r="D25" i="4"/>
  <c r="M25" i="4"/>
  <c r="K25" i="4"/>
  <c r="Z6" i="4"/>
  <c r="U27" i="4"/>
  <c r="AC20" i="4"/>
  <c r="AC19" i="4"/>
  <c r="U34" i="4"/>
  <c r="Z13" i="4"/>
  <c r="F25" i="4"/>
  <c r="M27" i="4"/>
  <c r="Z38" i="7"/>
  <c r="AC38" i="7" s="1"/>
  <c r="D31" i="3"/>
  <c r="D39" i="3"/>
  <c r="E39" i="3" s="1"/>
  <c r="S36" i="4"/>
  <c r="K36" i="4"/>
  <c r="D36" i="4"/>
  <c r="R36" i="4"/>
  <c r="J36" i="4"/>
  <c r="C36" i="4"/>
  <c r="Q36" i="4"/>
  <c r="P36" i="4"/>
  <c r="F36" i="4"/>
  <c r="Y16" i="4"/>
  <c r="T37" i="4"/>
  <c r="AH17" i="4"/>
  <c r="G36" i="4"/>
  <c r="V37" i="4"/>
  <c r="R33" i="4"/>
  <c r="J33" i="4"/>
  <c r="C33" i="4"/>
  <c r="Q33" i="4"/>
  <c r="P33" i="4"/>
  <c r="S20" i="4"/>
  <c r="O33" i="4"/>
  <c r="E33" i="4"/>
  <c r="Y13" i="4"/>
  <c r="T34" i="4"/>
  <c r="N33" i="4"/>
  <c r="V35" i="4"/>
  <c r="W17" i="4"/>
  <c r="AE17" i="4"/>
  <c r="AG38" i="7"/>
  <c r="Y38" i="7"/>
  <c r="AF38" i="7"/>
  <c r="X38" i="7"/>
  <c r="AA46" i="7" l="1"/>
  <c r="AA44" i="7"/>
  <c r="I39" i="4"/>
  <c r="F41" i="4"/>
  <c r="I38" i="4"/>
  <c r="G41" i="4"/>
  <c r="V40" i="4"/>
  <c r="I40" i="4"/>
  <c r="I41" i="4"/>
  <c r="M40" i="4"/>
  <c r="H40" i="4"/>
  <c r="D41" i="4"/>
  <c r="K41" i="4"/>
  <c r="S41" i="4"/>
  <c r="S40" i="4"/>
  <c r="L41" i="4"/>
  <c r="E10" i="3"/>
  <c r="P10" i="3"/>
  <c r="H6" i="3"/>
  <c r="F6" i="3"/>
  <c r="I20" i="3"/>
  <c r="L30" i="3"/>
  <c r="T34" i="3"/>
  <c r="L34" i="3"/>
  <c r="U34" i="3" s="1"/>
  <c r="K10" i="3"/>
  <c r="G38" i="3"/>
  <c r="Q38" i="3"/>
  <c r="Q30" i="3"/>
  <c r="G27" i="3"/>
  <c r="S27" i="3"/>
  <c r="U27" i="3" s="1"/>
  <c r="J6" i="3"/>
  <c r="V6" i="3"/>
  <c r="I26" i="3"/>
  <c r="Q20" i="3"/>
  <c r="O27" i="3"/>
  <c r="P30" i="3"/>
  <c r="E38" i="3"/>
  <c r="M27" i="3"/>
  <c r="L6" i="3"/>
  <c r="F30" i="3"/>
  <c r="G6" i="3"/>
  <c r="P6" i="3"/>
  <c r="I34" i="3"/>
  <c r="S34" i="3"/>
  <c r="R34" i="3"/>
  <c r="J28" i="3"/>
  <c r="I30" i="3"/>
  <c r="O6" i="3"/>
  <c r="V34" i="3"/>
  <c r="Q6" i="3"/>
  <c r="H34" i="3"/>
  <c r="F34" i="3"/>
  <c r="O38" i="3"/>
  <c r="M6" i="3"/>
  <c r="O28" i="3"/>
  <c r="M43" i="3"/>
  <c r="P27" i="3"/>
  <c r="R6" i="3"/>
  <c r="V26" i="3"/>
  <c r="S26" i="3"/>
  <c r="F27" i="3"/>
  <c r="L38" i="3"/>
  <c r="W27" i="3"/>
  <c r="Q43" i="3"/>
  <c r="S6" i="3"/>
  <c r="G34" i="3"/>
  <c r="K30" i="3"/>
  <c r="H28" i="3"/>
  <c r="J43" i="3"/>
  <c r="K6" i="3"/>
  <c r="V20" i="3"/>
  <c r="H10" i="3"/>
  <c r="W30" i="3"/>
  <c r="L10" i="3"/>
  <c r="O34" i="3"/>
  <c r="S38" i="3"/>
  <c r="W20" i="3"/>
  <c r="M30" i="3"/>
  <c r="T43" i="3"/>
  <c r="I27" i="3"/>
  <c r="E6" i="3"/>
  <c r="T6" i="3"/>
  <c r="M26" i="3"/>
  <c r="U26" i="3" s="1"/>
  <c r="N26" i="3"/>
  <c r="E34" i="3"/>
  <c r="W38" i="3"/>
  <c r="K28" i="3"/>
  <c r="P34" i="3"/>
  <c r="W45" i="13"/>
  <c r="W47" i="13"/>
  <c r="W3" i="3"/>
  <c r="J3" i="3"/>
  <c r="V3" i="3"/>
  <c r="G43" i="3"/>
  <c r="S43" i="3"/>
  <c r="S3" i="3"/>
  <c r="S45" i="3" s="1"/>
  <c r="S53" i="3" s="1"/>
  <c r="O3" i="3"/>
  <c r="H60" i="13"/>
  <c r="M3" i="3"/>
  <c r="K3" i="3"/>
  <c r="I3" i="3"/>
  <c r="N43" i="3"/>
  <c r="O20" i="3"/>
  <c r="F21" i="3"/>
  <c r="AA52" i="7"/>
  <c r="O29" i="3"/>
  <c r="H20" i="3"/>
  <c r="U3" i="3"/>
  <c r="L13" i="3"/>
  <c r="Q13" i="3"/>
  <c r="G3" i="3"/>
  <c r="P3" i="3"/>
  <c r="N3" i="3"/>
  <c r="V46" i="13"/>
  <c r="R3" i="3"/>
  <c r="V17" i="3"/>
  <c r="J20" i="3"/>
  <c r="S36" i="3"/>
  <c r="F3" i="3"/>
  <c r="F45" i="3" s="1"/>
  <c r="F53" i="3" s="1"/>
  <c r="Q3" i="3"/>
  <c r="O17" i="3"/>
  <c r="AG62" i="1"/>
  <c r="K20" i="3"/>
  <c r="E67" i="1"/>
  <c r="R36" i="3"/>
  <c r="V43" i="3"/>
  <c r="E17" i="3"/>
  <c r="E28" i="3"/>
  <c r="P43" i="3"/>
  <c r="F36" i="3"/>
  <c r="E3" i="3"/>
  <c r="I43" i="3"/>
  <c r="R22" i="3"/>
  <c r="L28" i="3"/>
  <c r="R43" i="3"/>
  <c r="T22" i="3"/>
  <c r="M20" i="3"/>
  <c r="P20" i="3"/>
  <c r="W13" i="3"/>
  <c r="J13" i="3"/>
  <c r="H30" i="3"/>
  <c r="Z24" i="7"/>
  <c r="AC24" i="7" s="1"/>
  <c r="AJ63" i="1"/>
  <c r="W48" i="13"/>
  <c r="AH62" i="1"/>
  <c r="AD38" i="7"/>
  <c r="AA28" i="7"/>
  <c r="W46" i="13"/>
  <c r="AA24" i="7"/>
  <c r="Z26" i="7"/>
  <c r="AC26" i="7" s="1"/>
  <c r="AA12" i="7"/>
  <c r="AA21" i="7"/>
  <c r="Z44" i="7"/>
  <c r="AC44" i="7" s="1"/>
  <c r="AA26" i="7"/>
  <c r="AA16" i="7"/>
  <c r="Z37" i="7"/>
  <c r="AC37" i="7" s="1"/>
  <c r="Z12" i="7"/>
  <c r="AA45" i="7"/>
  <c r="AH61" i="1"/>
  <c r="AA35" i="7"/>
  <c r="AQ61" i="1"/>
  <c r="AA49" i="7"/>
  <c r="AA41" i="7"/>
  <c r="AA59" i="7"/>
  <c r="J21" i="3"/>
  <c r="G55" i="13"/>
  <c r="I64" i="13"/>
  <c r="I65" i="13" s="1"/>
  <c r="H51" i="13"/>
  <c r="H64" i="13"/>
  <c r="S17" i="3"/>
  <c r="I41" i="3"/>
  <c r="I24" i="3"/>
  <c r="Q24" i="3"/>
  <c r="T36" i="3"/>
  <c r="M36" i="3"/>
  <c r="L36" i="3"/>
  <c r="W8" i="3"/>
  <c r="F62" i="13"/>
  <c r="F64" i="13" s="1"/>
  <c r="E64" i="13"/>
  <c r="E51" i="13"/>
  <c r="L17" i="3"/>
  <c r="F41" i="3"/>
  <c r="H41" i="3"/>
  <c r="K29" i="3"/>
  <c r="P28" i="3"/>
  <c r="Z17" i="7"/>
  <c r="AC17" i="7" s="1"/>
  <c r="L61" i="7"/>
  <c r="N8" i="3"/>
  <c r="W36" i="3"/>
  <c r="S20" i="3"/>
  <c r="R20" i="3"/>
  <c r="Q21" i="3"/>
  <c r="T24" i="3"/>
  <c r="J36" i="3"/>
  <c r="P36" i="3"/>
  <c r="H13" i="3"/>
  <c r="S13" i="3"/>
  <c r="W28" i="3"/>
  <c r="N41" i="3"/>
  <c r="H54" i="13"/>
  <c r="H59" i="13"/>
  <c r="H61" i="13" s="1"/>
  <c r="AA13" i="7"/>
  <c r="H21" i="3"/>
  <c r="N36" i="3"/>
  <c r="W41" i="3"/>
  <c r="E41" i="3"/>
  <c r="V29" i="3"/>
  <c r="E13" i="3"/>
  <c r="Z29" i="7"/>
  <c r="AC29" i="7" s="1"/>
  <c r="R17" i="3"/>
  <c r="G17" i="3"/>
  <c r="O41" i="3"/>
  <c r="N29" i="3"/>
  <c r="F28" i="3"/>
  <c r="V24" i="3"/>
  <c r="AA22" i="7"/>
  <c r="S22" i="3"/>
  <c r="T60" i="7"/>
  <c r="T61" i="7"/>
  <c r="S8" i="3"/>
  <c r="F20" i="3"/>
  <c r="L20" i="3"/>
  <c r="AA34" i="7"/>
  <c r="Z34" i="7"/>
  <c r="AC34" i="7" s="1"/>
  <c r="L21" i="3"/>
  <c r="M24" i="3"/>
  <c r="T13" i="3"/>
  <c r="I36" i="3"/>
  <c r="F13" i="3"/>
  <c r="G13" i="3"/>
  <c r="G36" i="3"/>
  <c r="W22" i="3"/>
  <c r="G41" i="3"/>
  <c r="N21" i="3"/>
  <c r="K17" i="3"/>
  <c r="J41" i="3"/>
  <c r="J17" i="3"/>
  <c r="R24" i="3"/>
  <c r="AA39" i="7"/>
  <c r="J24" i="3"/>
  <c r="T17" i="3"/>
  <c r="R41" i="3"/>
  <c r="AA43" i="7"/>
  <c r="Z5" i="7"/>
  <c r="AC5" i="7" s="1"/>
  <c r="AA51" i="7"/>
  <c r="I21" i="3"/>
  <c r="S24" i="3"/>
  <c r="H36" i="3"/>
  <c r="V13" i="3"/>
  <c r="AA29" i="7"/>
  <c r="L41" i="3"/>
  <c r="R10" i="3"/>
  <c r="I17" i="3"/>
  <c r="N17" i="3"/>
  <c r="K41" i="3"/>
  <c r="W21" i="3"/>
  <c r="H29" i="3"/>
  <c r="M28" i="3"/>
  <c r="K22" i="3"/>
  <c r="AA50" i="7"/>
  <c r="AA32" i="7"/>
  <c r="N20" i="3"/>
  <c r="M21" i="3"/>
  <c r="F24" i="3"/>
  <c r="Z33" i="7"/>
  <c r="AC33" i="7" s="1"/>
  <c r="Z10" i="7"/>
  <c r="AC10" i="7" s="1"/>
  <c r="K36" i="3"/>
  <c r="Q36" i="3"/>
  <c r="Z19" i="7"/>
  <c r="AC19" i="7" s="1"/>
  <c r="O13" i="3"/>
  <c r="G10" i="3"/>
  <c r="V28" i="3"/>
  <c r="V36" i="3"/>
  <c r="G51" i="13"/>
  <c r="O51" i="13"/>
  <c r="E54" i="13"/>
  <c r="E59" i="13"/>
  <c r="E61" i="13" s="1"/>
  <c r="E53" i="13"/>
  <c r="E60" i="13"/>
  <c r="E50" i="13"/>
  <c r="E52" i="13" s="1"/>
  <c r="B56" i="13"/>
  <c r="N51" i="13"/>
  <c r="E55" i="13"/>
  <c r="F50" i="13"/>
  <c r="F52" i="13" s="1"/>
  <c r="U51" i="13"/>
  <c r="M51" i="13"/>
  <c r="V51" i="13"/>
  <c r="K51" i="13"/>
  <c r="S51" i="13"/>
  <c r="L51" i="13"/>
  <c r="F51" i="13"/>
  <c r="I51" i="13"/>
  <c r="U47" i="13"/>
  <c r="U55" i="13" s="1"/>
  <c r="U48" i="13"/>
  <c r="U56" i="13" s="1"/>
  <c r="Q51" i="13"/>
  <c r="R51" i="13"/>
  <c r="P51" i="13"/>
  <c r="W51" i="13"/>
  <c r="J51" i="13"/>
  <c r="T50" i="13"/>
  <c r="T52" i="13" s="1"/>
  <c r="L50" i="13"/>
  <c r="L52" i="13" s="1"/>
  <c r="S50" i="13"/>
  <c r="S52" i="13" s="1"/>
  <c r="K50" i="13"/>
  <c r="K52" i="13" s="1"/>
  <c r="W50" i="13"/>
  <c r="W52" i="13" s="1"/>
  <c r="O50" i="13"/>
  <c r="O52" i="13" s="1"/>
  <c r="H50" i="13"/>
  <c r="H52" i="13" s="1"/>
  <c r="U50" i="13"/>
  <c r="I50" i="13"/>
  <c r="I52" i="13" s="1"/>
  <c r="R50" i="13"/>
  <c r="R52" i="13" s="1"/>
  <c r="G50" i="13"/>
  <c r="G52" i="13" s="1"/>
  <c r="P50" i="13"/>
  <c r="P52" i="13" s="1"/>
  <c r="M50" i="13"/>
  <c r="M52" i="13" s="1"/>
  <c r="J50" i="13"/>
  <c r="J52" i="13" s="1"/>
  <c r="V50" i="13"/>
  <c r="V52" i="13" s="1"/>
  <c r="N50" i="13"/>
  <c r="N52" i="13" s="1"/>
  <c r="Q50" i="13"/>
  <c r="Q52" i="13" s="1"/>
  <c r="P42" i="3"/>
  <c r="K42" i="3"/>
  <c r="K8" i="3"/>
  <c r="E42" i="3"/>
  <c r="V42" i="3"/>
  <c r="D45" i="3"/>
  <c r="B53" i="3" s="1"/>
  <c r="T49" i="3" s="1"/>
  <c r="E8" i="3"/>
  <c r="I42" i="3"/>
  <c r="M42" i="3"/>
  <c r="I37" i="3"/>
  <c r="F37" i="3"/>
  <c r="W39" i="3"/>
  <c r="F29" i="3"/>
  <c r="H8" i="3"/>
  <c r="L8" i="3"/>
  <c r="K21" i="3"/>
  <c r="O21" i="3"/>
  <c r="R42" i="3"/>
  <c r="F10" i="3"/>
  <c r="F46" i="3" s="1"/>
  <c r="F54" i="3" s="1"/>
  <c r="T28" i="3"/>
  <c r="S30" i="3"/>
  <c r="T30" i="3"/>
  <c r="E30" i="3"/>
  <c r="F42" i="3"/>
  <c r="P41" i="3"/>
  <c r="K37" i="3"/>
  <c r="N37" i="3"/>
  <c r="O30" i="3"/>
  <c r="G28" i="3"/>
  <c r="V21" i="3"/>
  <c r="P8" i="3"/>
  <c r="T8" i="3"/>
  <c r="P21" i="3"/>
  <c r="G24" i="3"/>
  <c r="W10" i="3"/>
  <c r="N10" i="3"/>
  <c r="S41" i="3"/>
  <c r="O8" i="3"/>
  <c r="O42" i="3"/>
  <c r="R37" i="3"/>
  <c r="T37" i="3"/>
  <c r="G37" i="3"/>
  <c r="J37" i="3"/>
  <c r="E37" i="3"/>
  <c r="L42" i="3"/>
  <c r="M37" i="3"/>
  <c r="S29" i="3"/>
  <c r="R29" i="3"/>
  <c r="J29" i="3"/>
  <c r="E29" i="3"/>
  <c r="T29" i="3"/>
  <c r="P37" i="3"/>
  <c r="O10" i="3"/>
  <c r="T10" i="3"/>
  <c r="T21" i="3"/>
  <c r="E21" i="3"/>
  <c r="J42" i="3"/>
  <c r="T41" i="3"/>
  <c r="Q41" i="3"/>
  <c r="Q37" i="3"/>
  <c r="O37" i="3"/>
  <c r="R30" i="3"/>
  <c r="Q29" i="3"/>
  <c r="I28" i="3"/>
  <c r="F8" i="3"/>
  <c r="G8" i="3"/>
  <c r="R8" i="3"/>
  <c r="O24" i="3"/>
  <c r="K24" i="3"/>
  <c r="R21" i="3"/>
  <c r="V30" i="3"/>
  <c r="M29" i="3"/>
  <c r="Q10" i="3"/>
  <c r="M8" i="3"/>
  <c r="N28" i="3"/>
  <c r="P17" i="3"/>
  <c r="M17" i="3"/>
  <c r="H17" i="3"/>
  <c r="F17" i="3"/>
  <c r="S42" i="3"/>
  <c r="U7" i="3"/>
  <c r="G42" i="3"/>
  <c r="V39" i="3"/>
  <c r="Q8" i="3"/>
  <c r="N42" i="3"/>
  <c r="U32" i="3"/>
  <c r="H37" i="3"/>
  <c r="G29" i="3"/>
  <c r="J8" i="3"/>
  <c r="M10" i="3"/>
  <c r="D46" i="3"/>
  <c r="T42" i="3"/>
  <c r="Q42" i="3"/>
  <c r="I29" i="3"/>
  <c r="W24" i="3"/>
  <c r="J30" i="3"/>
  <c r="L29" i="3"/>
  <c r="R28" i="3"/>
  <c r="I8" i="3"/>
  <c r="S21" i="3"/>
  <c r="P24" i="3"/>
  <c r="L24" i="3"/>
  <c r="W37" i="3"/>
  <c r="V10" i="3"/>
  <c r="W42" i="3"/>
  <c r="V22" i="3"/>
  <c r="F22" i="3"/>
  <c r="H22" i="3"/>
  <c r="E22" i="3"/>
  <c r="N22" i="3"/>
  <c r="Q22" i="3"/>
  <c r="M22" i="3"/>
  <c r="W29" i="3"/>
  <c r="U12" i="3"/>
  <c r="D48" i="3"/>
  <c r="E31" i="3"/>
  <c r="U15" i="3"/>
  <c r="U6" i="3"/>
  <c r="U19" i="3"/>
  <c r="G20" i="3"/>
  <c r="E20" i="3"/>
  <c r="D47" i="3"/>
  <c r="O43" i="3"/>
  <c r="H43" i="3"/>
  <c r="E43" i="3"/>
  <c r="L43" i="3"/>
  <c r="F43" i="3"/>
  <c r="U14" i="3"/>
  <c r="E68" i="1"/>
  <c r="F67" i="1"/>
  <c r="J60" i="7"/>
  <c r="J61" i="7"/>
  <c r="W62" i="7"/>
  <c r="W63" i="7"/>
  <c r="Z53" i="7"/>
  <c r="AC53" i="7" s="1"/>
  <c r="Y19" i="7"/>
  <c r="AG19" i="7"/>
  <c r="X19" i="7"/>
  <c r="AF19" i="7"/>
  <c r="AE19" i="7"/>
  <c r="AF48" i="7"/>
  <c r="X48" i="7"/>
  <c r="AE48" i="7"/>
  <c r="Y48" i="7"/>
  <c r="AB48" i="7" s="1"/>
  <c r="AG48" i="7"/>
  <c r="L60" i="7"/>
  <c r="N41" i="4"/>
  <c r="N40" i="4"/>
  <c r="Z11" i="7"/>
  <c r="AC11" i="7" s="1"/>
  <c r="Y17" i="7"/>
  <c r="AG17" i="7"/>
  <c r="X17" i="7"/>
  <c r="AF17" i="7"/>
  <c r="AE17" i="7"/>
  <c r="Z46" i="7"/>
  <c r="AC46" i="7" s="1"/>
  <c r="N63" i="7"/>
  <c r="N62" i="7"/>
  <c r="AF23" i="7"/>
  <c r="AE23" i="7"/>
  <c r="Y23" i="7"/>
  <c r="AB23" i="7" s="1"/>
  <c r="X23" i="7"/>
  <c r="AG23" i="7"/>
  <c r="AA31" i="7"/>
  <c r="Z39" i="7"/>
  <c r="AC39" i="7" s="1"/>
  <c r="AE6" i="7"/>
  <c r="X6" i="7"/>
  <c r="AG6" i="7"/>
  <c r="AF6" i="7"/>
  <c r="Y6" i="7"/>
  <c r="AF33" i="7"/>
  <c r="AE33" i="7"/>
  <c r="Y33" i="7"/>
  <c r="X33" i="7"/>
  <c r="AG33" i="7"/>
  <c r="AA10" i="7"/>
  <c r="C40" i="4"/>
  <c r="C41" i="4"/>
  <c r="Z43" i="7"/>
  <c r="AC43" i="7" s="1"/>
  <c r="AA23" i="7"/>
  <c r="AA17" i="7"/>
  <c r="AE7" i="7"/>
  <c r="Y7" i="7"/>
  <c r="X7" i="7"/>
  <c r="AG7" i="7"/>
  <c r="AF4" i="7"/>
  <c r="AE4" i="7"/>
  <c r="AG4" i="7"/>
  <c r="X4" i="7"/>
  <c r="Y4" i="7"/>
  <c r="V61" i="7"/>
  <c r="V60" i="7"/>
  <c r="AE42" i="7"/>
  <c r="Y42" i="7"/>
  <c r="AB42" i="7" s="1"/>
  <c r="X42" i="7"/>
  <c r="AG42" i="7"/>
  <c r="AF42" i="7"/>
  <c r="AF12" i="7"/>
  <c r="X12" i="7"/>
  <c r="AE12" i="7"/>
  <c r="AG12" i="7"/>
  <c r="Y12" i="7"/>
  <c r="AG18" i="7"/>
  <c r="Y18" i="7"/>
  <c r="X18" i="7"/>
  <c r="AF18" i="7"/>
  <c r="AE18" i="7"/>
  <c r="V41" i="4"/>
  <c r="D68" i="10"/>
  <c r="Z58" i="7"/>
  <c r="D70" i="10" s="1"/>
  <c r="AA33" i="7"/>
  <c r="AE35" i="7"/>
  <c r="Y35" i="7"/>
  <c r="AB35" i="7" s="1"/>
  <c r="X35" i="7"/>
  <c r="AG35" i="7"/>
  <c r="AF35" i="7"/>
  <c r="M62" i="7"/>
  <c r="M63" i="7"/>
  <c r="Z27" i="7"/>
  <c r="AC27" i="7" s="1"/>
  <c r="Q63" i="7"/>
  <c r="Q62" i="7"/>
  <c r="Y17" i="4"/>
  <c r="Y18" i="4"/>
  <c r="Z28" i="7"/>
  <c r="AC28" i="7" s="1"/>
  <c r="AA48" i="7"/>
  <c r="AG30" i="7"/>
  <c r="Y30" i="7"/>
  <c r="AB30" i="7" s="1"/>
  <c r="X30" i="7"/>
  <c r="AF30" i="7"/>
  <c r="AE30" i="7"/>
  <c r="Z30" i="7"/>
  <c r="AC30" i="7" s="1"/>
  <c r="M38" i="4"/>
  <c r="M39" i="4"/>
  <c r="U41" i="4"/>
  <c r="U40" i="4"/>
  <c r="D47" i="2"/>
  <c r="B55" i="2" s="1"/>
  <c r="U50" i="2" s="1"/>
  <c r="D48" i="2"/>
  <c r="AG54" i="7"/>
  <c r="Y54" i="7"/>
  <c r="AB54" i="7" s="1"/>
  <c r="AF54" i="7"/>
  <c r="X54" i="7"/>
  <c r="AE54" i="7"/>
  <c r="R60" i="7"/>
  <c r="R61" i="7"/>
  <c r="Z59" i="7"/>
  <c r="AC59" i="7" s="1"/>
  <c r="I63" i="7"/>
  <c r="I62" i="7"/>
  <c r="AA27" i="7"/>
  <c r="AB38" i="7"/>
  <c r="C39" i="4"/>
  <c r="C38" i="4"/>
  <c r="AA56" i="7"/>
  <c r="AG11" i="7"/>
  <c r="AF11" i="7"/>
  <c r="AE11" i="7"/>
  <c r="Y11" i="7"/>
  <c r="X11" i="7"/>
  <c r="Y20" i="4"/>
  <c r="Y19" i="4"/>
  <c r="AF57" i="7"/>
  <c r="X57" i="7"/>
  <c r="AG57" i="7"/>
  <c r="AE57" i="7"/>
  <c r="Y57" i="7"/>
  <c r="AB57" i="7" s="1"/>
  <c r="AG58" i="7"/>
  <c r="Y58" i="7"/>
  <c r="AB58" i="7" s="1"/>
  <c r="AF58" i="7"/>
  <c r="X58" i="7"/>
  <c r="AE58" i="7"/>
  <c r="Q40" i="4"/>
  <c r="Q41" i="4"/>
  <c r="N38" i="4"/>
  <c r="N39" i="4"/>
  <c r="U38" i="3"/>
  <c r="Z55" i="7"/>
  <c r="AC55" i="7" s="1"/>
  <c r="Y25" i="7"/>
  <c r="AG25" i="7"/>
  <c r="X25" i="7"/>
  <c r="AE25" i="7"/>
  <c r="Y15" i="7"/>
  <c r="X15" i="7"/>
  <c r="AG15" i="7"/>
  <c r="AE15" i="7"/>
  <c r="H62" i="7"/>
  <c r="AG27" i="7"/>
  <c r="Y27" i="7"/>
  <c r="AF27" i="7"/>
  <c r="X27" i="7"/>
  <c r="AE27" i="7"/>
  <c r="H63" i="7"/>
  <c r="AF53" i="7"/>
  <c r="X53" i="7"/>
  <c r="Y53" i="7"/>
  <c r="AG53" i="7"/>
  <c r="AE53" i="7"/>
  <c r="AJ62" i="1"/>
  <c r="AA11" i="7"/>
  <c r="E41" i="4"/>
  <c r="E40" i="4"/>
  <c r="D39" i="4"/>
  <c r="D38" i="4"/>
  <c r="AA15" i="7"/>
  <c r="Z14" i="7"/>
  <c r="AC14" i="7" s="1"/>
  <c r="AA36" i="7"/>
  <c r="Z49" i="7"/>
  <c r="AC49" i="7" s="1"/>
  <c r="U33" i="3"/>
  <c r="Z6" i="7"/>
  <c r="AC6" i="7" s="1"/>
  <c r="Z18" i="7"/>
  <c r="AC18" i="7" s="1"/>
  <c r="U18" i="3"/>
  <c r="Z52" i="7"/>
  <c r="AC52" i="7" s="1"/>
  <c r="O62" i="7"/>
  <c r="O63" i="7"/>
  <c r="K63" i="7"/>
  <c r="K62" i="7"/>
  <c r="AA53" i="7"/>
  <c r="Z47" i="7"/>
  <c r="AC47" i="7" s="1"/>
  <c r="AG63" i="1"/>
  <c r="L39" i="4"/>
  <c r="L38" i="4"/>
  <c r="AE5" i="7"/>
  <c r="AG5" i="7"/>
  <c r="AF5" i="7"/>
  <c r="X5" i="7"/>
  <c r="Y5" i="7"/>
  <c r="AB5" i="7" s="1"/>
  <c r="AG36" i="7"/>
  <c r="Y36" i="7"/>
  <c r="AF36" i="7"/>
  <c r="AE36" i="7"/>
  <c r="X36" i="7"/>
  <c r="AF10" i="7"/>
  <c r="X10" i="7"/>
  <c r="Y10" i="7"/>
  <c r="AG10" i="7"/>
  <c r="AE10" i="7"/>
  <c r="O38" i="4"/>
  <c r="O39" i="4"/>
  <c r="AG56" i="7"/>
  <c r="Y56" i="7"/>
  <c r="AF56" i="7"/>
  <c r="X56" i="7"/>
  <c r="AE56" i="7"/>
  <c r="U44" i="3"/>
  <c r="AA54" i="7"/>
  <c r="AG31" i="7"/>
  <c r="X31" i="7"/>
  <c r="AF31" i="7"/>
  <c r="AE31" i="7"/>
  <c r="Y31" i="7"/>
  <c r="AB31" i="7" s="1"/>
  <c r="M61" i="7"/>
  <c r="Z3" i="7"/>
  <c r="M60" i="7"/>
  <c r="P63" i="7"/>
  <c r="P62" i="7"/>
  <c r="J39" i="4"/>
  <c r="J38" i="4"/>
  <c r="AA20" i="7"/>
  <c r="V39" i="4"/>
  <c r="V38" i="4"/>
  <c r="P61" i="7"/>
  <c r="P60" i="7"/>
  <c r="Z35" i="7"/>
  <c r="AC35" i="7" s="1"/>
  <c r="AB18" i="4"/>
  <c r="AB17" i="4"/>
  <c r="H41" i="4"/>
  <c r="F39" i="4"/>
  <c r="F38" i="4"/>
  <c r="G40" i="4"/>
  <c r="F40" i="4"/>
  <c r="U23" i="3"/>
  <c r="S61" i="7"/>
  <c r="S60" i="7"/>
  <c r="O41" i="4"/>
  <c r="O40" i="4"/>
  <c r="Z17" i="4"/>
  <c r="Z18" i="4"/>
  <c r="P38" i="4"/>
  <c r="P39" i="4"/>
  <c r="B68" i="10"/>
  <c r="Z56" i="7"/>
  <c r="B70" i="10" s="1"/>
  <c r="AA25" i="7"/>
  <c r="U16" i="3"/>
  <c r="T41" i="4"/>
  <c r="T40" i="4"/>
  <c r="W61" i="7"/>
  <c r="W60" i="7"/>
  <c r="AG32" i="7"/>
  <c r="Y32" i="7"/>
  <c r="AB32" i="7" s="1"/>
  <c r="AF32" i="7"/>
  <c r="AE32" i="7"/>
  <c r="X32" i="7"/>
  <c r="Z16" i="7"/>
  <c r="AC16" i="7" s="1"/>
  <c r="AE46" i="7"/>
  <c r="Y46" i="7"/>
  <c r="X46" i="7"/>
  <c r="AG46" i="7"/>
  <c r="T62" i="7"/>
  <c r="T63" i="7"/>
  <c r="R63" i="7"/>
  <c r="R62" i="7"/>
  <c r="D45" i="2"/>
  <c r="B53" i="2" s="1"/>
  <c r="D46" i="2"/>
  <c r="AG47" i="7"/>
  <c r="Y47" i="7"/>
  <c r="AE47" i="7"/>
  <c r="AF47" i="7"/>
  <c r="X47" i="7"/>
  <c r="Y29" i="7"/>
  <c r="AB29" i="7" s="1"/>
  <c r="AG29" i="7"/>
  <c r="X29" i="7"/>
  <c r="AF29" i="7"/>
  <c r="AE29" i="7"/>
  <c r="AA30" i="7"/>
  <c r="M41" i="4"/>
  <c r="S39" i="3"/>
  <c r="K39" i="3"/>
  <c r="P39" i="3"/>
  <c r="H39" i="3"/>
  <c r="O39" i="3"/>
  <c r="G39" i="3"/>
  <c r="N39" i="3"/>
  <c r="F39" i="3"/>
  <c r="L39" i="3"/>
  <c r="T39" i="3"/>
  <c r="R39" i="3"/>
  <c r="M39" i="3"/>
  <c r="J39" i="3"/>
  <c r="I39" i="3"/>
  <c r="Q39" i="3"/>
  <c r="K40" i="4"/>
  <c r="U39" i="4"/>
  <c r="U38" i="4"/>
  <c r="G39" i="4"/>
  <c r="G38" i="4"/>
  <c r="S39" i="4"/>
  <c r="S38" i="4"/>
  <c r="AA55" i="7"/>
  <c r="Y24" i="7"/>
  <c r="X24" i="7"/>
  <c r="AG24" i="7"/>
  <c r="AE24" i="7"/>
  <c r="Z9" i="7"/>
  <c r="AC9" i="7" s="1"/>
  <c r="AE44" i="7"/>
  <c r="Y44" i="7"/>
  <c r="AD44" i="7" s="1"/>
  <c r="AF44" i="7"/>
  <c r="X44" i="7"/>
  <c r="AG44" i="7"/>
  <c r="Z25" i="7"/>
  <c r="AC25" i="7" s="1"/>
  <c r="AG22" i="7"/>
  <c r="Y22" i="7"/>
  <c r="X22" i="7"/>
  <c r="AF22" i="7"/>
  <c r="AE22" i="7"/>
  <c r="Z15" i="7"/>
  <c r="AC15" i="7" s="1"/>
  <c r="AB20" i="4"/>
  <c r="AB19" i="4"/>
  <c r="Y41" i="7"/>
  <c r="AB41" i="7" s="1"/>
  <c r="X41" i="7"/>
  <c r="AG41" i="7"/>
  <c r="AF41" i="7"/>
  <c r="AE41" i="7"/>
  <c r="AG50" i="7"/>
  <c r="Y50" i="7"/>
  <c r="AB50" i="7" s="1"/>
  <c r="AF50" i="7"/>
  <c r="X50" i="7"/>
  <c r="AE50" i="7"/>
  <c r="Z50" i="7"/>
  <c r="AC50" i="7" s="1"/>
  <c r="Z31" i="7"/>
  <c r="AC31" i="7" s="1"/>
  <c r="U60" i="7"/>
  <c r="U61" i="7"/>
  <c r="O61" i="7"/>
  <c r="O60" i="7"/>
  <c r="Z57" i="7"/>
  <c r="AC57" i="7" s="1"/>
  <c r="AA5" i="7"/>
  <c r="AQ60" i="1"/>
  <c r="AA14" i="7"/>
  <c r="Z41" i="7"/>
  <c r="AC41" i="7" s="1"/>
  <c r="AG16" i="7"/>
  <c r="Y16" i="7"/>
  <c r="AB16" i="7" s="1"/>
  <c r="X16" i="7"/>
  <c r="AE16" i="7"/>
  <c r="AF16" i="7"/>
  <c r="Z42" i="7"/>
  <c r="AC42" i="7" s="1"/>
  <c r="AA37" i="7"/>
  <c r="AF51" i="7"/>
  <c r="X51" i="7"/>
  <c r="AG51" i="7"/>
  <c r="Y51" i="7"/>
  <c r="AE51" i="7"/>
  <c r="Z51" i="7"/>
  <c r="AC51" i="7" s="1"/>
  <c r="AB12" i="7"/>
  <c r="AC12" i="7"/>
  <c r="AA6" i="7"/>
  <c r="AG34" i="7"/>
  <c r="Y34" i="7"/>
  <c r="AB34" i="7" s="1"/>
  <c r="AE34" i="7"/>
  <c r="AF34" i="7"/>
  <c r="X34" i="7"/>
  <c r="AG52" i="7"/>
  <c r="Y52" i="7"/>
  <c r="AD52" i="7" s="1"/>
  <c r="AF52" i="7"/>
  <c r="X52" i="7"/>
  <c r="AE52" i="7"/>
  <c r="Z45" i="7"/>
  <c r="AC45" i="7" s="1"/>
  <c r="AQ63" i="1"/>
  <c r="AQ62" i="1"/>
  <c r="U62" i="7"/>
  <c r="U63" i="7"/>
  <c r="L62" i="7"/>
  <c r="L63" i="7"/>
  <c r="T39" i="4"/>
  <c r="T38" i="4"/>
  <c r="AA47" i="7"/>
  <c r="AG28" i="7"/>
  <c r="Y28" i="7"/>
  <c r="X28" i="7"/>
  <c r="AF28" i="7"/>
  <c r="AE28" i="7"/>
  <c r="AA19" i="7"/>
  <c r="Z48" i="7"/>
  <c r="AC48" i="7" s="1"/>
  <c r="AG61" i="1"/>
  <c r="AG60" i="1"/>
  <c r="AH60" i="1"/>
  <c r="P40" i="4"/>
  <c r="P41" i="4"/>
  <c r="S31" i="3"/>
  <c r="K31" i="3"/>
  <c r="W31" i="3"/>
  <c r="N31" i="3"/>
  <c r="F31" i="3"/>
  <c r="O31" i="3"/>
  <c r="M31" i="3"/>
  <c r="V31" i="3"/>
  <c r="L31" i="3"/>
  <c r="T31" i="3"/>
  <c r="J31" i="3"/>
  <c r="G31" i="3"/>
  <c r="R31" i="3"/>
  <c r="P31" i="3"/>
  <c r="Q31" i="3"/>
  <c r="I31" i="3"/>
  <c r="H31" i="3"/>
  <c r="U40" i="3"/>
  <c r="H38" i="4"/>
  <c r="H39" i="4"/>
  <c r="AJ61" i="1"/>
  <c r="AJ60" i="1"/>
  <c r="Z40" i="7"/>
  <c r="AC40" i="7" s="1"/>
  <c r="AG20" i="7"/>
  <c r="Y20" i="7"/>
  <c r="X20" i="7"/>
  <c r="AF20" i="7"/>
  <c r="AE20" i="7"/>
  <c r="Q60" i="7"/>
  <c r="Q61" i="7"/>
  <c r="Z4" i="7"/>
  <c r="AC4" i="7" s="1"/>
  <c r="AA57" i="7"/>
  <c r="AF14" i="7"/>
  <c r="X14" i="7"/>
  <c r="Y14" i="7"/>
  <c r="AB14" i="7" s="1"/>
  <c r="AE14" i="7"/>
  <c r="AG14" i="7"/>
  <c r="Z36" i="7"/>
  <c r="AC36" i="7" s="1"/>
  <c r="Z8" i="7"/>
  <c r="AC8" i="7" s="1"/>
  <c r="AB46" i="7"/>
  <c r="J63" i="7"/>
  <c r="J62" i="7"/>
  <c r="Z21" i="7"/>
  <c r="AC21" i="7" s="1"/>
  <c r="R39" i="4"/>
  <c r="R38" i="4"/>
  <c r="J41" i="4"/>
  <c r="J40" i="4"/>
  <c r="L40" i="4"/>
  <c r="Z23" i="7"/>
  <c r="AC23" i="7" s="1"/>
  <c r="Z7" i="7"/>
  <c r="AC7" i="7" s="1"/>
  <c r="N61" i="7"/>
  <c r="N60" i="7"/>
  <c r="Z32" i="7"/>
  <c r="AC32" i="7" s="1"/>
  <c r="D40" i="4"/>
  <c r="R40" i="4"/>
  <c r="R41" i="4"/>
  <c r="K39" i="4"/>
  <c r="K38" i="4"/>
  <c r="AF55" i="7"/>
  <c r="X55" i="7"/>
  <c r="AE55" i="7"/>
  <c r="AG55" i="7"/>
  <c r="Y55" i="7"/>
  <c r="X9" i="7"/>
  <c r="AG9" i="7"/>
  <c r="AE9" i="7"/>
  <c r="Y9" i="7"/>
  <c r="AD9" i="7" s="1"/>
  <c r="AG26" i="7"/>
  <c r="AE26" i="7"/>
  <c r="Y26" i="7"/>
  <c r="X26" i="7"/>
  <c r="Z54" i="7"/>
  <c r="AC54" i="7" s="1"/>
  <c r="H61" i="7"/>
  <c r="H60" i="7"/>
  <c r="AG3" i="7"/>
  <c r="X3" i="7"/>
  <c r="AF3" i="7"/>
  <c r="AE3" i="7"/>
  <c r="Y3" i="7"/>
  <c r="Y49" i="7"/>
  <c r="AE49" i="7"/>
  <c r="AG49" i="7"/>
  <c r="X49" i="7"/>
  <c r="Z13" i="7"/>
  <c r="AC13" i="7" s="1"/>
  <c r="AE8" i="7"/>
  <c r="AG8" i="7"/>
  <c r="AF8" i="7"/>
  <c r="X8" i="7"/>
  <c r="Y8" i="7"/>
  <c r="AB8" i="7" s="1"/>
  <c r="S35" i="3"/>
  <c r="K35" i="3"/>
  <c r="L35" i="3"/>
  <c r="T35" i="3"/>
  <c r="Q35" i="3"/>
  <c r="I35" i="3"/>
  <c r="M35" i="3"/>
  <c r="J35" i="3"/>
  <c r="H35" i="3"/>
  <c r="R35" i="3"/>
  <c r="F35" i="3"/>
  <c r="P35" i="3"/>
  <c r="O35" i="3"/>
  <c r="G35" i="3"/>
  <c r="N35" i="3"/>
  <c r="Q38" i="4"/>
  <c r="Q39" i="4"/>
  <c r="E39" i="4"/>
  <c r="E38" i="4"/>
  <c r="Z20" i="4"/>
  <c r="Z19" i="4"/>
  <c r="AA9" i="7"/>
  <c r="AF43" i="7"/>
  <c r="AG43" i="7"/>
  <c r="AE43" i="7"/>
  <c r="Y43" i="7"/>
  <c r="X43" i="7"/>
  <c r="AE40" i="7"/>
  <c r="AG40" i="7"/>
  <c r="AF40" i="7"/>
  <c r="Y40" i="7"/>
  <c r="AB40" i="7" s="1"/>
  <c r="X40" i="7"/>
  <c r="Z22" i="7"/>
  <c r="AC22" i="7" s="1"/>
  <c r="Z20" i="7"/>
  <c r="AC20" i="7" s="1"/>
  <c r="U9" i="3"/>
  <c r="AA7" i="7"/>
  <c r="AA4" i="7"/>
  <c r="I60" i="7"/>
  <c r="I61" i="7"/>
  <c r="AA3" i="7"/>
  <c r="K60" i="7"/>
  <c r="K61" i="7"/>
  <c r="U5" i="3"/>
  <c r="AA42" i="7"/>
  <c r="X37" i="7"/>
  <c r="Y37" i="7"/>
  <c r="AF37" i="7"/>
  <c r="AE37" i="7"/>
  <c r="AG37" i="7"/>
  <c r="Y39" i="7"/>
  <c r="X39" i="7"/>
  <c r="AG39" i="7"/>
  <c r="AF39" i="7"/>
  <c r="AE39" i="7"/>
  <c r="Y13" i="7"/>
  <c r="X13" i="7"/>
  <c r="AG13" i="7"/>
  <c r="AF13" i="7"/>
  <c r="AE13" i="7"/>
  <c r="AA18" i="7"/>
  <c r="AA8" i="7"/>
  <c r="AA58" i="7"/>
  <c r="AF59" i="7"/>
  <c r="X59" i="7"/>
  <c r="Y59" i="7"/>
  <c r="AB59" i="7" s="1"/>
  <c r="AG59" i="7"/>
  <c r="AE59" i="7"/>
  <c r="AF45" i="7"/>
  <c r="X45" i="7"/>
  <c r="AG45" i="7"/>
  <c r="AE45" i="7"/>
  <c r="Y45" i="7"/>
  <c r="AB45" i="7" s="1"/>
  <c r="V63" i="7"/>
  <c r="V62" i="7"/>
  <c r="S62" i="7"/>
  <c r="S63" i="7"/>
  <c r="U25" i="3"/>
  <c r="U11" i="3"/>
  <c r="V35" i="3"/>
  <c r="Y21" i="7"/>
  <c r="AG21" i="7"/>
  <c r="X21" i="7"/>
  <c r="AF21" i="7"/>
  <c r="AE21" i="7"/>
  <c r="G49" i="3" l="1"/>
  <c r="T46" i="3"/>
  <c r="T54" i="3" s="1"/>
  <c r="E46" i="3"/>
  <c r="E54" i="3" s="1"/>
  <c r="T45" i="3"/>
  <c r="T53" i="3" s="1"/>
  <c r="J45" i="3"/>
  <c r="J53" i="3" s="1"/>
  <c r="O45" i="3"/>
  <c r="O53" i="3" s="1"/>
  <c r="U36" i="3"/>
  <c r="V46" i="3"/>
  <c r="R46" i="3"/>
  <c r="R54" i="3" s="1"/>
  <c r="L45" i="3"/>
  <c r="L53" i="3" s="1"/>
  <c r="I45" i="3"/>
  <c r="I53" i="3" s="1"/>
  <c r="P46" i="3"/>
  <c r="P54" i="3" s="1"/>
  <c r="U17" i="3"/>
  <c r="AD37" i="7"/>
  <c r="J46" i="3"/>
  <c r="J54" i="3" s="1"/>
  <c r="Q45" i="3"/>
  <c r="Q53" i="3" s="1"/>
  <c r="G46" i="3"/>
  <c r="G54" i="3" s="1"/>
  <c r="H46" i="3"/>
  <c r="H54" i="3" s="1"/>
  <c r="AD6" i="7"/>
  <c r="AD26" i="7"/>
  <c r="L47" i="3"/>
  <c r="L55" i="3" s="1"/>
  <c r="AD24" i="7"/>
  <c r="AD25" i="7"/>
  <c r="K46" i="3"/>
  <c r="K54" i="3" s="1"/>
  <c r="S46" i="3"/>
  <c r="S54" i="3" s="1"/>
  <c r="U13" i="3"/>
  <c r="AD12" i="7"/>
  <c r="U24" i="3"/>
  <c r="AD47" i="7"/>
  <c r="AD17" i="7"/>
  <c r="AD21" i="7"/>
  <c r="AD10" i="7"/>
  <c r="AD18" i="7"/>
  <c r="AD4" i="7"/>
  <c r="AD49" i="7"/>
  <c r="AD11" i="7"/>
  <c r="AD19" i="7"/>
  <c r="V45" i="3"/>
  <c r="AD13" i="7"/>
  <c r="AD33" i="7"/>
  <c r="K48" i="3"/>
  <c r="K56" i="3" s="1"/>
  <c r="V48" i="3"/>
  <c r="N45" i="3"/>
  <c r="N53" i="3" s="1"/>
  <c r="U49" i="3"/>
  <c r="N46" i="3"/>
  <c r="N54" i="3" s="1"/>
  <c r="P49" i="3"/>
  <c r="R45" i="3"/>
  <c r="R53" i="3" s="1"/>
  <c r="U21" i="3"/>
  <c r="U42" i="3"/>
  <c r="U37" i="3"/>
  <c r="W46" i="3"/>
  <c r="U30" i="3"/>
  <c r="AC56" i="7"/>
  <c r="AB47" i="7"/>
  <c r="U20" i="3"/>
  <c r="H45" i="3"/>
  <c r="H53" i="3" s="1"/>
  <c r="U22" i="3"/>
  <c r="U41" i="3"/>
  <c r="AD29" i="7"/>
  <c r="O46" i="3"/>
  <c r="O54" i="3" s="1"/>
  <c r="AB44" i="7"/>
  <c r="AD36" i="7"/>
  <c r="E48" i="3"/>
  <c r="E56" i="3" s="1"/>
  <c r="AD39" i="7"/>
  <c r="AB9" i="7"/>
  <c r="W47" i="3"/>
  <c r="AB39" i="7"/>
  <c r="AD32" i="7"/>
  <c r="K45" i="3"/>
  <c r="K53" i="3" s="1"/>
  <c r="W48" i="3"/>
  <c r="I46" i="3"/>
  <c r="I54" i="3" s="1"/>
  <c r="M45" i="3"/>
  <c r="M53" i="3" s="1"/>
  <c r="P45" i="3"/>
  <c r="P53" i="3" s="1"/>
  <c r="AD15" i="7"/>
  <c r="U29" i="3"/>
  <c r="AB33" i="7"/>
  <c r="AD34" i="7"/>
  <c r="AD5" i="7"/>
  <c r="AD53" i="7"/>
  <c r="U43" i="3"/>
  <c r="U28" i="3"/>
  <c r="U52" i="13"/>
  <c r="B54" i="3"/>
  <c r="L49" i="3"/>
  <c r="V49" i="3"/>
  <c r="Q46" i="3"/>
  <c r="Q54" i="3" s="1"/>
  <c r="U8" i="3"/>
  <c r="U10" i="3"/>
  <c r="I49" i="3"/>
  <c r="E45" i="3"/>
  <c r="E53" i="3" s="1"/>
  <c r="L46" i="3"/>
  <c r="L54" i="3" s="1"/>
  <c r="R49" i="3"/>
  <c r="N47" i="3"/>
  <c r="N55" i="3" s="1"/>
  <c r="W45" i="3"/>
  <c r="G45" i="3"/>
  <c r="G53" i="3" s="1"/>
  <c r="M49" i="3"/>
  <c r="S49" i="3"/>
  <c r="S51" i="3" s="1"/>
  <c r="M46" i="3"/>
  <c r="M54" i="3" s="1"/>
  <c r="M48" i="3"/>
  <c r="M56" i="3" s="1"/>
  <c r="I47" i="3"/>
  <c r="I55" i="3" s="1"/>
  <c r="K49" i="3"/>
  <c r="J49" i="3"/>
  <c r="J51" i="3" s="1"/>
  <c r="H49" i="3"/>
  <c r="T48" i="3"/>
  <c r="T56" i="3" s="1"/>
  <c r="P48" i="3"/>
  <c r="P56" i="3" s="1"/>
  <c r="O49" i="3"/>
  <c r="O51" i="3" s="1"/>
  <c r="Q49" i="3"/>
  <c r="Q51" i="3" s="1"/>
  <c r="S47" i="3"/>
  <c r="S55" i="3" s="1"/>
  <c r="F49" i="3"/>
  <c r="F51" i="3" s="1"/>
  <c r="E49" i="3"/>
  <c r="V47" i="3"/>
  <c r="L48" i="3"/>
  <c r="L56" i="3" s="1"/>
  <c r="W49" i="3"/>
  <c r="N49" i="3"/>
  <c r="F47" i="3"/>
  <c r="F55" i="3" s="1"/>
  <c r="F48" i="3"/>
  <c r="F56" i="3" s="1"/>
  <c r="S48" i="3"/>
  <c r="S56" i="3" s="1"/>
  <c r="T47" i="3"/>
  <c r="T55" i="3" s="1"/>
  <c r="J48" i="3"/>
  <c r="J56" i="3" s="1"/>
  <c r="I48" i="3"/>
  <c r="I56" i="3" s="1"/>
  <c r="H48" i="3"/>
  <c r="H56" i="3" s="1"/>
  <c r="K47" i="3"/>
  <c r="K55" i="3" s="1"/>
  <c r="G48" i="3"/>
  <c r="G56" i="3" s="1"/>
  <c r="H47" i="3"/>
  <c r="H55" i="3" s="1"/>
  <c r="Q47" i="3"/>
  <c r="Q55" i="3" s="1"/>
  <c r="B55" i="3"/>
  <c r="O50" i="3" s="1"/>
  <c r="D57" i="3"/>
  <c r="Q48" i="3"/>
  <c r="Q56" i="3" s="1"/>
  <c r="E47" i="3"/>
  <c r="E55" i="3" s="1"/>
  <c r="R48" i="3"/>
  <c r="R56" i="3" s="1"/>
  <c r="O48" i="3"/>
  <c r="O56" i="3" s="1"/>
  <c r="J47" i="3"/>
  <c r="J55" i="3" s="1"/>
  <c r="U44" i="2"/>
  <c r="U43" i="2"/>
  <c r="U39" i="2"/>
  <c r="U35" i="2"/>
  <c r="U31" i="2"/>
  <c r="U40" i="2"/>
  <c r="U36" i="2"/>
  <c r="U32" i="2"/>
  <c r="U37" i="2"/>
  <c r="U33" i="2"/>
  <c r="U29" i="2"/>
  <c r="U25" i="2"/>
  <c r="U21" i="2"/>
  <c r="U24" i="2"/>
  <c r="U26" i="2"/>
  <c r="U41" i="2"/>
  <c r="U38" i="2"/>
  <c r="U30" i="2"/>
  <c r="U23" i="2"/>
  <c r="U22" i="2"/>
  <c r="U27" i="2"/>
  <c r="U42" i="2"/>
  <c r="U34" i="2"/>
  <c r="U28" i="2"/>
  <c r="U20" i="2"/>
  <c r="Q49" i="2"/>
  <c r="J49" i="2"/>
  <c r="S49" i="2"/>
  <c r="R49" i="2"/>
  <c r="I49" i="2"/>
  <c r="P49" i="2"/>
  <c r="H49" i="2"/>
  <c r="N49" i="2"/>
  <c r="L49" i="2"/>
  <c r="K49" i="2"/>
  <c r="K3" i="2" s="1"/>
  <c r="G49" i="2"/>
  <c r="T49" i="2"/>
  <c r="O49" i="2"/>
  <c r="E49" i="2"/>
  <c r="M49" i="2"/>
  <c r="B54" i="2"/>
  <c r="F49" i="2"/>
  <c r="Y63" i="7"/>
  <c r="Y62" i="7"/>
  <c r="AD27" i="7"/>
  <c r="AE61" i="7"/>
  <c r="AE60" i="7"/>
  <c r="AG63" i="7"/>
  <c r="AG62" i="7"/>
  <c r="AD28" i="7"/>
  <c r="N48" i="3"/>
  <c r="N56" i="3" s="1"/>
  <c r="Z60" i="7"/>
  <c r="Z61" i="7"/>
  <c r="B69" i="10"/>
  <c r="B71" i="10" s="1"/>
  <c r="AD56" i="7"/>
  <c r="AB6" i="7"/>
  <c r="W49" i="2"/>
  <c r="AA62" i="7"/>
  <c r="AA63" i="7"/>
  <c r="AD23" i="7"/>
  <c r="X60" i="7"/>
  <c r="X61" i="7"/>
  <c r="AD55" i="7"/>
  <c r="AD51" i="7"/>
  <c r="AD22" i="7"/>
  <c r="AD46" i="7"/>
  <c r="AB37" i="7"/>
  <c r="AB24" i="7"/>
  <c r="M47" i="3"/>
  <c r="M55" i="3" s="1"/>
  <c r="AD48" i="7"/>
  <c r="AD43" i="7"/>
  <c r="AD8" i="7"/>
  <c r="AG60" i="7"/>
  <c r="AG61" i="7"/>
  <c r="AB25" i="7"/>
  <c r="P47" i="3"/>
  <c r="P55" i="3" s="1"/>
  <c r="AD16" i="7"/>
  <c r="AD50" i="7"/>
  <c r="AD41" i="7"/>
  <c r="AD31" i="7"/>
  <c r="AB21" i="7"/>
  <c r="D71" i="10"/>
  <c r="D69" i="10" s="1"/>
  <c r="AD58" i="7"/>
  <c r="AD57" i="7"/>
  <c r="AD54" i="7"/>
  <c r="AD30" i="7"/>
  <c r="AB55" i="7"/>
  <c r="AB4" i="7"/>
  <c r="Y60" i="7"/>
  <c r="AD3" i="7"/>
  <c r="Y61" i="7"/>
  <c r="V49" i="2"/>
  <c r="M50" i="2"/>
  <c r="F50" i="2"/>
  <c r="Q50" i="2"/>
  <c r="I50" i="2"/>
  <c r="P50" i="2"/>
  <c r="H50" i="2"/>
  <c r="O50" i="2"/>
  <c r="G50" i="2"/>
  <c r="L50" i="2"/>
  <c r="J50" i="2"/>
  <c r="E50" i="2"/>
  <c r="S50" i="2"/>
  <c r="B56" i="2"/>
  <c r="R50" i="2"/>
  <c r="T50" i="2"/>
  <c r="N50" i="2"/>
  <c r="K50" i="2"/>
  <c r="AD7" i="7"/>
  <c r="W50" i="2"/>
  <c r="AB53" i="7"/>
  <c r="AE62" i="7"/>
  <c r="AE63" i="7"/>
  <c r="AD35" i="7"/>
  <c r="AD59" i="7"/>
  <c r="AB51" i="7"/>
  <c r="AB36" i="7"/>
  <c r="AB56" i="7"/>
  <c r="AB27" i="7"/>
  <c r="AB52" i="7"/>
  <c r="AB49" i="7"/>
  <c r="R47" i="3"/>
  <c r="R55" i="3" s="1"/>
  <c r="X63" i="7"/>
  <c r="X62" i="7"/>
  <c r="AB18" i="7"/>
  <c r="P50" i="3"/>
  <c r="R50" i="3"/>
  <c r="N50" i="3"/>
  <c r="K50" i="3"/>
  <c r="M50" i="3"/>
  <c r="U49" i="2"/>
  <c r="O47" i="3"/>
  <c r="O55" i="3" s="1"/>
  <c r="AC3" i="7"/>
  <c r="AB22" i="7"/>
  <c r="AD42" i="7"/>
  <c r="AB15" i="7"/>
  <c r="U35" i="3"/>
  <c r="AF61" i="7"/>
  <c r="AF60" i="7"/>
  <c r="AD20" i="7"/>
  <c r="AB20" i="7"/>
  <c r="AB13" i="7"/>
  <c r="AB17" i="7"/>
  <c r="G47" i="3"/>
  <c r="G55" i="3" s="1"/>
  <c r="AD45" i="7"/>
  <c r="AA61" i="7"/>
  <c r="AA60" i="7"/>
  <c r="V50" i="2"/>
  <c r="AD40" i="7"/>
  <c r="AD14" i="7"/>
  <c r="AB26" i="7"/>
  <c r="U31" i="3"/>
  <c r="U39" i="3"/>
  <c r="AB28" i="7"/>
  <c r="AB7" i="7"/>
  <c r="AB43" i="7"/>
  <c r="AC58" i="7"/>
  <c r="AF63" i="7"/>
  <c r="AF62" i="7"/>
  <c r="AB11" i="7"/>
  <c r="AB10" i="7"/>
  <c r="AB19" i="7"/>
  <c r="Z62" i="7"/>
  <c r="Z63" i="7"/>
  <c r="AB3" i="7"/>
  <c r="S50" i="3" l="1"/>
  <c r="S52" i="3" s="1"/>
  <c r="I50" i="3"/>
  <c r="R51" i="3"/>
  <c r="L51" i="3"/>
  <c r="N51" i="3"/>
  <c r="I51" i="3"/>
  <c r="I52" i="3"/>
  <c r="L50" i="3"/>
  <c r="L52" i="3" s="1"/>
  <c r="E51" i="3"/>
  <c r="E50" i="3"/>
  <c r="E52" i="3" s="1"/>
  <c r="W51" i="3"/>
  <c r="K51" i="3"/>
  <c r="P51" i="3"/>
  <c r="AC63" i="7"/>
  <c r="V51" i="3"/>
  <c r="N52" i="3"/>
  <c r="M51" i="3"/>
  <c r="U46" i="3"/>
  <c r="U54" i="3" s="1"/>
  <c r="P52" i="3"/>
  <c r="H51" i="3"/>
  <c r="U45" i="3"/>
  <c r="U53" i="3" s="1"/>
  <c r="M52" i="3"/>
  <c r="G51" i="3"/>
  <c r="K52" i="3"/>
  <c r="U50" i="3"/>
  <c r="V50" i="3"/>
  <c r="V52" i="3" s="1"/>
  <c r="W50" i="3"/>
  <c r="W52" i="3" s="1"/>
  <c r="F50" i="3"/>
  <c r="F52" i="3" s="1"/>
  <c r="H50" i="3"/>
  <c r="H52" i="3" s="1"/>
  <c r="B56" i="3"/>
  <c r="G50" i="3"/>
  <c r="G52" i="3" s="1"/>
  <c r="J50" i="3"/>
  <c r="J52" i="3" s="1"/>
  <c r="Q50" i="3"/>
  <c r="Q52" i="3" s="1"/>
  <c r="T50" i="3"/>
  <c r="T52" i="3" s="1"/>
  <c r="U47" i="3"/>
  <c r="U48" i="3"/>
  <c r="U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T12" i="2"/>
  <c r="T7" i="2"/>
  <c r="T19" i="2"/>
  <c r="T14" i="2"/>
  <c r="T9" i="2"/>
  <c r="T4" i="2"/>
  <c r="T18" i="2"/>
  <c r="T13" i="2"/>
  <c r="T11" i="2"/>
  <c r="T17" i="2"/>
  <c r="T5" i="2"/>
  <c r="T16" i="2"/>
  <c r="T15" i="2"/>
  <c r="T8" i="2"/>
  <c r="T6" i="2"/>
  <c r="T10" i="2"/>
  <c r="T3" i="2"/>
  <c r="V40" i="2"/>
  <c r="V36" i="2"/>
  <c r="V32" i="2"/>
  <c r="V42" i="2"/>
  <c r="V44" i="2"/>
  <c r="V29" i="2"/>
  <c r="V26" i="2"/>
  <c r="V41" i="2"/>
  <c r="V38" i="2"/>
  <c r="V31" i="2"/>
  <c r="V21" i="2"/>
  <c r="V33" i="2"/>
  <c r="V28" i="2"/>
  <c r="V23" i="2"/>
  <c r="V35" i="2"/>
  <c r="V25" i="2"/>
  <c r="V20" i="2"/>
  <c r="V43" i="2"/>
  <c r="V37" i="2"/>
  <c r="V39" i="2"/>
  <c r="V22" i="2"/>
  <c r="V34" i="2"/>
  <c r="V24" i="2"/>
  <c r="V30" i="2"/>
  <c r="V27" i="2"/>
  <c r="N42" i="2"/>
  <c r="N40" i="2"/>
  <c r="N36" i="2"/>
  <c r="N32" i="2"/>
  <c r="N41" i="2"/>
  <c r="N43" i="2"/>
  <c r="N35" i="2"/>
  <c r="N21" i="2"/>
  <c r="N37" i="2"/>
  <c r="N28" i="2"/>
  <c r="N23" i="2"/>
  <c r="N34" i="2"/>
  <c r="N27" i="2"/>
  <c r="N22" i="2"/>
  <c r="N38" i="2"/>
  <c r="N31" i="2"/>
  <c r="N33" i="2"/>
  <c r="N20" i="2"/>
  <c r="N39" i="2"/>
  <c r="N26" i="2"/>
  <c r="N44" i="2"/>
  <c r="N30" i="2"/>
  <c r="N29" i="2"/>
  <c r="N25" i="2"/>
  <c r="N24" i="2"/>
  <c r="M44" i="2"/>
  <c r="M39" i="2"/>
  <c r="M35" i="2"/>
  <c r="M31" i="2"/>
  <c r="M42" i="2"/>
  <c r="M40" i="2"/>
  <c r="M36" i="2"/>
  <c r="M32" i="2"/>
  <c r="M37" i="2"/>
  <c r="M33" i="2"/>
  <c r="M29" i="2"/>
  <c r="M25" i="2"/>
  <c r="M21" i="2"/>
  <c r="M30" i="2"/>
  <c r="M26" i="2"/>
  <c r="M43" i="2"/>
  <c r="M28" i="2"/>
  <c r="M23" i="2"/>
  <c r="M20" i="2"/>
  <c r="M41" i="2"/>
  <c r="M24" i="2"/>
  <c r="M27" i="2"/>
  <c r="M34" i="2"/>
  <c r="M22" i="2"/>
  <c r="M38" i="2"/>
  <c r="O52" i="3"/>
  <c r="K16" i="2"/>
  <c r="K12" i="2"/>
  <c r="K8" i="2"/>
  <c r="K4" i="2"/>
  <c r="K7" i="2"/>
  <c r="K19" i="2"/>
  <c r="K14" i="2"/>
  <c r="K9" i="2"/>
  <c r="K18" i="2"/>
  <c r="K13" i="2"/>
  <c r="K6" i="2"/>
  <c r="K10" i="2"/>
  <c r="K17" i="2"/>
  <c r="K15" i="2"/>
  <c r="K5" i="2"/>
  <c r="K11" i="2"/>
  <c r="S16" i="2"/>
  <c r="S12" i="2"/>
  <c r="S8" i="2"/>
  <c r="S4" i="2"/>
  <c r="S17" i="2"/>
  <c r="S7" i="2"/>
  <c r="S19" i="2"/>
  <c r="S14" i="2"/>
  <c r="S9" i="2"/>
  <c r="S11" i="2"/>
  <c r="S6" i="2"/>
  <c r="S10" i="2"/>
  <c r="S15" i="2"/>
  <c r="S5" i="2"/>
  <c r="S18" i="2"/>
  <c r="S3" i="2"/>
  <c r="S13" i="2"/>
  <c r="V9" i="2"/>
  <c r="V4" i="2"/>
  <c r="V16" i="2"/>
  <c r="V11" i="2"/>
  <c r="V6" i="2"/>
  <c r="V18" i="2"/>
  <c r="V15" i="2"/>
  <c r="V10" i="2"/>
  <c r="V5" i="2"/>
  <c r="V13" i="2"/>
  <c r="V12" i="2"/>
  <c r="V8" i="2"/>
  <c r="V19" i="2"/>
  <c r="V14" i="2"/>
  <c r="V7" i="2"/>
  <c r="V3" i="2"/>
  <c r="V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R52" i="3"/>
  <c r="AC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W18" i="2"/>
  <c r="W14" i="2"/>
  <c r="W10" i="2"/>
  <c r="W6" i="2"/>
  <c r="W16" i="2"/>
  <c r="W11" i="2"/>
  <c r="W13" i="2"/>
  <c r="W8" i="2"/>
  <c r="W3" i="2"/>
  <c r="W5" i="2"/>
  <c r="W15" i="2"/>
  <c r="W12" i="2"/>
  <c r="W7" i="2"/>
  <c r="W19" i="2"/>
  <c r="W4" i="2"/>
  <c r="W17" i="2"/>
  <c r="W9" i="2"/>
  <c r="N16" i="2"/>
  <c r="N11" i="2"/>
  <c r="N6" i="2"/>
  <c r="N18" i="2"/>
  <c r="N13" i="2"/>
  <c r="N8" i="2"/>
  <c r="N3" i="2"/>
  <c r="N5" i="2"/>
  <c r="N17" i="2"/>
  <c r="N7" i="2"/>
  <c r="N19" i="2"/>
  <c r="N9" i="2"/>
  <c r="N10" i="2"/>
  <c r="N15" i="2"/>
  <c r="N12" i="2"/>
  <c r="N14" i="2"/>
  <c r="N4" i="2"/>
  <c r="Q19" i="2"/>
  <c r="Q15" i="2"/>
  <c r="Q11" i="2"/>
  <c r="Q7" i="2"/>
  <c r="Q3" i="2"/>
  <c r="Q10" i="2"/>
  <c r="Q5" i="2"/>
  <c r="Q17" i="2"/>
  <c r="Q12" i="2"/>
  <c r="Q14" i="2"/>
  <c r="Q9" i="2"/>
  <c r="Q4" i="2"/>
  <c r="Q16" i="2"/>
  <c r="Q13" i="2"/>
  <c r="Q6" i="2"/>
  <c r="Q8" i="2"/>
  <c r="Q18" i="2"/>
  <c r="AB61" i="7"/>
  <c r="AB60" i="7"/>
  <c r="Q42" i="2"/>
  <c r="Q44" i="2"/>
  <c r="Q37" i="2"/>
  <c r="Q33" i="2"/>
  <c r="Q41" i="2"/>
  <c r="Q38" i="2"/>
  <c r="Q34" i="2"/>
  <c r="Q30" i="2"/>
  <c r="Q39" i="2"/>
  <c r="Q35" i="2"/>
  <c r="Q31" i="2"/>
  <c r="Q27" i="2"/>
  <c r="Q23" i="2"/>
  <c r="Q32" i="2"/>
  <c r="Q25" i="2"/>
  <c r="Q20" i="2"/>
  <c r="Q22" i="2"/>
  <c r="Q29" i="2"/>
  <c r="Q36" i="2"/>
  <c r="Q26" i="2"/>
  <c r="Q43" i="2"/>
  <c r="Q40" i="2"/>
  <c r="Q28" i="2"/>
  <c r="Q21" i="2"/>
  <c r="Q24" i="2"/>
  <c r="O18" i="2"/>
  <c r="O14" i="2"/>
  <c r="O10" i="2"/>
  <c r="O6" i="2"/>
  <c r="O13" i="2"/>
  <c r="O8" i="2"/>
  <c r="O3" i="2"/>
  <c r="O15" i="2"/>
  <c r="O17" i="2"/>
  <c r="O12" i="2"/>
  <c r="O7" i="2"/>
  <c r="O19" i="2"/>
  <c r="O9" i="2"/>
  <c r="O16" i="2"/>
  <c r="O5" i="2"/>
  <c r="O4" i="2"/>
  <c r="O11" i="2"/>
  <c r="R15" i="2"/>
  <c r="R10" i="2"/>
  <c r="R5" i="2"/>
  <c r="R17" i="2"/>
  <c r="R12" i="2"/>
  <c r="R7" i="2"/>
  <c r="R16" i="2"/>
  <c r="R19" i="2"/>
  <c r="R13" i="2"/>
  <c r="R6" i="2"/>
  <c r="R4" i="2"/>
  <c r="R9" i="2"/>
  <c r="R8" i="2"/>
  <c r="R3" i="2"/>
  <c r="R18" i="2"/>
  <c r="R14" i="2"/>
  <c r="R11" i="2"/>
  <c r="L43" i="2"/>
  <c r="L39" i="2"/>
  <c r="L35" i="2"/>
  <c r="L31" i="2"/>
  <c r="L44" i="2"/>
  <c r="L40" i="2"/>
  <c r="L24" i="2"/>
  <c r="L30" i="2"/>
  <c r="L26" i="2"/>
  <c r="L21" i="2"/>
  <c r="L37" i="2"/>
  <c r="L32" i="2"/>
  <c r="L34" i="2"/>
  <c r="L25" i="2"/>
  <c r="L36" i="2"/>
  <c r="L41" i="2"/>
  <c r="L28" i="2"/>
  <c r="L33" i="2"/>
  <c r="L20" i="2"/>
  <c r="L27" i="2"/>
  <c r="L23" i="2"/>
  <c r="L42" i="2"/>
  <c r="L22" i="2"/>
  <c r="L29" i="2"/>
  <c r="L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B62" i="7"/>
  <c r="AB63" i="7"/>
  <c r="T43" i="2"/>
  <c r="T39" i="2"/>
  <c r="T35" i="2"/>
  <c r="T31" i="2"/>
  <c r="T42" i="2"/>
  <c r="T34" i="2"/>
  <c r="T36" i="2"/>
  <c r="T29" i="2"/>
  <c r="T24" i="2"/>
  <c r="T26" i="2"/>
  <c r="T21" i="2"/>
  <c r="T40" i="2"/>
  <c r="T28" i="2"/>
  <c r="T23" i="2"/>
  <c r="T30" i="2"/>
  <c r="T20" i="2"/>
  <c r="T27" i="2"/>
  <c r="T44" i="2"/>
  <c r="T37" i="2"/>
  <c r="T25" i="2"/>
  <c r="T22" i="2"/>
  <c r="T32" i="2"/>
  <c r="T38" i="2"/>
  <c r="T41" i="2"/>
  <c r="T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R41" i="2"/>
  <c r="R38" i="2"/>
  <c r="R34" i="2"/>
  <c r="R30" i="2"/>
  <c r="R43" i="2"/>
  <c r="R39" i="2"/>
  <c r="R37" i="2"/>
  <c r="R42" i="2"/>
  <c r="R27" i="2"/>
  <c r="R22" i="2"/>
  <c r="R36" i="2"/>
  <c r="R31" i="2"/>
  <c r="R24" i="2"/>
  <c r="R26" i="2"/>
  <c r="R21" i="2"/>
  <c r="R44" i="2"/>
  <c r="R40" i="2"/>
  <c r="R35" i="2"/>
  <c r="R33" i="2"/>
  <c r="R23" i="2"/>
  <c r="R20" i="2"/>
  <c r="R29" i="2"/>
  <c r="R25" i="2"/>
  <c r="R32" i="2"/>
  <c r="R28" i="2"/>
  <c r="O41" i="2"/>
  <c r="O42" i="2"/>
  <c r="O40" i="2"/>
  <c r="O36" i="2"/>
  <c r="O32" i="2"/>
  <c r="O44" i="2"/>
  <c r="O37" i="2"/>
  <c r="O33" i="2"/>
  <c r="O29" i="2"/>
  <c r="O38" i="2"/>
  <c r="O34" i="2"/>
  <c r="O30" i="2"/>
  <c r="O26" i="2"/>
  <c r="O22" i="2"/>
  <c r="O28" i="2"/>
  <c r="O23" i="2"/>
  <c r="O39" i="2"/>
  <c r="O25" i="2"/>
  <c r="O20" i="2"/>
  <c r="O31" i="2"/>
  <c r="O27" i="2"/>
  <c r="O43" i="2"/>
  <c r="O35" i="2"/>
  <c r="O24" i="2"/>
  <c r="O21" i="2"/>
  <c r="L19" i="2"/>
  <c r="L14" i="2"/>
  <c r="L9" i="2"/>
  <c r="L4" i="2"/>
  <c r="L16" i="2"/>
  <c r="L11" i="2"/>
  <c r="L6" i="2"/>
  <c r="L8" i="2"/>
  <c r="L3" i="2"/>
  <c r="L10" i="2"/>
  <c r="L17" i="2"/>
  <c r="L7" i="2"/>
  <c r="L12" i="2"/>
  <c r="L13" i="2"/>
  <c r="L18" i="2"/>
  <c r="L5" i="2"/>
  <c r="L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S43" i="2"/>
  <c r="S41" i="2"/>
  <c r="S38" i="2"/>
  <c r="S34" i="2"/>
  <c r="S30" i="2"/>
  <c r="S39" i="2"/>
  <c r="S35" i="2"/>
  <c r="S31" i="2"/>
  <c r="S40" i="2"/>
  <c r="S36" i="2"/>
  <c r="S32" i="2"/>
  <c r="S28" i="2"/>
  <c r="S24" i="2"/>
  <c r="S20" i="2"/>
  <c r="S42" i="2"/>
  <c r="S27" i="2"/>
  <c r="S22" i="2"/>
  <c r="S29" i="2"/>
  <c r="S44" i="2"/>
  <c r="S33" i="2"/>
  <c r="S26" i="2"/>
  <c r="S21" i="2"/>
  <c r="S37" i="2"/>
  <c r="S23" i="2"/>
  <c r="S25" i="2"/>
  <c r="P44" i="2"/>
  <c r="P37" i="2"/>
  <c r="P33" i="2"/>
  <c r="P43" i="2"/>
  <c r="P39" i="2"/>
  <c r="P34" i="2"/>
  <c r="P32" i="2"/>
  <c r="P25" i="2"/>
  <c r="P20" i="2"/>
  <c r="P42" i="2"/>
  <c r="P27" i="2"/>
  <c r="P41" i="2"/>
  <c r="P38" i="2"/>
  <c r="P36" i="2"/>
  <c r="P24" i="2"/>
  <c r="P30" i="2"/>
  <c r="P28" i="2"/>
  <c r="P31" i="2"/>
  <c r="P23" i="2"/>
  <c r="P26" i="2"/>
  <c r="P22" i="2"/>
  <c r="P40" i="2"/>
  <c r="P29" i="2"/>
  <c r="P35" i="2"/>
  <c r="P21" i="2"/>
  <c r="AD61" i="7"/>
  <c r="AD60" i="7"/>
  <c r="M17" i="2"/>
  <c r="M13" i="2"/>
  <c r="M9" i="2"/>
  <c r="M5" i="2"/>
  <c r="M4" i="2"/>
  <c r="M16" i="2"/>
  <c r="M11" i="2"/>
  <c r="M6" i="2"/>
  <c r="M18" i="2"/>
  <c r="M15" i="2"/>
  <c r="M10" i="2"/>
  <c r="M7" i="2"/>
  <c r="M3" i="2"/>
  <c r="M19" i="2"/>
  <c r="M14" i="2"/>
  <c r="M12" i="2"/>
  <c r="M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U48" i="2"/>
  <c r="U47" i="2"/>
  <c r="U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K43" i="2"/>
  <c r="K38" i="2"/>
  <c r="K34" i="2"/>
  <c r="K30" i="2"/>
  <c r="K39" i="2"/>
  <c r="K35" i="2"/>
  <c r="K31" i="2"/>
  <c r="K42" i="2"/>
  <c r="K40" i="2"/>
  <c r="K36" i="2"/>
  <c r="K32" i="2"/>
  <c r="K28" i="2"/>
  <c r="K24" i="2"/>
  <c r="K20" i="2"/>
  <c r="K33" i="2"/>
  <c r="K29" i="2"/>
  <c r="K26" i="2"/>
  <c r="K21" i="2"/>
  <c r="K23" i="2"/>
  <c r="K27" i="2"/>
  <c r="K41" i="2"/>
  <c r="K25" i="2"/>
  <c r="K44" i="2"/>
  <c r="K37" i="2"/>
  <c r="K22" i="2"/>
  <c r="AD63" i="7"/>
  <c r="AD62" i="7"/>
  <c r="U17" i="2"/>
  <c r="U13" i="2"/>
  <c r="U9" i="2"/>
  <c r="U5" i="2"/>
  <c r="U19" i="2"/>
  <c r="U14" i="2"/>
  <c r="U4" i="2"/>
  <c r="U16" i="2"/>
  <c r="U11" i="2"/>
  <c r="U6" i="2"/>
  <c r="U8" i="2"/>
  <c r="U3" i="2"/>
  <c r="U15" i="2"/>
  <c r="U18" i="2"/>
  <c r="U12" i="2"/>
  <c r="U10" i="2"/>
  <c r="U7" i="2"/>
  <c r="AC60" i="7"/>
  <c r="AC61" i="7"/>
  <c r="W41" i="2"/>
  <c r="W40" i="2"/>
  <c r="W36" i="2"/>
  <c r="W32" i="2"/>
  <c r="W42" i="2"/>
  <c r="W37" i="2"/>
  <c r="W33" i="2"/>
  <c r="W29" i="2"/>
  <c r="W38" i="2"/>
  <c r="W34" i="2"/>
  <c r="W30" i="2"/>
  <c r="W26" i="2"/>
  <c r="W22" i="2"/>
  <c r="W31" i="2"/>
  <c r="W21" i="2"/>
  <c r="W28" i="2"/>
  <c r="W23" i="2"/>
  <c r="W44" i="2"/>
  <c r="W43" i="2"/>
  <c r="W27" i="2"/>
  <c r="W24" i="2"/>
  <c r="W39" i="2"/>
  <c r="W25" i="2"/>
  <c r="W35" i="2"/>
  <c r="W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P18" i="2"/>
  <c r="P13" i="2"/>
  <c r="P8" i="2"/>
  <c r="P3" i="2"/>
  <c r="P15" i="2"/>
  <c r="P10" i="2"/>
  <c r="P5" i="2"/>
  <c r="P19" i="2"/>
  <c r="P9" i="2"/>
  <c r="P17" i="2"/>
  <c r="P16" i="2"/>
  <c r="P6" i="2"/>
  <c r="P12" i="2"/>
  <c r="P7" i="2"/>
  <c r="P4" i="2"/>
  <c r="P14" i="2"/>
  <c r="P11" i="2"/>
  <c r="U51" i="3" l="1"/>
  <c r="U52" i="3"/>
  <c r="U55" i="3"/>
  <c r="S47" i="2"/>
  <c r="S52" i="2" s="1"/>
  <c r="S48" i="2"/>
  <c r="W45" i="2"/>
  <c r="W51" i="2" s="1"/>
  <c r="W46" i="2"/>
  <c r="O45" i="2"/>
  <c r="O51" i="2" s="1"/>
  <c r="O46" i="2"/>
  <c r="Q47" i="2"/>
  <c r="Q52" i="2" s="1"/>
  <c r="Q48" i="2"/>
  <c r="Q46" i="2"/>
  <c r="Q45" i="2"/>
  <c r="Q51" i="2" s="1"/>
  <c r="V45" i="2"/>
  <c r="V51" i="2" s="1"/>
  <c r="V46" i="2"/>
  <c r="K45" i="2"/>
  <c r="K51" i="2" s="1"/>
  <c r="K46" i="2"/>
  <c r="N47" i="2"/>
  <c r="N52" i="2" s="1"/>
  <c r="N48" i="2"/>
  <c r="E45" i="2"/>
  <c r="E51" i="2"/>
  <c r="E46" i="2"/>
  <c r="K47" i="2"/>
  <c r="K52" i="2" s="1"/>
  <c r="K48" i="2"/>
  <c r="L45" i="2"/>
  <c r="L51" i="2" s="1"/>
  <c r="L46" i="2"/>
  <c r="R48" i="2"/>
  <c r="R47" i="2"/>
  <c r="R52" i="2" s="1"/>
  <c r="F48" i="2"/>
  <c r="F47" i="2"/>
  <c r="F52" i="2" s="1"/>
  <c r="J48" i="2"/>
  <c r="J47" i="2"/>
  <c r="J52" i="2" s="1"/>
  <c r="L48" i="2"/>
  <c r="L47" i="2"/>
  <c r="L52" i="2" s="1"/>
  <c r="M48" i="2"/>
  <c r="M47" i="2"/>
  <c r="M52" i="2" s="1"/>
  <c r="I48" i="2"/>
  <c r="I47" i="2"/>
  <c r="I52" i="2" s="1"/>
  <c r="M45" i="2"/>
  <c r="M51" i="2" s="1"/>
  <c r="M46" i="2"/>
  <c r="O47" i="2"/>
  <c r="O52" i="2" s="1"/>
  <c r="O48" i="2"/>
  <c r="T48" i="2"/>
  <c r="T47" i="2"/>
  <c r="T52" i="2" s="1"/>
  <c r="G45" i="2"/>
  <c r="G51" i="2" s="1"/>
  <c r="G46" i="2"/>
  <c r="T45" i="2"/>
  <c r="T51" i="2" s="1"/>
  <c r="T46" i="2"/>
  <c r="E52" i="2"/>
  <c r="E47" i="2"/>
  <c r="E48" i="2"/>
  <c r="P46" i="2"/>
  <c r="P45" i="2"/>
  <c r="P51" i="2" s="1"/>
  <c r="P48" i="2"/>
  <c r="P47" i="2"/>
  <c r="P52" i="2" s="1"/>
  <c r="H48" i="2"/>
  <c r="H47" i="2"/>
  <c r="H52" i="2" s="1"/>
  <c r="S46" i="2"/>
  <c r="S45" i="2"/>
  <c r="S51" i="2" s="1"/>
  <c r="V47" i="2"/>
  <c r="V52" i="2" s="1"/>
  <c r="V48" i="2"/>
  <c r="I46" i="2"/>
  <c r="I45" i="2"/>
  <c r="I51" i="2" s="1"/>
  <c r="U45" i="2"/>
  <c r="U51" i="2" s="1"/>
  <c r="U46" i="2"/>
  <c r="H45" i="2"/>
  <c r="H51" i="2" s="1"/>
  <c r="H46" i="2"/>
  <c r="N46" i="2"/>
  <c r="N45" i="2"/>
  <c r="N51" i="2" s="1"/>
  <c r="W47" i="2"/>
  <c r="W52" i="2" s="1"/>
  <c r="W48" i="2"/>
  <c r="J46" i="2"/>
  <c r="J45" i="2"/>
  <c r="J51" i="2" s="1"/>
  <c r="G47" i="2"/>
  <c r="G52" i="2" s="1"/>
  <c r="G48" i="2"/>
  <c r="R46" i="2"/>
  <c r="R45" i="2"/>
  <c r="R51" i="2" s="1"/>
  <c r="F46" i="2"/>
  <c r="F45" i="2"/>
  <c r="F51" i="2" s="1"/>
</calcChain>
</file>

<file path=xl/comments1.xml><?xml version="1.0" encoding="utf-8"?>
<comments xmlns="http://schemas.openxmlformats.org/spreadsheetml/2006/main">
  <authors>
    <author>Eric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WHO 1992 (HTML)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According Walker et al 1982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Daughton 2012
</t>
        </r>
      </text>
    </comment>
  </commentList>
</comments>
</file>

<file path=xl/sharedStrings.xml><?xml version="1.0" encoding="utf-8"?>
<sst xmlns="http://schemas.openxmlformats.org/spreadsheetml/2006/main" count="2060" uniqueCount="428">
  <si>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</si>
  <si>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</si>
  <si>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</si>
  <si>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</si>
  <si>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</si>
  <si>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</si>
  <si>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</si>
  <si>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</si>
  <si>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</si>
  <si>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</si>
  <si>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</si>
  <si>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</si>
  <si>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</si>
  <si>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</si>
  <si>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</si>
  <si>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</si>
  <si>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</si>
  <si>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</si>
  <si>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</si>
  <si>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</si>
  <si>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</si>
  <si>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</si>
  <si>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</si>
  <si>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</si>
  <si>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</si>
  <si>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</si>
  <si>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</si>
  <si>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</si>
  <si>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</si>
  <si>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</si>
  <si>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</si>
  <si>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</si>
  <si>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</si>
  <si>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</si>
  <si>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</si>
  <si>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</si>
  <si>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</si>
  <si>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</si>
  <si>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</si>
  <si>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</si>
  <si>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</si>
  <si>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</si>
  <si>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</si>
  <si>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</si>
  <si>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</si>
  <si>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</si>
  <si>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</si>
  <si>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</si>
  <si>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</si>
  <si>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</si>
  <si>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</si>
  <si>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</si>
  <si>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</si>
  <si>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</si>
  <si>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</si>
  <si>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</si>
  <si>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</si>
  <si>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</si>
  <si>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</si>
  <si>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</si>
  <si>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</si>
  <si>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</si>
  <si>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</si>
  <si>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</si>
  <si>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</si>
  <si>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</si>
  <si>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</si>
  <si>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</si>
  <si>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</si>
  <si>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</si>
  <si>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</si>
  <si>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</si>
  <si>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</si>
  <si>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</si>
  <si>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</si>
  <si>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</si>
  <si>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</si>
  <si>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</si>
  <si>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</si>
  <si>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</si>
  <si>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</si>
  <si>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</si>
  <si>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</si>
  <si>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</si>
  <si>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</si>
  <si>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</si>
  <si>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</si>
  <si>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</si>
  <si>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</si>
  <si>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</si>
  <si>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</si>
  <si>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</si>
  <si>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</si>
  <si>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</si>
  <si>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</si>
  <si>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</si>
  <si>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</si>
  <si>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</si>
  <si>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</si>
  <si>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</si>
  <si>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</si>
  <si>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</si>
  <si>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</si>
  <si>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</si>
  <si>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</si>
  <si>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</si>
  <si>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</si>
  <si>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</si>
  <si>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</si>
  <si>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</si>
  <si>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</si>
  <si>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</si>
  <si>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</si>
  <si>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</si>
  <si>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</si>
  <si>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</si>
  <si>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</si>
  <si>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</si>
  <si>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</si>
  <si>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</si>
  <si>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</si>
  <si>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</si>
  <si>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</si>
  <si>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</si>
  <si>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</si>
  <si>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</si>
  <si>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</si>
  <si>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</si>
  <si>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</si>
  <si>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</si>
  <si>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</si>
  <si>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</si>
  <si>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</si>
  <si>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</si>
  <si>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</si>
  <si>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</si>
  <si>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</si>
  <si>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</si>
  <si>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</si>
  <si>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</si>
  <si>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</si>
  <si>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</si>
  <si>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</si>
  <si>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</si>
  <si>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</si>
  <si>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</si>
  <si>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</si>
  <si>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</si>
  <si>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</si>
  <si>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</si>
  <si>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</si>
  <si>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</si>
  <si>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</si>
  <si>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</si>
  <si>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</si>
  <si>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</si>
  <si>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</si>
  <si>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</si>
  <si>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</si>
  <si>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</si>
  <si>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</si>
  <si>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</si>
  <si>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</si>
  <si>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</si>
  <si>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</si>
  <si>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</si>
  <si>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</si>
  <si>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</si>
  <si>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</si>
  <si>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</si>
  <si>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</si>
  <si>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</si>
  <si>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</si>
  <si>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</si>
  <si>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</si>
  <si>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</si>
  <si>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</si>
  <si>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</si>
  <si>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</si>
  <si>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</si>
  <si>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</si>
  <si>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</si>
  <si>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</si>
  <si>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</si>
  <si>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</si>
  <si>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</si>
  <si>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</si>
  <si>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</si>
  <si>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</si>
  <si>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</si>
  <si>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</si>
  <si>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</si>
  <si>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</si>
  <si>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</si>
  <si>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</si>
  <si>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</si>
  <si>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</si>
  <si>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</si>
  <si>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</si>
  <si>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</si>
  <si>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</si>
  <si>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</si>
  <si>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</si>
  <si>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</si>
  <si>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</si>
  <si>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</si>
  <si>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</si>
  <si>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</si>
  <si>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</si>
  <si>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</si>
  <si>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</si>
  <si>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</si>
  <si>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</si>
  <si>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</si>
  <si>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</si>
  <si>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</si>
  <si>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</si>
  <si>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</si>
  <si>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</si>
  <si>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</si>
  <si>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</si>
  <si>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</si>
  <si>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</si>
  <si>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</si>
  <si>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</si>
  <si>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</si>
  <si>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</si>
  <si>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</si>
  <si>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</si>
  <si>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</si>
  <si>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</si>
  <si>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</si>
  <si>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</si>
  <si>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</si>
  <si>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</si>
  <si>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</si>
  <si>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</si>
  <si>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</si>
  <si>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</si>
  <si>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</si>
  <si>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</si>
  <si>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</si>
  <si>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</si>
  <si>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</si>
  <si>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</si>
  <si>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</si>
  <si>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</si>
  <si>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</si>
  <si>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</si>
  <si>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</si>
  <si>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</si>
  <si>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</si>
  <si>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</si>
  <si>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</si>
  <si>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</si>
  <si>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</si>
  <si>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</si>
  <si>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</si>
  <si>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</si>
  <si>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</si>
  <si>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</si>
  <si>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</si>
  <si>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</si>
  <si>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</si>
  <si>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</si>
  <si>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</si>
  <si>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</si>
  <si>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</si>
  <si>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</si>
  <si>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</si>
  <si>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</si>
  <si>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</si>
  <si>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</si>
  <si>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</si>
  <si>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</si>
  <si>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</si>
  <si>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</si>
  <si>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</si>
  <si>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</si>
  <si>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</si>
  <si>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</si>
  <si>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</si>
  <si>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</si>
  <si>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</si>
  <si>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</si>
  <si>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</si>
  <si>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</si>
  <si>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</si>
  <si>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</si>
  <si>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</si>
  <si>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</si>
  <si>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</si>
  <si>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</si>
  <si>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</si>
  <si>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</si>
  <si>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</si>
  <si>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</si>
  <si>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</si>
  <si>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</si>
  <si>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</si>
  <si>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</si>
  <si>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</si>
  <si>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</si>
  <si>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</si>
  <si>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</si>
  <si>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</si>
  <si>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</si>
  <si>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</si>
  <si>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</si>
  <si>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</si>
  <si>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</si>
  <si>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</si>
  <si>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</si>
  <si>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</si>
  <si>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</si>
  <si>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</si>
  <si>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</si>
  <si>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</si>
  <si>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</si>
  <si>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</si>
  <si>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</si>
  <si>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</si>
  <si>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</si>
  <si>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</si>
  <si>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</si>
  <si>
    <t>flujo (g dw/m2/year):</t>
  </si>
  <si>
    <t>Inventorio 5cm x m2 segun trampa</t>
  </si>
  <si>
    <t>Inventorio 5cm x m2 segun sedimento</t>
  </si>
  <si>
    <t>g feces/day</t>
  </si>
  <si>
    <t>sewer users</t>
  </si>
  <si>
    <t>cop discharge (g/year)</t>
  </si>
  <si>
    <t>g cop/g feces</t>
  </si>
  <si>
    <t>plume area (m2)</t>
  </si>
  <si>
    <t>cop discharge (g/m2/year)</t>
  </si>
  <si>
    <t>cop discharge (tons/year)</t>
  </si>
  <si>
    <t>cop discharge top 5cm (g/m2)</t>
  </si>
  <si>
    <t>Glatz et al 1985</t>
  </si>
  <si>
    <t>BZ Mean particle flux (g/cm2/year)</t>
  </si>
  <si>
    <t>Coprostanol in sediments accumulated in a year (g/cm2)</t>
  </si>
  <si>
    <t>BZ sedimentation rate (cm/year)</t>
  </si>
  <si>
    <t>mean</t>
  </si>
  <si>
    <t>Coprostanol setled in a year from trap (g/m2/year):</t>
  </si>
  <si>
    <t>Inventory: Coprostanol accumulated in 5cm x m2 from trap (g/m2/year)</t>
  </si>
  <si>
    <t>Particle mass settled in 5 cm (g)</t>
  </si>
  <si>
    <t>Cop acc eff (%)</t>
  </si>
  <si>
    <t>Inventory: Cop accumlation 1 top5cm x m2 in sediments (g)</t>
  </si>
  <si>
    <t>Predicted cop Top5cm inventory after degradation (g)</t>
  </si>
  <si>
    <t>Place</t>
  </si>
  <si>
    <t>Quantity</t>
  </si>
  <si>
    <t>Reference</t>
  </si>
  <si>
    <t>China (men)</t>
  </si>
  <si>
    <t>Scott (1952)</t>
  </si>
  <si>
    <t>India</t>
  </si>
  <si>
    <t>Macdonald (1952)</t>
  </si>
  <si>
    <t>Tandon &amp; Tandon (1975)</t>
  </si>
  <si>
    <t>Peru (rural Indians)</t>
  </si>
  <si>
    <t>Crofts (1975)</t>
  </si>
  <si>
    <t>Uganda (villagers)</t>
  </si>
  <si>
    <t>Burkitt et al. (1974)</t>
  </si>
  <si>
    <t>Malaysia (rural)</t>
  </si>
  <si>
    <t>Balasegaram &amp; Burkitt (1976)</t>
  </si>
  <si>
    <t>Kenya</t>
  </si>
  <si>
    <t>Cranston &amp; Burkitt (1975)</t>
  </si>
  <si>
    <t>Sediment water content (%)</t>
  </si>
  <si>
    <t>270±62 mg/day 12 healthy adults Bartram et al. (1991)</t>
  </si>
  <si>
    <t>567±214 mg/day 6 healthy subjects Batta et al. (2002)</t>
  </si>
  <si>
    <t>nil 8 subjects fed a high-carbohydrate diet free of fat and fiber for 12 days DenBesten et al.</t>
  </si>
  <si>
    <t>346±45 mg/day 38 healthy adults; none was a low-converter (all showed greater than 89% conversion) de Leon et al. (1987)</t>
  </si>
  <si>
    <t>420 (301–662) [129–704]mg/day</t>
  </si>
  <si>
    <t>bbutter-supplemented diet&gt;</t>
  </si>
  <si>
    <t>417 (228–666) [128–1305] mg/day</t>
  </si>
  <si>
    <t>bcorn oil-supplemented diet&gt;</t>
  </si>
  <si>
    <t>Mean (and range) of individual averages, and [total range of individual values] for 6</t>
  </si>
  <si>
    <t>subjects</t>
  </si>
  <si>
    <t>Eneroth et al. (1964)</t>
  </si>
  <si>
    <t>222–740 mg/dayb 22 subjects Férézou et al. (1978)</t>
  </si>
  <si>
    <t>500–1500 mg/day (total fecal neutral sterols)</t>
  </si>
  <si>
    <t>[CoP rate would be roughly 40–80%]</t>
  </si>
  <si>
    <t>Preponderance of data from 15 studies published from 1957 to 1965 Miettinen et al.</t>
  </si>
  <si>
    <t>155.2–345.3 mg/day Range in averages for 5 patients on a constant fat diet monitored for 3 weeks Mitchell and Diver</t>
  </si>
  <si>
    <t>80.9±21.9 mg/day – 18 Seventh-Day Adventist pure vegetarians Nair et al. (1984)</t>
  </si>
  <si>
    <t>150.4±21.2 mg/day – 50 SDA lacto-ovo vegetarians</t>
  </si>
  <si>
    <t>152.9±24.1 mg/day – 50 SDA non-vegetarians</t>
  </si>
  <si>
    <t>182.8±40.7 mg/day – 50 general population non-vegetarians</t>
  </si>
  <si>
    <t>266.4 mg/dayb 22 Indian vegetarians Reddy et al. (1998)</t>
  </si>
  <si>
    <t>634.5 mg/dayb 22 white omnivores</t>
  </si>
  <si>
    <t>357.1 mg/dayb 18 white vegetarian premenopausal women</t>
  </si>
  <si>
    <t>3.65 mg/day/kg body weight – Existing mixed western diet Reddy et al. (1980)</t>
  </si>
  <si>
    <t>7.24–7.45 mg/day/kg body weight (for a 70 kg individual,</t>
  </si>
  <si>
    <t>these translate to 256 mg/day and 507–522 mg/day)</t>
  </si>
  <si>
    <t>– High-fat, high-beef diet</t>
  </si>
  <si>
    <t>30 subjects; excretion rate returned to 3.84 mg/day/kg body weight post test diet</t>
  </si>
  <si>
    <t>794–995 mg/day (5 subjects)c Two groups possibly displaying high and low conversion; data represent total CoP</t>
  </si>
  <si>
    <t>(including conjugates)</t>
  </si>
  <si>
    <t>Rosenfeld (1964)</t>
  </si>
  <si>
    <t>241–499 mg/day (2 subjects)</t>
  </si>
  <si>
    <t>294–668 mg/day (7 subjects)c 10 subjects (7 healthy and 3 hospitalized) Sekimoto et al. (1983)</t>
  </si>
  <si>
    <t>5–6 mg/day (2 subjects)</t>
  </si>
  <si>
    <t>100 mg/day (1 subject)</t>
  </si>
  <si>
    <t>Daughton 2012</t>
  </si>
  <si>
    <t>g cop/day</t>
  </si>
  <si>
    <t>cop in sediments (g/g ww)</t>
  </si>
  <si>
    <t>cop in sediments (g/g dw)</t>
  </si>
  <si>
    <t>Weststrate 1999</t>
  </si>
  <si>
    <t>Leeming 1996</t>
  </si>
  <si>
    <t>dw</t>
  </si>
  <si>
    <t>ww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</si>
  <si>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</si>
  <si>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</si>
  <si>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</si>
  <si>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</si>
  <si>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</si>
  <si>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</si>
  <si>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</si>
  <si>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</si>
  <si>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</si>
  <si>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</si>
  <si>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</si>
  <si>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</si>
  <si>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Temperatura máxima media </t>
    </r>
    <r>
      <rPr>
        <b/>
        <sz val="11"/>
        <color rgb="FF0B0080"/>
        <rFont val="Arial"/>
        <family val="2"/>
      </rPr>
      <t>1961</t>
    </r>
    <r>
      <rPr>
        <b/>
        <sz val="11"/>
        <color rgb="FF000000"/>
        <rFont val="Arial"/>
        <family val="2"/>
      </rPr>
      <t>-</t>
    </r>
    <r>
      <rPr>
        <b/>
        <sz val="11"/>
        <color rgb="FF0B0080"/>
        <rFont val="Arial"/>
        <family val="2"/>
      </rPr>
      <t>1990</t>
    </r>
    <r>
      <rPr>
        <b/>
        <sz val="11"/>
        <color rgb="FF000000"/>
        <rFont val="Arial"/>
        <family val="2"/>
      </rPr>
      <t> (</t>
    </r>
    <r>
      <rPr>
        <b/>
        <sz val="11"/>
        <color rgb="FF0B0080"/>
        <rFont val="Arial"/>
        <family val="2"/>
      </rPr>
      <t>°C</t>
    </r>
    <r>
      <rPr>
        <b/>
        <sz val="11"/>
        <color rgb="FF000000"/>
        <rFont val="Arial"/>
        <family val="2"/>
      </rPr>
      <t>)</t>
    </r>
  </si>
  <si>
    <t>sed</t>
  </si>
  <si>
    <t>trap</t>
  </si>
  <si>
    <t>others</t>
  </si>
  <si>
    <t>inf</t>
  </si>
  <si>
    <t>Plant sterols</t>
  </si>
  <si>
    <t>TOC analyzer Carlo Erba TA1112</t>
  </si>
  <si>
    <t>The TOC determination was carried out (by flash dynamic combustion and gas chromatography) on a Carlo Erba TA1112 Elemental analyzer</t>
  </si>
  <si>
    <t>Sitosterol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</si>
</sst>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  <numFmt numFmtId="173" formatCode="0.000000"/>
  </numFmts>
  <fonts count="27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242424"/>
      <name val="Arial"/>
      <family val="2"/>
    </font>
    <font>
      <b/>
      <sz val="9"/>
      <color rgb="FF24242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Arial"/>
      <family val="2"/>
    </font>
    <font>
      <b/>
      <sz val="11"/>
      <color rgb="FF0B0080"/>
      <name val="Arial"/>
      <family val="2"/>
    </font>
    <font>
      <sz val="11"/>
      <color rgb="FF000000"/>
      <name val="Arial"/>
      <family val="2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  <xf numFmtId="2" fontId="7" fillId="7" borderId="0" xfId="0" applyNumberFormat="1" applyFont="1" applyFill="1"/>
    <xf numFmtId="166" fontId="7" fillId="7" borderId="0" xfId="0" applyNumberFormat="1" applyFont="1" applyFill="1"/>
    <xf numFmtId="167" fontId="7" fillId="6" borderId="0" xfId="0" applyNumberFormat="1" applyFont="1" applyFill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173" fontId="0" fillId="0" borderId="0" xfId="0" applyNumberFormat="1"/>
    <xf numFmtId="169" fontId="16" fillId="0" borderId="0" xfId="0" applyNumberFormat="1" applyFont="1"/>
    <xf numFmtId="0" fontId="18" fillId="11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vertical="center" wrapText="1"/>
    </xf>
    <xf numFmtId="0" fontId="17" fillId="11" borderId="0" xfId="0" applyFont="1" applyFill="1" applyAlignment="1">
      <alignment horizontal="center" vertical="center" wrapText="1"/>
    </xf>
    <xf numFmtId="0" fontId="23" fillId="13" borderId="4" xfId="0" applyFont="1" applyFill="1" applyBorder="1" applyAlignment="1">
      <alignment horizontal="center" vertical="center" wrapText="1"/>
    </xf>
    <xf numFmtId="0" fontId="25" fillId="12" borderId="4" xfId="0" applyFont="1" applyFill="1" applyBorder="1" applyAlignment="1">
      <alignment horizontal="center" vertical="center" wrapText="1"/>
    </xf>
    <xf numFmtId="0" fontId="0" fillId="14" borderId="0" xfId="0" applyFill="1"/>
    <xf numFmtId="0" fontId="3" fillId="14" borderId="0" xfId="0" applyFont="1" applyFill="1" applyAlignment="1">
      <alignment horizontal="left"/>
    </xf>
    <xf numFmtId="2" fontId="0" fillId="14" borderId="0" xfId="0" applyNumberFormat="1" applyFill="1"/>
    <xf numFmtId="2" fontId="8" fillId="14" borderId="0" xfId="0" applyNumberFormat="1" applyFont="1" applyFill="1"/>
    <xf numFmtId="0" fontId="26" fillId="14" borderId="0" xfId="0" applyFont="1" applyFill="1" applyAlignment="1">
      <alignment horizontal="left"/>
    </xf>
    <xf numFmtId="11" fontId="0" fillId="14" borderId="0" xfId="0" applyNumberFormat="1" applyFill="1"/>
    <xf numFmtId="165" fontId="0" fillId="0" borderId="0" xfId="0" applyNumberFormat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1597464"/>
        <c:axId val="671597856"/>
      </c:barChart>
      <c:catAx>
        <c:axId val="671597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597856"/>
        <c:crosses val="autoZero"/>
        <c:auto val="1"/>
        <c:lblAlgn val="ctr"/>
        <c:lblOffset val="100"/>
        <c:noMultiLvlLbl val="0"/>
      </c:catAx>
      <c:valAx>
        <c:axId val="671597856"/>
        <c:scaling>
          <c:logBase val="10"/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59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6515800"/>
        <c:axId val="676516192"/>
      </c:barChart>
      <c:catAx>
        <c:axId val="6765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6192"/>
        <c:crossesAt val="0.1"/>
        <c:auto val="1"/>
        <c:lblAlgn val="ctr"/>
        <c:lblOffset val="100"/>
        <c:noMultiLvlLbl val="0"/>
      </c:catAx>
      <c:valAx>
        <c:axId val="676516192"/>
        <c:scaling>
          <c:logBase val="10"/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58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1035911602209"/>
          <c:y val="5.0209074865323146E-2"/>
          <c:w val="0.84524439840392884"/>
          <c:h val="0.49677556717044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6516976"/>
        <c:axId val="676517368"/>
      </c:barChart>
      <c:catAx>
        <c:axId val="6765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7368"/>
        <c:crossesAt val="0.1"/>
        <c:auto val="1"/>
        <c:lblAlgn val="ctr"/>
        <c:lblOffset val="0"/>
        <c:noMultiLvlLbl val="0"/>
      </c:catAx>
      <c:valAx>
        <c:axId val="676517368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9.8556311588986173E-2"/>
          <c:w val="0.78526287432561326"/>
          <c:h val="0.445983604653863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6518152"/>
        <c:axId val="676518544"/>
      </c:barChart>
      <c:catAx>
        <c:axId val="6765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8544"/>
        <c:crossesAt val="0.1"/>
        <c:auto val="1"/>
        <c:lblAlgn val="ctr"/>
        <c:lblOffset val="0"/>
        <c:noMultiLvlLbl val="0"/>
      </c:catAx>
      <c:valAx>
        <c:axId val="676518544"/>
        <c:scaling>
          <c:logBase val="10"/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81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10657904633496113"/>
          <c:w val="0.78526287432561326"/>
          <c:h val="0.804531260011198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6519328"/>
        <c:axId val="676519720"/>
      </c:barChart>
      <c:catAx>
        <c:axId val="6765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9720"/>
        <c:crossesAt val="0.1"/>
        <c:auto val="1"/>
        <c:lblAlgn val="ctr"/>
        <c:lblOffset val="100"/>
        <c:noMultiLvlLbl val="0"/>
      </c:catAx>
      <c:valAx>
        <c:axId val="676519720"/>
        <c:scaling>
          <c:logBase val="10"/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519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(2)'!$E$2:$T$2</c:f>
              <c:strCache>
                <c:ptCount val="16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Stigmasterol</c:v>
                </c:pt>
                <c:pt idx="7">
                  <c:v>Stigmastanol</c:v>
                </c:pt>
                <c:pt idx="8">
                  <c:v>Campesterol</c:v>
                </c:pt>
                <c:pt idx="9">
                  <c:v>Campestanol</c:v>
                </c:pt>
                <c:pt idx="10">
                  <c:v>Brassicasterol</c:v>
                </c:pt>
                <c:pt idx="11">
                  <c:v>Desmosterol</c:v>
                </c:pt>
                <c:pt idx="12">
                  <c:v>Cholesterol</c:v>
                </c:pt>
                <c:pt idx="13">
                  <c:v>Cholestanol</c:v>
                </c:pt>
                <c:pt idx="14">
                  <c:v>Dehydrocholesterol</c:v>
                </c:pt>
                <c:pt idx="15">
                  <c:v>Ergosterol</c:v>
                </c:pt>
              </c:strCache>
            </c:strRef>
          </c:cat>
          <c:val>
            <c:numRef>
              <c:f>'fluxes (2)'!$E$51:$T$51</c:f>
              <c:numCache>
                <c:formatCode>0.00</c:formatCode>
                <c:ptCount val="16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8.4920926825653904</c:v>
                </c:pt>
                <c:pt idx="6">
                  <c:v>10.105348109062037</c:v>
                </c:pt>
                <c:pt idx="7">
                  <c:v>12.964356537591481</c:v>
                </c:pt>
                <c:pt idx="8">
                  <c:v>10.992778022770894</c:v>
                </c:pt>
                <c:pt idx="9">
                  <c:v>10.70674142968115</c:v>
                </c:pt>
                <c:pt idx="10">
                  <c:v>3.661575642550337</c:v>
                </c:pt>
                <c:pt idx="11">
                  <c:v>23.624593647333093</c:v>
                </c:pt>
                <c:pt idx="12">
                  <c:v>4.3343967174094153</c:v>
                </c:pt>
                <c:pt idx="13">
                  <c:v>10.486491901083985</c:v>
                </c:pt>
                <c:pt idx="14">
                  <c:v>5.4848822740030219</c:v>
                </c:pt>
                <c:pt idx="1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(2)'!$E$2:$T$2</c:f>
              <c:strCache>
                <c:ptCount val="16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Stigmasterol</c:v>
                </c:pt>
                <c:pt idx="7">
                  <c:v>Stigmastanol</c:v>
                </c:pt>
                <c:pt idx="8">
                  <c:v>Campesterol</c:v>
                </c:pt>
                <c:pt idx="9">
                  <c:v>Campestanol</c:v>
                </c:pt>
                <c:pt idx="10">
                  <c:v>Brassicasterol</c:v>
                </c:pt>
                <c:pt idx="11">
                  <c:v>Desmosterol</c:v>
                </c:pt>
                <c:pt idx="12">
                  <c:v>Cholesterol</c:v>
                </c:pt>
                <c:pt idx="13">
                  <c:v>Cholestanol</c:v>
                </c:pt>
                <c:pt idx="14">
                  <c:v>Dehydrocholesterol</c:v>
                </c:pt>
                <c:pt idx="15">
                  <c:v>Ergosterol</c:v>
                </c:pt>
              </c:strCache>
            </c:strRef>
          </c:cat>
          <c:val>
            <c:numRef>
              <c:f>'fluxes (2)'!$E$52:$T$52</c:f>
              <c:numCache>
                <c:formatCode>0.00</c:formatCode>
                <c:ptCount val="16"/>
                <c:pt idx="0">
                  <c:v>3.580851084817815</c:v>
                </c:pt>
                <c:pt idx="1">
                  <c:v>9.5965414404230902</c:v>
                </c:pt>
                <c:pt idx="2">
                  <c:v>3.645655870772806</c:v>
                </c:pt>
                <c:pt idx="3">
                  <c:v>8.4651888456644802</c:v>
                </c:pt>
                <c:pt idx="4">
                  <c:v>20.068033514963744</c:v>
                </c:pt>
                <c:pt idx="5">
                  <c:v>4.0198965428294784</c:v>
                </c:pt>
                <c:pt idx="6">
                  <c:v>4.6383883111957482</c:v>
                </c:pt>
                <c:pt idx="7">
                  <c:v>4.4714399112433858</c:v>
                </c:pt>
                <c:pt idx="8">
                  <c:v>4.6594336045559395</c:v>
                </c:pt>
                <c:pt idx="9">
                  <c:v>2.011639997981598</c:v>
                </c:pt>
                <c:pt idx="10">
                  <c:v>5.3136851405144681</c:v>
                </c:pt>
                <c:pt idx="11">
                  <c:v>13.275953733657111</c:v>
                </c:pt>
                <c:pt idx="12">
                  <c:v>2.2505193235956504</c:v>
                </c:pt>
                <c:pt idx="13">
                  <c:v>8.298733606574098</c:v>
                </c:pt>
                <c:pt idx="14">
                  <c:v>2.6092660621657457</c:v>
                </c:pt>
                <c:pt idx="15">
                  <c:v>4.6450343929994728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6520504"/>
        <c:axId val="676520896"/>
      </c:barChart>
      <c:catAx>
        <c:axId val="67652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6520896"/>
        <c:crosses val="autoZero"/>
        <c:auto val="1"/>
        <c:lblAlgn val="ctr"/>
        <c:lblOffset val="100"/>
        <c:noMultiLvlLbl val="1"/>
      </c:catAx>
      <c:valAx>
        <c:axId val="67652089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65205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80927384076986E-2"/>
          <c:y val="0.17634259259259263"/>
          <c:w val="0.90286351706036749"/>
          <c:h val="0.7208876494604841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'Expected Cop in plume'!$C$19:$C$24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'Expected Cop in plume'!$D$19:$D$24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21680"/>
        <c:axId val="676522072"/>
      </c:areaChart>
      <c:catAx>
        <c:axId val="6765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22072"/>
        <c:crossesAt val="0"/>
        <c:auto val="1"/>
        <c:lblAlgn val="ctr"/>
        <c:lblOffset val="100"/>
        <c:noMultiLvlLbl val="0"/>
      </c:catAx>
      <c:valAx>
        <c:axId val="676522072"/>
        <c:scaling>
          <c:logBase val="10"/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21680"/>
        <c:crosses val="autoZero"/>
        <c:crossBetween val="midCat"/>
        <c:majorUnit val="35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fluxes!$E$2:$T$2</c:f>
              <c:strCache>
                <c:ptCount val="16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Stigmasterol</c:v>
                </c:pt>
                <c:pt idx="7">
                  <c:v>Stigmastanol</c:v>
                </c:pt>
                <c:pt idx="8">
                  <c:v>Campesterol</c:v>
                </c:pt>
                <c:pt idx="9">
                  <c:v>Campestanol</c:v>
                </c:pt>
                <c:pt idx="10">
                  <c:v>Brassicasterol</c:v>
                </c:pt>
                <c:pt idx="11">
                  <c:v>Desmosterol</c:v>
                </c:pt>
                <c:pt idx="12">
                  <c:v>Cholesterol</c:v>
                </c:pt>
                <c:pt idx="13">
                  <c:v>Cholestanol</c:v>
                </c:pt>
                <c:pt idx="14">
                  <c:v>Dehydrocholesterol</c:v>
                </c:pt>
                <c:pt idx="15">
                  <c:v>Ergosterol</c:v>
                </c:pt>
              </c:strCache>
            </c:strRef>
          </c:cat>
          <c:val>
            <c:numRef>
              <c:f>fluxes!$E$51:$T$51</c:f>
              <c:numCache>
                <c:formatCode>0.00</c:formatCode>
                <c:ptCount val="16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8.4920926825653904</c:v>
                </c:pt>
                <c:pt idx="6">
                  <c:v>10.105348109062037</c:v>
                </c:pt>
                <c:pt idx="7">
                  <c:v>12.964356537591481</c:v>
                </c:pt>
                <c:pt idx="8">
                  <c:v>10.992778022770894</c:v>
                </c:pt>
                <c:pt idx="9">
                  <c:v>10.70674142968115</c:v>
                </c:pt>
                <c:pt idx="10">
                  <c:v>3.661575642550337</c:v>
                </c:pt>
                <c:pt idx="11">
                  <c:v>23.624593647333093</c:v>
                </c:pt>
                <c:pt idx="12">
                  <c:v>4.3343967174094153</c:v>
                </c:pt>
                <c:pt idx="13">
                  <c:v>10.486491901083985</c:v>
                </c:pt>
                <c:pt idx="14">
                  <c:v>5.4848822740030219</c:v>
                </c:pt>
                <c:pt idx="1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fluxes!$E$2:$T$2</c:f>
              <c:strCache>
                <c:ptCount val="16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Stigmasterol</c:v>
                </c:pt>
                <c:pt idx="7">
                  <c:v>Stigmastanol</c:v>
                </c:pt>
                <c:pt idx="8">
                  <c:v>Campesterol</c:v>
                </c:pt>
                <c:pt idx="9">
                  <c:v>Campestanol</c:v>
                </c:pt>
                <c:pt idx="10">
                  <c:v>Brassicasterol</c:v>
                </c:pt>
                <c:pt idx="11">
                  <c:v>Desmosterol</c:v>
                </c:pt>
                <c:pt idx="12">
                  <c:v>Cholesterol</c:v>
                </c:pt>
                <c:pt idx="13">
                  <c:v>Cholestanol</c:v>
                </c:pt>
                <c:pt idx="14">
                  <c:v>Dehydrocholesterol</c:v>
                </c:pt>
                <c:pt idx="15">
                  <c:v>Ergosterol</c:v>
                </c:pt>
              </c:strCache>
            </c:strRef>
          </c:cat>
          <c:val>
            <c:numRef>
              <c:f>fluxes!$E$52:$T$52</c:f>
              <c:numCache>
                <c:formatCode>0.00</c:formatCode>
                <c:ptCount val="16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4.1041968045226618</c:v>
                </c:pt>
                <c:pt idx="6">
                  <c:v>4.0825763039203418</c:v>
                </c:pt>
                <c:pt idx="7">
                  <c:v>4.5835232502631467</c:v>
                </c:pt>
                <c:pt idx="8">
                  <c:v>4.4421081692773186</c:v>
                </c:pt>
                <c:pt idx="9">
                  <c:v>2.5359802441481847</c:v>
                </c:pt>
                <c:pt idx="10">
                  <c:v>6.2747711373040387</c:v>
                </c:pt>
                <c:pt idx="11">
                  <c:v>17.253190395135441</c:v>
                </c:pt>
                <c:pt idx="12">
                  <c:v>2.4149454910405925</c:v>
                </c:pt>
                <c:pt idx="13">
                  <c:v>5.936510039911278</c:v>
                </c:pt>
                <c:pt idx="14">
                  <c:v>2.875760868214464</c:v>
                </c:pt>
                <c:pt idx="15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6522856"/>
        <c:axId val="676523248"/>
      </c:barChart>
      <c:catAx>
        <c:axId val="6765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6523248"/>
        <c:crosses val="autoZero"/>
        <c:auto val="1"/>
        <c:lblAlgn val="ctr"/>
        <c:lblOffset val="100"/>
        <c:noMultiLvlLbl val="1"/>
      </c:catAx>
      <c:valAx>
        <c:axId val="67652324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65228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31952"/>
        <c:axId val="677532344"/>
      </c:barChart>
      <c:catAx>
        <c:axId val="67753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77532344"/>
        <c:crosses val="autoZero"/>
        <c:auto val="1"/>
        <c:lblAlgn val="ctr"/>
        <c:lblOffset val="100"/>
        <c:noMultiLvlLbl val="1"/>
      </c:catAx>
      <c:valAx>
        <c:axId val="677532344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7753195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3128"/>
        <c:axId val="677533520"/>
      </c:scatterChart>
      <c:valAx>
        <c:axId val="67753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3520"/>
        <c:crosses val="autoZero"/>
        <c:crossBetween val="midCat"/>
      </c:valAx>
      <c:valAx>
        <c:axId val="67753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31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dw!$AI$3:$AI$48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0.16554160732795056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0.15599044064617265</c:v>
                </c:pt>
                <c:pt idx="12">
                  <c:v>0.39745897763464011</c:v>
                </c:pt>
                <c:pt idx="13">
                  <c:v>0.2895446240362175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0.15941685410972037</c:v>
                </c:pt>
                <c:pt idx="17">
                  <c:v>0.27220435231044121</c:v>
                </c:pt>
                <c:pt idx="18">
                  <c:v>0.17346472941392888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0.5601055357642224</c:v>
                </c:pt>
                <c:pt idx="30">
                  <c:v>0.52690770517706098</c:v>
                </c:pt>
                <c:pt idx="31">
                  <c:v>0.39611727493446569</c:v>
                </c:pt>
                <c:pt idx="32">
                  <c:v>0.30222686667822712</c:v>
                </c:pt>
                <c:pt idx="33">
                  <c:v>0.46115161428922546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dw!$AI$3:$AI$22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0.16554160732795056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0.15599044064617265</c:v>
                </c:pt>
                <c:pt idx="12">
                  <c:v>0.39745897763464011</c:v>
                </c:pt>
                <c:pt idx="13">
                  <c:v>0.2895446240362175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0.15941685410972037</c:v>
                </c:pt>
                <c:pt idx="17">
                  <c:v>0.27220435231044121</c:v>
                </c:pt>
                <c:pt idx="18">
                  <c:v>0.17346472941392888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4304"/>
        <c:axId val="677534696"/>
      </c:scatterChart>
      <c:valAx>
        <c:axId val="6775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4696"/>
        <c:crosses val="autoZero"/>
        <c:crossBetween val="midCat"/>
      </c:valAx>
      <c:valAx>
        <c:axId val="67753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43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67948127685696"/>
          <c:y val="0.12922167298129292"/>
          <c:w val="0.57725023020257826"/>
          <c:h val="0.618637243515292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1598640"/>
        <c:axId val="671599032"/>
      </c:barChart>
      <c:catAx>
        <c:axId val="671598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599032"/>
        <c:crosses val="autoZero"/>
        <c:auto val="1"/>
        <c:lblAlgn val="ctr"/>
        <c:lblOffset val="100"/>
        <c:noMultiLvlLbl val="0"/>
      </c:catAx>
      <c:valAx>
        <c:axId val="671599032"/>
        <c:scaling>
          <c:logBase val="10"/>
          <c:orientation val="minMax"/>
          <c:max val="100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5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dw!$AO$3:$AO$48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0.94411198098126814</c:v>
                </c:pt>
                <c:pt idx="30">
                  <c:v>0.95938399052293111</c:v>
                </c:pt>
                <c:pt idx="31">
                  <c:v>0.98366601811150345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dw!$AO$3:$AO$22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5480"/>
        <c:axId val="677535872"/>
      </c:scatterChart>
      <c:valAx>
        <c:axId val="67753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5872"/>
        <c:crosses val="autoZero"/>
        <c:crossBetween val="midCat"/>
      </c:valAx>
      <c:valAx>
        <c:axId val="67753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54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dw!$AI$3:$AI$48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0.16554160732795056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0.15599044064617265</c:v>
                </c:pt>
                <c:pt idx="12">
                  <c:v>0.39745897763464011</c:v>
                </c:pt>
                <c:pt idx="13">
                  <c:v>0.2895446240362175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0.15941685410972037</c:v>
                </c:pt>
                <c:pt idx="17">
                  <c:v>0.27220435231044121</c:v>
                </c:pt>
                <c:pt idx="18">
                  <c:v>0.17346472941392888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0.5601055357642224</c:v>
                </c:pt>
                <c:pt idx="30">
                  <c:v>0.52690770517706098</c:v>
                </c:pt>
                <c:pt idx="31">
                  <c:v>0.39611727493446569</c:v>
                </c:pt>
                <c:pt idx="32">
                  <c:v>0.30222686667822712</c:v>
                </c:pt>
                <c:pt idx="33">
                  <c:v>0.46115161428922546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dw!$AO$3:$AO$48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0.94411198098126814</c:v>
                </c:pt>
                <c:pt idx="30">
                  <c:v>0.95938399052293111</c:v>
                </c:pt>
                <c:pt idx="31">
                  <c:v>0.98366601811150345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dw!$AI$3:$AI$22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0.16554160732795056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0.15599044064617265</c:v>
                </c:pt>
                <c:pt idx="12">
                  <c:v>0.39745897763464011</c:v>
                </c:pt>
                <c:pt idx="13">
                  <c:v>0.2895446240362175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0.15941685410972037</c:v>
                </c:pt>
                <c:pt idx="17">
                  <c:v>0.27220435231044121</c:v>
                </c:pt>
                <c:pt idx="18">
                  <c:v>0.17346472941392888</c:v>
                </c:pt>
                <c:pt idx="19">
                  <c:v>0.3578343025608875</c:v>
                </c:pt>
              </c:numCache>
            </c:numRef>
          </c:xVal>
          <c:yVal>
            <c:numRef>
              <c:f>dw!$AO$3:$AO$22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6656"/>
        <c:axId val="677537048"/>
      </c:scatterChart>
      <c:valAx>
        <c:axId val="67753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7048"/>
        <c:crosses val="autoZero"/>
        <c:crossBetween val="midCat"/>
      </c:valAx>
      <c:valAx>
        <c:axId val="677537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66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dw!$AO$3:$AO$48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0.94411198098126814</c:v>
                </c:pt>
                <c:pt idx="30">
                  <c:v>0.95938399052293111</c:v>
                </c:pt>
                <c:pt idx="31">
                  <c:v>0.98366601811150345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dw!$AO$3:$AO$22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0.20206646987346694</c:v>
                </c:pt>
                <c:pt idx="2">
                  <c:v>0.23019182324779985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0.40798534678745579</c:v>
                </c:pt>
                <c:pt idx="12">
                  <c:v>0.69378240777890032</c:v>
                </c:pt>
                <c:pt idx="13">
                  <c:v>0.58876746437958227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0.19513749765361557</c:v>
                </c:pt>
                <c:pt idx="17">
                  <c:v>0.47435489414758897</c:v>
                </c:pt>
                <c:pt idx="18">
                  <c:v>0.16023299413059336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7832"/>
        <c:axId val="677538224"/>
      </c:scatterChart>
      <c:valAx>
        <c:axId val="67753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8224"/>
        <c:crosses val="autoZero"/>
        <c:crossBetween val="midCat"/>
      </c:valAx>
      <c:valAx>
        <c:axId val="67753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78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9008"/>
        <c:axId val="677539400"/>
      </c:scatterChart>
      <c:valAx>
        <c:axId val="6775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9400"/>
        <c:crosses val="autoZero"/>
        <c:crossBetween val="midCat"/>
      </c:valAx>
      <c:valAx>
        <c:axId val="67753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390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0184"/>
        <c:axId val="677540576"/>
      </c:scatterChart>
      <c:valAx>
        <c:axId val="6775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0576"/>
        <c:crosses val="autoZero"/>
        <c:crossBetween val="midCat"/>
      </c:valAx>
      <c:valAx>
        <c:axId val="67754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01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dw!$AP$3:$AP$48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dw!$AP$3:$AP$22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1360"/>
        <c:axId val="677541752"/>
      </c:scatterChart>
      <c:valAx>
        <c:axId val="6775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1752"/>
        <c:crosses val="autoZero"/>
        <c:crossBetween val="midCat"/>
      </c:valAx>
      <c:valAx>
        <c:axId val="67754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13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dw!$AP$3:$AP$48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dw!$AP$3:$AP$22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2536"/>
        <c:axId val="677542928"/>
      </c:scatterChart>
      <c:valAx>
        <c:axId val="6775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2928"/>
        <c:crosses val="autoZero"/>
        <c:crossBetween val="midCat"/>
      </c:valAx>
      <c:valAx>
        <c:axId val="67754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253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dw!$AF$3:$AF$48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dw!$AP$3:$AP$48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dw!$AF$3:$AF$22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dw!$AP$3:$AP$22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3712"/>
        <c:axId val="677544104"/>
      </c:scatterChart>
      <c:valAx>
        <c:axId val="6775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4104"/>
        <c:crosses val="autoZero"/>
        <c:crossBetween val="midCat"/>
      </c:valAx>
      <c:valAx>
        <c:axId val="67754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37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dw!$AF$3:$AF$48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dw!$AF$3:$AF$22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4888"/>
        <c:axId val="677545280"/>
      </c:scatterChart>
      <c:valAx>
        <c:axId val="67754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5280"/>
        <c:crosses val="autoZero"/>
        <c:crossBetween val="midCat"/>
      </c:valAx>
      <c:valAx>
        <c:axId val="6775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48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dw!$AF$3:$AF$48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dw!$AF$3:$AF$22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6064"/>
        <c:axId val="677546456"/>
      </c:scatterChart>
      <c:valAx>
        <c:axId val="6775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6456"/>
        <c:crosses val="autoZero"/>
        <c:crossBetween val="midCat"/>
      </c:valAx>
      <c:valAx>
        <c:axId val="67754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54606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71599816"/>
        <c:axId val="666805472"/>
      </c:barChart>
      <c:catAx>
        <c:axId val="671599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5472"/>
        <c:crossesAt val="0.1"/>
        <c:auto val="1"/>
        <c:lblAlgn val="ctr"/>
        <c:lblOffset val="100"/>
        <c:noMultiLvlLbl val="0"/>
      </c:catAx>
      <c:valAx>
        <c:axId val="666805472"/>
        <c:scaling>
          <c:logBase val="10"/>
          <c:orientation val="minMax"/>
          <c:min val="0.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59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dw!$AF$3:$AF$48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dw!$AF$3:$AF$22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37680"/>
        <c:axId val="680538072"/>
      </c:scatterChart>
      <c:valAx>
        <c:axId val="6805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38072"/>
        <c:crosses val="autoZero"/>
        <c:crossBetween val="midCat"/>
      </c:valAx>
      <c:valAx>
        <c:axId val="680538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376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dw!$AF$3:$AF$48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dw!$AF$3:$AF$22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38856"/>
        <c:axId val="680539248"/>
      </c:scatterChart>
      <c:valAx>
        <c:axId val="68053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39248"/>
        <c:crosses val="autoZero"/>
        <c:crossBetween val="midCat"/>
      </c:valAx>
      <c:valAx>
        <c:axId val="68053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388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40032"/>
        <c:axId val="680540424"/>
      </c:scatterChart>
      <c:valAx>
        <c:axId val="6805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40424"/>
        <c:crosses val="autoZero"/>
        <c:crossBetween val="midCat"/>
      </c:valAx>
      <c:valAx>
        <c:axId val="6805404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05400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80541208"/>
        <c:axId val="680541600"/>
      </c:lineChart>
      <c:catAx>
        <c:axId val="680541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0541600"/>
        <c:crosses val="autoZero"/>
        <c:auto val="1"/>
        <c:lblAlgn val="ctr"/>
        <c:lblOffset val="100"/>
        <c:noMultiLvlLbl val="1"/>
      </c:catAx>
      <c:valAx>
        <c:axId val="68054160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0541208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80543952"/>
        <c:axId val="680544344"/>
      </c:lineChart>
      <c:dateAx>
        <c:axId val="6805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0544344"/>
        <c:crosses val="autoZero"/>
        <c:auto val="1"/>
        <c:lblOffset val="100"/>
        <c:baseTimeUnit val="months"/>
      </c:dateAx>
      <c:valAx>
        <c:axId val="680544344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80543952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43168"/>
        <c:axId val="680542776"/>
      </c:scatterChart>
      <c:valAx>
        <c:axId val="6805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80542776"/>
        <c:crosses val="autoZero"/>
        <c:crossBetween val="midCat"/>
      </c:valAx>
      <c:valAx>
        <c:axId val="6805427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80543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6807824"/>
        <c:axId val="666808216"/>
      </c:barChart>
      <c:catAx>
        <c:axId val="66680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8216"/>
        <c:crossesAt val="0.1"/>
        <c:auto val="1"/>
        <c:lblAlgn val="ctr"/>
        <c:lblOffset val="100"/>
        <c:noMultiLvlLbl val="0"/>
      </c:catAx>
      <c:valAx>
        <c:axId val="666808216"/>
        <c:scaling>
          <c:logBase val="10"/>
          <c:orientation val="minMax"/>
          <c:max val="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6809000"/>
        <c:axId val="666809392"/>
      </c:barChart>
      <c:catAx>
        <c:axId val="666809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9392"/>
        <c:crossesAt val="0.1"/>
        <c:auto val="1"/>
        <c:lblAlgn val="ctr"/>
        <c:lblOffset val="100"/>
        <c:noMultiLvlLbl val="0"/>
      </c:catAx>
      <c:valAx>
        <c:axId val="666809392"/>
        <c:scaling>
          <c:logBase val="10"/>
          <c:orientation val="minMax"/>
          <c:min val="0.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67948127685696"/>
          <c:y val="0.12922167298129292"/>
          <c:w val="0.57725023020257826"/>
          <c:h val="0.618637243515292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6810568"/>
        <c:axId val="666810960"/>
      </c:barChart>
      <c:catAx>
        <c:axId val="666810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10960"/>
        <c:crossesAt val="0.1"/>
        <c:auto val="1"/>
        <c:lblAlgn val="ctr"/>
        <c:lblOffset val="100"/>
        <c:noMultiLvlLbl val="0"/>
      </c:catAx>
      <c:valAx>
        <c:axId val="666810960"/>
        <c:scaling>
          <c:logBase val="10"/>
          <c:orientation val="minMax"/>
          <c:max val="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1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6810176"/>
        <c:axId val="666807432"/>
      </c:barChart>
      <c:catAx>
        <c:axId val="66681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7432"/>
        <c:crossesAt val="0.1"/>
        <c:auto val="1"/>
        <c:lblAlgn val="ctr"/>
        <c:lblOffset val="100"/>
        <c:noMultiLvlLbl val="0"/>
      </c:catAx>
      <c:valAx>
        <c:axId val="666807432"/>
        <c:scaling>
          <c:logBase val="10"/>
          <c:orientation val="minMax"/>
          <c:min val="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66806648"/>
        <c:axId val="666806256"/>
      </c:barChart>
      <c:catAx>
        <c:axId val="66680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6256"/>
        <c:crossesAt val="0.1"/>
        <c:auto val="1"/>
        <c:lblAlgn val="ctr"/>
        <c:lblOffset val="100"/>
        <c:noMultiLvlLbl val="0"/>
      </c:catAx>
      <c:valAx>
        <c:axId val="666806256"/>
        <c:scaling>
          <c:logBase val="10"/>
          <c:orientation val="minMax"/>
          <c:max val="100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8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'Graphical abstract'!$E$35:$E$45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'Graphical abstract'!$F$35:$F$45</c:f>
              <c:numCache>
                <c:formatCode>General</c:formatCode>
                <c:ptCount val="11"/>
                <c:pt idx="0">
                  <c:v>1000</c:v>
                </c:pt>
                <c:pt idx="1">
                  <c:v>788</c:v>
                </c:pt>
                <c:pt idx="2">
                  <c:v>351</c:v>
                </c:pt>
                <c:pt idx="3">
                  <c:v>144</c:v>
                </c:pt>
                <c:pt idx="4">
                  <c:v>75</c:v>
                </c:pt>
                <c:pt idx="5">
                  <c:v>34</c:v>
                </c:pt>
                <c:pt idx="6">
                  <c:v>22</c:v>
                </c:pt>
                <c:pt idx="7">
                  <c:v>15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12136"/>
        <c:axId val="666812528"/>
      </c:scatterChart>
      <c:valAx>
        <c:axId val="6668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12528"/>
        <c:crossesAt val="-100"/>
        <c:crossBetween val="midCat"/>
      </c:valAx>
      <c:valAx>
        <c:axId val="666812528"/>
        <c:scaling>
          <c:orientation val="minMax"/>
          <c:min val="-5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60724</xdr:colOff>
      <xdr:row>10</xdr:row>
      <xdr:rowOff>138113</xdr:rowOff>
    </xdr:from>
    <xdr:to>
      <xdr:col>10</xdr:col>
      <xdr:colOff>434580</xdr:colOff>
      <xdr:row>16</xdr:row>
      <xdr:rowOff>29766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59533</xdr:colOff>
      <xdr:row>15</xdr:row>
      <xdr:rowOff>71437</xdr:rowOff>
    </xdr:from>
    <xdr:to>
      <xdr:col>10</xdr:col>
      <xdr:colOff>433512</xdr:colOff>
      <xdr:row>20</xdr:row>
      <xdr:rowOff>152137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220266</xdr:colOff>
      <xdr:row>10</xdr:row>
      <xdr:rowOff>119064</xdr:rowOff>
    </xdr:from>
    <xdr:to>
      <xdr:col>14</xdr:col>
      <xdr:colOff>357186</xdr:colOff>
      <xdr:row>16</xdr:row>
      <xdr:rowOff>57152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214314</xdr:colOff>
      <xdr:row>14</xdr:row>
      <xdr:rowOff>119062</xdr:rowOff>
    </xdr:from>
    <xdr:to>
      <xdr:col>14</xdr:col>
      <xdr:colOff>351234</xdr:colOff>
      <xdr:row>20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1191</xdr:colOff>
      <xdr:row>23</xdr:row>
      <xdr:rowOff>19049</xdr:rowOff>
    </xdr:from>
    <xdr:to>
      <xdr:col>10</xdr:col>
      <xdr:colOff>375047</xdr:colOff>
      <xdr:row>28</xdr:row>
      <xdr:rowOff>101202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142873</xdr:rowOff>
    </xdr:from>
    <xdr:to>
      <xdr:col>10</xdr:col>
      <xdr:colOff>373979</xdr:colOff>
      <xdr:row>33</xdr:row>
      <xdr:rowOff>33073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160733</xdr:colOff>
      <xdr:row>23</xdr:row>
      <xdr:rowOff>0</xdr:rowOff>
    </xdr:from>
    <xdr:to>
      <xdr:col>14</xdr:col>
      <xdr:colOff>297653</xdr:colOff>
      <xdr:row>28</xdr:row>
      <xdr:rowOff>128588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154781</xdr:colOff>
      <xdr:row>26</xdr:row>
      <xdr:rowOff>190498</xdr:rowOff>
    </xdr:from>
    <xdr:to>
      <xdr:col>14</xdr:col>
      <xdr:colOff>291701</xdr:colOff>
      <xdr:row>32</xdr:row>
      <xdr:rowOff>128586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92274</xdr:colOff>
      <xdr:row>36</xdr:row>
      <xdr:rowOff>29765</xdr:rowOff>
    </xdr:from>
    <xdr:to>
      <xdr:col>9</xdr:col>
      <xdr:colOff>172641</xdr:colOff>
      <xdr:row>45</xdr:row>
      <xdr:rowOff>88700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196453</xdr:colOff>
      <xdr:row>38</xdr:row>
      <xdr:rowOff>17860</xdr:rowOff>
    </xdr:from>
    <xdr:to>
      <xdr:col>15</xdr:col>
      <xdr:colOff>95248</xdr:colOff>
      <xdr:row>42</xdr:row>
      <xdr:rowOff>95249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255985</xdr:colOff>
      <xdr:row>42</xdr:row>
      <xdr:rowOff>41671</xdr:rowOff>
    </xdr:from>
    <xdr:to>
      <xdr:col>14</xdr:col>
      <xdr:colOff>398859</xdr:colOff>
      <xdr:row>48</xdr:row>
      <xdr:rowOff>136921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17858</xdr:colOff>
      <xdr:row>41</xdr:row>
      <xdr:rowOff>160732</xdr:rowOff>
    </xdr:from>
    <xdr:to>
      <xdr:col>18</xdr:col>
      <xdr:colOff>708422</xdr:colOff>
      <xdr:row>48</xdr:row>
      <xdr:rowOff>119062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29764</xdr:colOff>
      <xdr:row>38</xdr:row>
      <xdr:rowOff>130968</xdr:rowOff>
    </xdr:from>
    <xdr:to>
      <xdr:col>18</xdr:col>
      <xdr:colOff>720328</xdr:colOff>
      <xdr:row>42</xdr:row>
      <xdr:rowOff>69055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508680</xdr:colOff>
      <xdr:row>53</xdr:row>
      <xdr:rowOff>81360</xdr:rowOff>
    </xdr:from>
    <xdr:to>
      <xdr:col>32</xdr:col>
      <xdr:colOff>273960</xdr:colOff>
      <xdr:row>79</xdr:row>
      <xdr:rowOff>184320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4762</xdr:rowOff>
    </xdr:from>
    <xdr:to>
      <xdr:col>12</xdr:col>
      <xdr:colOff>152400</xdr:colOff>
      <xdr:row>28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508680</xdr:colOff>
      <xdr:row>53</xdr:row>
      <xdr:rowOff>81360</xdr:rowOff>
    </xdr:from>
    <xdr:to>
      <xdr:col>32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</xdr:rowOff>
        </xdr:from>
        <xdr:to>
          <xdr:col>23</xdr:col>
          <xdr:colOff>762000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704700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702240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615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62</xdr:row>
      <xdr:rowOff>92160</xdr:rowOff>
    </xdr:from>
    <xdr:to>
      <xdr:col>30</xdr:col>
      <xdr:colOff>69120</xdr:colOff>
      <xdr:row>64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700275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103</xdr:row>
      <xdr:rowOff>26280</xdr:rowOff>
    </xdr:from>
    <xdr:to>
      <xdr:col>29</xdr:col>
      <xdr:colOff>515160</xdr:colOff>
      <xdr:row>117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86</xdr:row>
      <xdr:rowOff>90000</xdr:rowOff>
    </xdr:from>
    <xdr:to>
      <xdr:col>8</xdr:col>
      <xdr:colOff>19800</xdr:colOff>
      <xdr:row>100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86</xdr:row>
      <xdr:rowOff>79200</xdr:rowOff>
    </xdr:from>
    <xdr:to>
      <xdr:col>15</xdr:col>
      <xdr:colOff>19440</xdr:colOff>
      <xdr:row>100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86</xdr:row>
      <xdr:rowOff>90000</xdr:rowOff>
    </xdr:from>
    <xdr:to>
      <xdr:col>21</xdr:col>
      <xdr:colOff>684360</xdr:colOff>
      <xdr:row>100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86</xdr:row>
      <xdr:rowOff>100440</xdr:rowOff>
    </xdr:from>
    <xdr:to>
      <xdr:col>28</xdr:col>
      <xdr:colOff>631440</xdr:colOff>
      <xdr:row>100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103</xdr:row>
      <xdr:rowOff>142920</xdr:rowOff>
    </xdr:from>
    <xdr:to>
      <xdr:col>7</xdr:col>
      <xdr:colOff>631440</xdr:colOff>
      <xdr:row>118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103</xdr:row>
      <xdr:rowOff>110880</xdr:rowOff>
    </xdr:from>
    <xdr:to>
      <xdr:col>15</xdr:col>
      <xdr:colOff>367200</xdr:colOff>
      <xdr:row>117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103</xdr:row>
      <xdr:rowOff>100440</xdr:rowOff>
    </xdr:from>
    <xdr:to>
      <xdr:col>22</xdr:col>
      <xdr:colOff>631440</xdr:colOff>
      <xdr:row>117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103</xdr:row>
      <xdr:rowOff>15840</xdr:rowOff>
    </xdr:from>
    <xdr:to>
      <xdr:col>36</xdr:col>
      <xdr:colOff>51480</xdr:colOff>
      <xdr:row>117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121</xdr:row>
      <xdr:rowOff>100440</xdr:rowOff>
    </xdr:from>
    <xdr:to>
      <xdr:col>7</xdr:col>
      <xdr:colOff>631440</xdr:colOff>
      <xdr:row>135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121</xdr:row>
      <xdr:rowOff>100440</xdr:rowOff>
    </xdr:from>
    <xdr:to>
      <xdr:col>14</xdr:col>
      <xdr:colOff>631440</xdr:colOff>
      <xdr:row>135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121</xdr:row>
      <xdr:rowOff>100440</xdr:rowOff>
    </xdr:from>
    <xdr:to>
      <xdr:col>21</xdr:col>
      <xdr:colOff>631440</xdr:colOff>
      <xdr:row>135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120</xdr:row>
      <xdr:rowOff>153360</xdr:rowOff>
    </xdr:from>
    <xdr:to>
      <xdr:col>28</xdr:col>
      <xdr:colOff>578880</xdr:colOff>
      <xdr:row>135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120</xdr:row>
      <xdr:rowOff>100440</xdr:rowOff>
    </xdr:from>
    <xdr:to>
      <xdr:col>35</xdr:col>
      <xdr:colOff>631440</xdr:colOff>
      <xdr:row>134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702840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702690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704385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704235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F68"/>
  <sheetViews>
    <sheetView zoomScaleNormal="100" workbookViewId="0">
      <selection activeCell="P3" sqref="P3:P59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6" width="7.42578125" style="1"/>
    <col min="27" max="27" width="10" style="3"/>
    <col min="28" max="28" width="7.42578125" style="3"/>
    <col min="29" max="29" width="6" style="3"/>
    <col min="30" max="31" width="9.5703125" style="3"/>
    <col min="32" max="42" width="9.5703125" style="4"/>
    <col min="43" max="1020" width="11.42578125" style="1"/>
    <col min="1021" max="1024" width="11.42578125"/>
  </cols>
  <sheetData>
    <row r="1" spans="1:1020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</row>
    <row r="2" spans="1:1020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427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5" t="s">
        <v>44</v>
      </c>
    </row>
    <row r="3" spans="1:1020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20.465326999999998</v>
      </c>
      <c r="S3" s="12">
        <v>0</v>
      </c>
      <c r="T3" s="12">
        <v>0.20549999999999999</v>
      </c>
      <c r="U3" s="12">
        <v>0</v>
      </c>
      <c r="V3" s="12">
        <v>0</v>
      </c>
      <c r="W3" s="12">
        <v>832.85364100000004</v>
      </c>
      <c r="X3" s="12">
        <v>143.29859099999999</v>
      </c>
      <c r="Y3" s="12">
        <v>180.173317</v>
      </c>
      <c r="Z3" s="12">
        <v>0</v>
      </c>
      <c r="AA3" s="13">
        <f>SUM(K3:Z3)</f>
        <v>6958.9298189081619</v>
      </c>
      <c r="AB3" s="14">
        <f>SUM(K3:O3)</f>
        <v>5518.7444119081629</v>
      </c>
      <c r="AC3" s="14">
        <f>SUM(P3:V3)</f>
        <v>283.85985799999997</v>
      </c>
      <c r="AD3" s="15">
        <f>(C3*K3)/1000</f>
        <v>229.01311441517814</v>
      </c>
      <c r="AE3" s="15">
        <f>+K3/1000</f>
        <v>4.6724307859999996</v>
      </c>
      <c r="AF3" s="16">
        <f>(K3)/(K3+L3)</f>
        <v>0.97512437810945274</v>
      </c>
      <c r="AG3" s="16">
        <f t="shared" ref="AG3:AG17" si="0">W3/(AB3+W3)</f>
        <v>0.13112505452366702</v>
      </c>
      <c r="AH3" s="16">
        <f t="shared" ref="AH3:AH37" si="1">AC3/(AC3+W3)</f>
        <v>0.25419219724145198</v>
      </c>
      <c r="AI3" s="16">
        <f>P3/(P3+W3)</f>
        <v>0.24012662802602999</v>
      </c>
      <c r="AJ3" s="16">
        <f t="shared" ref="AJ3:AJ17" si="2">AB3/(AB3+AC3)</f>
        <v>0.95108061056790072</v>
      </c>
      <c r="AK3" s="17">
        <f>(K3+L3)/(K3+L3+X3)</f>
        <v>0.97096235122543717</v>
      </c>
      <c r="AL3" s="16">
        <f>(K3)/(W3+K3)</f>
        <v>0.84871741831986558</v>
      </c>
      <c r="AM3" s="18">
        <f>K3/(M3+K3)</f>
        <v>0.91334298569932193</v>
      </c>
      <c r="AN3" s="16">
        <f>(K3+L3)/(X3+W3)</f>
        <v>4.908686669794105</v>
      </c>
      <c r="AO3" s="16">
        <f>P3/(M3+P3)</f>
        <v>0.37252289462675342</v>
      </c>
      <c r="AP3" s="19">
        <f>X3/(X3+W3)</f>
        <v>0.14679942974304441</v>
      </c>
      <c r="AQ3" s="20">
        <f>(AA3*C3)/1000</f>
        <v>341.08288893223852</v>
      </c>
    </row>
    <row r="4" spans="1:1020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328.82518900000002</v>
      </c>
      <c r="Q4" s="12">
        <v>58.932675000000003</v>
      </c>
      <c r="R4" s="12">
        <v>24.905118999999999</v>
      </c>
      <c r="S4" s="12">
        <v>0</v>
      </c>
      <c r="T4" s="12">
        <v>0.32200000000000001</v>
      </c>
      <c r="U4" s="12">
        <v>2.0500000000000001E-2</v>
      </c>
      <c r="V4" s="12">
        <v>1.4576695</v>
      </c>
      <c r="W4" s="12">
        <v>1472.5794245</v>
      </c>
      <c r="X4" s="12">
        <v>339.96930500000002</v>
      </c>
      <c r="Y4" s="12">
        <v>290.04907050000003</v>
      </c>
      <c r="Z4" s="12">
        <v>0</v>
      </c>
      <c r="AA4" s="13">
        <f>SUM(K4:Z4)</f>
        <v>12055.024244699998</v>
      </c>
      <c r="AB4" s="13">
        <f>SUM(K4:O4)</f>
        <v>9537.9632922000001</v>
      </c>
      <c r="AC4" s="13">
        <f>SUM(P4:V4)</f>
        <v>414.46315250000009</v>
      </c>
      <c r="AD4" s="15">
        <f>(C4*K4)/1000</f>
        <v>435.32885676000001</v>
      </c>
      <c r="AE4" s="15">
        <f>+K4/1000</f>
        <v>7.7737295849999999</v>
      </c>
      <c r="AF4" s="16">
        <f>(K4)/(K4+L4)</f>
        <v>0.98039215686274506</v>
      </c>
      <c r="AG4" s="16">
        <f t="shared" si="0"/>
        <v>0.13374267394344672</v>
      </c>
      <c r="AH4" s="16">
        <f t="shared" si="1"/>
        <v>0.21963635455375316</v>
      </c>
      <c r="AI4" s="16"/>
      <c r="AJ4" s="16">
        <f t="shared" si="2"/>
        <v>0.95835556737817285</v>
      </c>
      <c r="AK4" s="17">
        <f>(K4+L4)/(K4+L4+X4)</f>
        <v>0.95888714806233477</v>
      </c>
      <c r="AL4" s="16">
        <f>(K4)/(W4+K4)</f>
        <v>0.84073867496889643</v>
      </c>
      <c r="AM4" s="16">
        <f>K4/(M4+K4)</f>
        <v>0.8568721528570552</v>
      </c>
      <c r="AN4" s="16">
        <f>(K4+L4)/(X4+W4)</f>
        <v>4.3746157262692229</v>
      </c>
      <c r="AO4" s="16">
        <f>P4/(M4+P4)</f>
        <v>0.20206646987346694</v>
      </c>
      <c r="AP4" s="19"/>
      <c r="AQ4" s="20">
        <f>(AA4*C4)/1000</f>
        <v>675.08135770319984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</row>
    <row r="5" spans="1:1020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26.385449999999999</v>
      </c>
      <c r="Q5" s="12">
        <v>12.87055</v>
      </c>
      <c r="R5" s="12">
        <v>16.869389999999999</v>
      </c>
      <c r="S5" s="12">
        <v>0</v>
      </c>
      <c r="T5" s="12">
        <v>0</v>
      </c>
      <c r="U5" s="12">
        <v>0</v>
      </c>
      <c r="V5" s="12">
        <v>0</v>
      </c>
      <c r="W5" s="12">
        <v>133.00317999999999</v>
      </c>
      <c r="X5" s="12">
        <v>32.514740000000003</v>
      </c>
      <c r="Y5" s="12">
        <v>37.82499</v>
      </c>
      <c r="Z5" s="12">
        <v>0</v>
      </c>
      <c r="AA5" s="13">
        <f>SUM(K5:Z5)</f>
        <v>955.51743541603992</v>
      </c>
      <c r="AB5" s="13">
        <f>SUM(K5:O5)</f>
        <v>696.04913541604003</v>
      </c>
      <c r="AC5" s="13">
        <f>SUM(P5:V5)</f>
        <v>56.125389999999996</v>
      </c>
      <c r="AD5" s="15">
        <f>(C5*K5)/1000</f>
        <v>16.761028959178063</v>
      </c>
      <c r="AE5" s="15">
        <f>+K5/1000</f>
        <v>0.45350448999999998</v>
      </c>
      <c r="AF5" s="16">
        <f>(K5)/(K5+L5)</f>
        <v>0.80185968368264893</v>
      </c>
      <c r="AG5" s="16">
        <f t="shared" si="0"/>
        <v>0.16042797001689274</v>
      </c>
      <c r="AH5" s="16">
        <f t="shared" si="1"/>
        <v>0.2967578615964791</v>
      </c>
      <c r="AI5" s="16">
        <f>P5/(P5+W5)</f>
        <v>0.16554160732795056</v>
      </c>
      <c r="AJ5" s="16">
        <f t="shared" si="2"/>
        <v>0.92538249022863917</v>
      </c>
      <c r="AK5" s="17">
        <f>(K5+L5)/(K5+L5+X5)</f>
        <v>0.94563485577930162</v>
      </c>
      <c r="AL5" s="16">
        <f>(K5)/(W5+K5)</f>
        <v>0.77322857516935795</v>
      </c>
      <c r="AM5" s="16">
        <f>K5/(M5+K5)</f>
        <v>0.83712141328175305</v>
      </c>
      <c r="AN5" s="16">
        <f>(K5+L5)/(X5+W5)</f>
        <v>3.4169466086574793</v>
      </c>
      <c r="AO5" s="16">
        <f>P5/(M5+P5)</f>
        <v>0.23019182324779985</v>
      </c>
      <c r="AP5" s="19">
        <f>X5/(X5+W5)</f>
        <v>0.19644241541943014</v>
      </c>
      <c r="AQ5" s="20">
        <f>(AA5*C5)/1000</f>
        <v>35.314877270581817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</row>
    <row r="6" spans="1:1020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22.922118398076002</v>
      </c>
      <c r="R6" s="12">
        <v>20.124984644135399</v>
      </c>
      <c r="S6" s="12">
        <v>18.305265803422198</v>
      </c>
      <c r="T6" s="12">
        <v>0</v>
      </c>
      <c r="U6" s="12">
        <v>0</v>
      </c>
      <c r="V6" s="12">
        <v>0</v>
      </c>
      <c r="W6" s="12">
        <v>145.668128722413</v>
      </c>
      <c r="X6" s="12">
        <v>23.669777826496698</v>
      </c>
      <c r="Y6" s="12">
        <v>34.594345240735102</v>
      </c>
      <c r="Z6" s="12">
        <v>0</v>
      </c>
      <c r="AA6" s="13">
        <f>SUM(K6:Z6)</f>
        <v>1140.1791160527791</v>
      </c>
      <c r="AB6" s="13">
        <f>SUM(K6:O6)</f>
        <v>814.76796451451185</v>
      </c>
      <c r="AC6" s="13">
        <f>SUM(P6:V6)</f>
        <v>121.4788997486224</v>
      </c>
      <c r="AD6" s="15">
        <f>(C6*K6)/1000</f>
        <v>11.61689894570716</v>
      </c>
      <c r="AE6" s="15">
        <f>+K6/1000</f>
        <v>0.54083776979376497</v>
      </c>
      <c r="AF6" s="16">
        <f>(K6)/(K6+L6)</f>
        <v>0.80919967805546889</v>
      </c>
      <c r="AG6" s="16">
        <f t="shared" si="0"/>
        <v>0.15166873647102608</v>
      </c>
      <c r="AH6" s="16">
        <f t="shared" si="1"/>
        <v>0.45472674895125537</v>
      </c>
      <c r="AI6" s="16">
        <f>P6/(P6+W6)</f>
        <v>0.29216759566275552</v>
      </c>
      <c r="AJ6" s="16">
        <f t="shared" si="2"/>
        <v>0.87024907170799293</v>
      </c>
      <c r="AK6" s="17">
        <f>(K6+L6)/(K6+L6+X6)</f>
        <v>0.96579665610852961</v>
      </c>
      <c r="AL6" s="16">
        <f>(K6)/(W6+K6)</f>
        <v>0.7878122692940267</v>
      </c>
      <c r="AM6" s="16">
        <f>K6/(M6+K6)</f>
        <v>0.85152613344935957</v>
      </c>
      <c r="AN6" s="16">
        <f>(K6+L6)/(X6+W6)</f>
        <v>3.9469091096250497</v>
      </c>
      <c r="AO6" s="16">
        <f>P6/(M6+P6)</f>
        <v>0.38934960522630957</v>
      </c>
      <c r="AP6" s="19">
        <f>X6/(X6+W6)</f>
        <v>0.13977837749907568</v>
      </c>
      <c r="AQ6" s="20">
        <f>(AA6*C6)/1000</f>
        <v>24.490422657133642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</row>
    <row r="7" spans="1:1020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17.0144710585482</v>
      </c>
      <c r="R7" s="12">
        <v>18.8277103294119</v>
      </c>
      <c r="S7" s="12">
        <v>19.205160947880302</v>
      </c>
      <c r="T7" s="12">
        <v>1.8445E-2</v>
      </c>
      <c r="U7" s="12">
        <v>6.3200000000000006E-2</v>
      </c>
      <c r="V7" s="12">
        <v>0</v>
      </c>
      <c r="W7" s="12">
        <v>181.87702182019501</v>
      </c>
      <c r="X7" s="12"/>
      <c r="Y7" s="12">
        <v>35.795263791439901</v>
      </c>
      <c r="Z7" s="12">
        <v>0</v>
      </c>
      <c r="AA7" s="13">
        <f>SUM(K7:Z7)</f>
        <v>1128.652696077972</v>
      </c>
      <c r="AB7" s="13">
        <f>SUM(K7:O7)</f>
        <v>807.00636787406131</v>
      </c>
      <c r="AC7" s="13">
        <f>SUM(P7:V7)</f>
        <v>103.97404259227559</v>
      </c>
      <c r="AD7" s="15">
        <f>(C7*K7)/1000</f>
        <v>21.683326091280648</v>
      </c>
      <c r="AE7" s="15">
        <f>+K7/1000</f>
        <v>0.58194220759687099</v>
      </c>
      <c r="AF7" s="16">
        <f>(K7)/(K7+L7)</f>
        <v>0.92174207875063296</v>
      </c>
      <c r="AG7" s="16">
        <f t="shared" si="0"/>
        <v>0.1839216066481083</v>
      </c>
      <c r="AH7" s="16">
        <f t="shared" si="1"/>
        <v>0.36373501986421014</v>
      </c>
      <c r="AI7" s="16">
        <f>P7/(P7+W7)</f>
        <v>0.21170516439227524</v>
      </c>
      <c r="AJ7" s="16">
        <f t="shared" si="2"/>
        <v>0.885865775599883</v>
      </c>
      <c r="AK7" s="17"/>
      <c r="AL7" s="16">
        <f>(K7)/(W7+K7)</f>
        <v>0.7618847302927938</v>
      </c>
      <c r="AM7" s="16">
        <f>K7/(M7+K7)</f>
        <v>0.88081340914405926</v>
      </c>
      <c r="AN7" s="16">
        <f>(K7+L7)/(X7+W7)</f>
        <v>3.4713036822928518</v>
      </c>
      <c r="AO7" s="16">
        <f>P7/(M7+P7)</f>
        <v>0.3828278846996504</v>
      </c>
      <c r="AP7" s="19"/>
      <c r="AQ7" s="20">
        <f>(AA7*C7)/1000</f>
        <v>42.053908675781926</v>
      </c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</row>
    <row r="8" spans="1:1020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122.51355037449601</v>
      </c>
      <c r="R8" s="12">
        <v>81.639482388531306</v>
      </c>
      <c r="S8" s="12">
        <v>78.372855415338407</v>
      </c>
      <c r="T8" s="12">
        <v>0.30149999999999999</v>
      </c>
      <c r="U8" s="12">
        <v>0.20810000000000001</v>
      </c>
      <c r="V8" s="12">
        <v>0</v>
      </c>
      <c r="W8" s="12">
        <v>646.178985565674</v>
      </c>
      <c r="X8" s="12">
        <v>124.513682616781</v>
      </c>
      <c r="Y8" s="12">
        <v>104.14513940146399</v>
      </c>
      <c r="Z8" s="12">
        <v>0</v>
      </c>
      <c r="AA8" s="13">
        <f>SUM(K8:Z8)</f>
        <v>5124.9634991100093</v>
      </c>
      <c r="AB8" s="13">
        <f>SUM(K8:O8)</f>
        <v>3611.0718339631439</v>
      </c>
      <c r="AC8" s="13">
        <f>SUM(P8:V8)</f>
        <v>639.05385756294675</v>
      </c>
      <c r="AD8" s="15">
        <f>(C8*K8)/1000</f>
        <v>169.52093067514701</v>
      </c>
      <c r="AE8" s="15">
        <f>+K8/1000</f>
        <v>2.5183207039653497</v>
      </c>
      <c r="AF8" s="16">
        <f>(K8)/(K8+L8)</f>
        <v>0.95783902350319428</v>
      </c>
      <c r="AG8" s="16">
        <f t="shared" si="0"/>
        <v>0.15178316076692691</v>
      </c>
      <c r="AH8" s="16">
        <f t="shared" si="1"/>
        <v>0.4972280789271683</v>
      </c>
      <c r="AI8" s="16">
        <f>P8/(P8+W8)</f>
        <v>0.35523778587726595</v>
      </c>
      <c r="AJ8" s="16">
        <f t="shared" si="2"/>
        <v>0.84963883330860213</v>
      </c>
      <c r="AK8" s="17">
        <f>(K8+L8)/(K8+L8+X8)</f>
        <v>0.95478285073099733</v>
      </c>
      <c r="AL8" s="16">
        <f>(K8)/(W8+K8)</f>
        <v>0.79580374499533069</v>
      </c>
      <c r="AM8" s="16">
        <f>K8/(M8+K8)</f>
        <v>0.82457622174799095</v>
      </c>
      <c r="AN8" s="16">
        <f>(K8+L8)/(X8+W8)</f>
        <v>3.4114364214496424</v>
      </c>
      <c r="AO8" s="16">
        <f>P8/(M8+P8)</f>
        <v>0.39922380693633774</v>
      </c>
      <c r="AP8" s="19">
        <f>X8/(X8+W8)</f>
        <v>0.16156074627052691</v>
      </c>
      <c r="AQ8" s="20">
        <f>(AA8*C8)/1000</f>
        <v>344.98726896748758</v>
      </c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</row>
    <row r="9" spans="1:1020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14.480148251394199</v>
      </c>
      <c r="R9" s="12">
        <v>15.6822195130268</v>
      </c>
      <c r="S9" s="12">
        <v>14.8772883620043</v>
      </c>
      <c r="T9" s="12">
        <v>0</v>
      </c>
      <c r="U9" s="12">
        <v>0</v>
      </c>
      <c r="V9" s="12">
        <v>0</v>
      </c>
      <c r="W9" s="12">
        <v>101.375988260837</v>
      </c>
      <c r="X9" s="12"/>
      <c r="Y9" s="12">
        <v>20.785370207745899</v>
      </c>
      <c r="Z9" s="12">
        <v>0</v>
      </c>
      <c r="AA9" s="13">
        <f>SUM(K9:Z9)</f>
        <v>993.27514873029645</v>
      </c>
      <c r="AB9" s="13">
        <f>SUM(K9:O9)</f>
        <v>788.71724225853109</v>
      </c>
      <c r="AC9" s="13">
        <f>SUM(P9:V9)</f>
        <v>82.396548003182403</v>
      </c>
      <c r="AD9" s="15">
        <f>(C9*K9)/1000</f>
        <v>23.117512522816842</v>
      </c>
      <c r="AE9" s="15">
        <f>+K9/1000</f>
        <v>0.36370224443224797</v>
      </c>
      <c r="AF9" s="16">
        <f>(K9)/(K9+L9)</f>
        <v>0.53535514764618497</v>
      </c>
      <c r="AG9" s="16">
        <f t="shared" si="0"/>
        <v>0.11389367403871195</v>
      </c>
      <c r="AH9" s="16">
        <f t="shared" si="1"/>
        <v>0.44836159786577817</v>
      </c>
      <c r="AI9" s="16">
        <f>P9/(P9+W9)</f>
        <v>0.26927208488504562</v>
      </c>
      <c r="AJ9" s="16">
        <f t="shared" si="2"/>
        <v>0.90541241692611996</v>
      </c>
      <c r="AK9" s="17"/>
      <c r="AL9" s="16">
        <f>(K9)/(W9+K9)</f>
        <v>0.78202379484886109</v>
      </c>
      <c r="AM9" s="16">
        <f>K9/(M9+K9)</f>
        <v>0.84045230588918396</v>
      </c>
      <c r="AN9" s="16">
        <f>(K9+L9)/(X9+W9)</f>
        <v>6.7014517838097065</v>
      </c>
      <c r="AO9" s="16">
        <f>P9/(M9+P9)</f>
        <v>0.35109697843577653</v>
      </c>
      <c r="AP9" s="19"/>
      <c r="AQ9" s="20">
        <f>(AA9*C9)/1000</f>
        <v>63.134201234364006</v>
      </c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</row>
    <row r="10" spans="1:1020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11.3284073984531</v>
      </c>
      <c r="R10" s="12">
        <v>12.4994195543856</v>
      </c>
      <c r="S10" s="12">
        <v>9.4079174769006801</v>
      </c>
      <c r="T10" s="12">
        <v>2.8400000000000002E-2</v>
      </c>
      <c r="U10" s="12">
        <v>9.5999999999999992E-3</v>
      </c>
      <c r="V10" s="12">
        <v>0</v>
      </c>
      <c r="W10" s="12">
        <v>52.471920375641098</v>
      </c>
      <c r="X10" s="12">
        <v>7.1633854625368203</v>
      </c>
      <c r="Y10" s="12">
        <v>23.205703391850498</v>
      </c>
      <c r="Z10" s="12">
        <v>0</v>
      </c>
      <c r="AA10" s="13">
        <f>SUM(K10:Z10)</f>
        <v>598.13946320137109</v>
      </c>
      <c r="AB10" s="13">
        <f>SUM(K10:O10)</f>
        <v>458.69475848878074</v>
      </c>
      <c r="AC10" s="13">
        <f>SUM(P10:V10)</f>
        <v>56.603695482561974</v>
      </c>
      <c r="AD10" s="15">
        <f>(C10*K10)/1000</f>
        <v>9.5692447289476412</v>
      </c>
      <c r="AE10" s="15">
        <f>+K10/1000</f>
        <v>0.26202358035002904</v>
      </c>
      <c r="AF10" s="16">
        <f>(K10)/(K10+L10)</f>
        <v>0.67934071689529874</v>
      </c>
      <c r="AG10" s="16">
        <f t="shared" si="0"/>
        <v>0.10265129270986455</v>
      </c>
      <c r="AH10" s="16">
        <f t="shared" si="1"/>
        <v>0.51893995772754631</v>
      </c>
      <c r="AI10" s="16">
        <f>P10/(P10+W10)</f>
        <v>0.30777539674386156</v>
      </c>
      <c r="AJ10" s="16">
        <f t="shared" si="2"/>
        <v>0.89015357013722018</v>
      </c>
      <c r="AK10" s="17">
        <f>(K10+L10)/(K10+L10+X10)</f>
        <v>0.98176634512668781</v>
      </c>
      <c r="AL10" s="16">
        <f>(K10)/(W10+K10)</f>
        <v>0.83315525896374709</v>
      </c>
      <c r="AM10" s="16">
        <f>K10/(M10+K10)</f>
        <v>0.84240504937507121</v>
      </c>
      <c r="AN10" s="16">
        <f>(K10+L10)/(X10+W10)</f>
        <v>6.467691263242739</v>
      </c>
      <c r="AO10" s="16">
        <f>P10/(M10+P10)</f>
        <v>0.32246563638787573</v>
      </c>
      <c r="AP10" s="19">
        <f>X10/(X10+W10)</f>
        <v>0.12011987465906301</v>
      </c>
      <c r="AQ10" s="20">
        <f>(AA10*C10)/1000</f>
        <v>21.844380943765156</v>
      </c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</row>
    <row r="11" spans="1:1020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20.321877831702501</v>
      </c>
      <c r="R11" s="12">
        <v>35.725226545721299</v>
      </c>
      <c r="S11" s="12">
        <v>27.800245924088099</v>
      </c>
      <c r="T11" s="12">
        <v>1.7399999999999999E-2</v>
      </c>
      <c r="U11" s="12">
        <v>4.1520000000000001E-2</v>
      </c>
      <c r="V11" s="12">
        <v>0</v>
      </c>
      <c r="W11" s="12">
        <v>199.750773612763</v>
      </c>
      <c r="X11" s="12">
        <v>48.104841042871399</v>
      </c>
      <c r="Y11" s="12">
        <v>39.846404364350597</v>
      </c>
      <c r="Z11" s="12">
        <v>0</v>
      </c>
      <c r="AA11" s="13">
        <f>SUM(K11:Z11)</f>
        <v>1541.5618508323787</v>
      </c>
      <c r="AB11" s="13">
        <f>SUM(K11:O11)</f>
        <v>1088.5876855518131</v>
      </c>
      <c r="AC11" s="13">
        <f>SUM(P11:V11)</f>
        <v>165.27214626058068</v>
      </c>
      <c r="AD11" s="15">
        <f>(C11*K11)/1000</f>
        <v>43.109608495849422</v>
      </c>
      <c r="AE11" s="15">
        <f>+K11/1000</f>
        <v>0.75721882102911608</v>
      </c>
      <c r="AF11" s="16">
        <f>(K11)/(K11+L11)</f>
        <v>0.85207034348995125</v>
      </c>
      <c r="AG11" s="16">
        <f t="shared" si="0"/>
        <v>0.15504526174146158</v>
      </c>
      <c r="AH11" s="16">
        <f t="shared" si="1"/>
        <v>0.45277196927230523</v>
      </c>
      <c r="AI11" s="16">
        <f>P11/(P11+W11)</f>
        <v>0.28943812500254612</v>
      </c>
      <c r="AJ11" s="16">
        <f t="shared" si="2"/>
        <v>0.86818929670815936</v>
      </c>
      <c r="AK11" s="17">
        <f>(K11+L11)/(K11+L11+X11)</f>
        <v>0.94864905814825362</v>
      </c>
      <c r="AL11" s="16">
        <f>(K11)/(W11+K11)</f>
        <v>0.79126737700844663</v>
      </c>
      <c r="AM11" s="16">
        <f>K11/(M11+K11)</f>
        <v>0.91395935879758028</v>
      </c>
      <c r="AN11" s="16">
        <f>(K11+L11)/(X11+W11)</f>
        <v>3.5854790460406427</v>
      </c>
      <c r="AO11" s="16">
        <f>P11/(M11+P11)</f>
        <v>0.53301938457848042</v>
      </c>
      <c r="AP11" s="19">
        <f>X11/(X11+W11)</f>
        <v>0.19408412881712322</v>
      </c>
      <c r="AQ11" s="20">
        <f>(AA11*C11)/1000</f>
        <v>87.763439069306429</v>
      </c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</row>
    <row r="12" spans="1:1020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52.0472149891961</v>
      </c>
      <c r="R12" s="12">
        <v>67.1204494020743</v>
      </c>
      <c r="S12" s="12">
        <v>51.189100384103497</v>
      </c>
      <c r="T12" s="12">
        <v>0</v>
      </c>
      <c r="U12" s="12">
        <v>0</v>
      </c>
      <c r="V12" s="12">
        <v>0</v>
      </c>
      <c r="W12" s="12">
        <v>487.68249296905401</v>
      </c>
      <c r="X12" s="12">
        <v>55.895209397726603</v>
      </c>
      <c r="Y12" s="12">
        <v>71.407822788009199</v>
      </c>
      <c r="Z12" s="12">
        <v>0</v>
      </c>
      <c r="AA12" s="13">
        <f>SUM(K12:Z12)</f>
        <v>3135.7939461015803</v>
      </c>
      <c r="AB12" s="13">
        <f>SUM(K12:O12)</f>
        <v>2163.8007198531141</v>
      </c>
      <c r="AC12" s="13">
        <f>SUM(P12:V12)</f>
        <v>357.00770109367591</v>
      </c>
      <c r="AD12" s="15">
        <f>(C12*K12)/1000</f>
        <v>154.62285602440977</v>
      </c>
      <c r="AE12" s="15">
        <f>+K12/1000</f>
        <v>1.5568922054871601</v>
      </c>
      <c r="AF12" s="16">
        <f>(K12)/(K12+L12)</f>
        <v>0.91178053336511178</v>
      </c>
      <c r="AG12" s="16">
        <f t="shared" si="0"/>
        <v>0.18392818427463389</v>
      </c>
      <c r="AH12" s="16">
        <f t="shared" si="1"/>
        <v>0.42264927852017087</v>
      </c>
      <c r="AI12" s="16">
        <f>P12/(P12+W12)</f>
        <v>0.27679324235127573</v>
      </c>
      <c r="AJ12" s="16">
        <f t="shared" si="2"/>
        <v>0.85837571069379903</v>
      </c>
      <c r="AK12" s="17">
        <f>(K12+L12)/(K12+L12+X12)</f>
        <v>0.96830303700657727</v>
      </c>
      <c r="AL12" s="16">
        <f>(K12)/(W12+K12)</f>
        <v>0.7614748469022502</v>
      </c>
      <c r="AM12" s="16">
        <f>K12/(M12+K12)</f>
        <v>0.8357325611548746</v>
      </c>
      <c r="AN12" s="16">
        <f>(K12+L12)/(X12+W12)</f>
        <v>3.1412796080055152</v>
      </c>
      <c r="AO12" s="16">
        <f>P12/(M12+P12)</f>
        <v>0.37885902925437853</v>
      </c>
      <c r="AP12" s="19">
        <f>X12/(X12+W12)</f>
        <v>0.10282837054271066</v>
      </c>
      <c r="AQ12" s="20">
        <f>(AA12*C12)/1000</f>
        <v>311.43159053748576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</row>
    <row r="13" spans="1:1020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29.662554058667599</v>
      </c>
      <c r="R13" s="12">
        <v>54.773911233070599</v>
      </c>
      <c r="S13" s="12">
        <v>45.749650029862799</v>
      </c>
      <c r="T13" s="12">
        <v>0</v>
      </c>
      <c r="U13" s="12">
        <v>0</v>
      </c>
      <c r="V13" s="12">
        <v>0</v>
      </c>
      <c r="W13" s="12">
        <v>268.45210866874902</v>
      </c>
      <c r="X13" s="12">
        <v>90</v>
      </c>
      <c r="Y13" s="12">
        <v>55.916776573078401</v>
      </c>
      <c r="Z13" s="12">
        <v>0</v>
      </c>
      <c r="AA13" s="13">
        <f>SUM(K13:Z13)</f>
        <v>2205.3732203462905</v>
      </c>
      <c r="AB13" s="13">
        <f>SUM(K13:O13)</f>
        <v>1539.9128486585801</v>
      </c>
      <c r="AC13" s="13">
        <f>SUM(P13:V13)</f>
        <v>251.09148644588302</v>
      </c>
      <c r="AD13" s="15">
        <f>(C13*K13)/1000</f>
        <v>64.042387323903625</v>
      </c>
      <c r="AE13" s="15">
        <f>+K13/1000</f>
        <v>0.88010057881117598</v>
      </c>
      <c r="AF13" s="16">
        <f>(K13)/(K13+L13)</f>
        <v>0.7153728784210428</v>
      </c>
      <c r="AG13" s="16">
        <f t="shared" si="0"/>
        <v>0.1484501829019666</v>
      </c>
      <c r="AH13" s="16">
        <f t="shared" si="1"/>
        <v>0.48329242975362297</v>
      </c>
      <c r="AI13" s="16">
        <f>P13/(P13+W13)</f>
        <v>0.31052535882590754</v>
      </c>
      <c r="AJ13" s="16">
        <f t="shared" si="2"/>
        <v>0.85980408783810247</v>
      </c>
      <c r="AK13" s="17">
        <f>(K13+L13)/(K13+L13+X13)</f>
        <v>0.9318320377479764</v>
      </c>
      <c r="AL13" s="16">
        <f>(K13)/(W13+K13)</f>
        <v>0.76626922596144187</v>
      </c>
      <c r="AM13" s="16">
        <f>K13/(M13+K13)</f>
        <v>0.82980541226586391</v>
      </c>
      <c r="AN13" s="16">
        <f>(K13+L13)/(X13+W13)</f>
        <v>3.4321692509914103</v>
      </c>
      <c r="AO13" s="16">
        <f>P13/(M13+P13)</f>
        <v>0.40112514355765921</v>
      </c>
      <c r="AP13" s="19">
        <f>X13/(X13+W13)</f>
        <v>0.25107956634499912</v>
      </c>
      <c r="AQ13" s="20">
        <f>(AA13*C13)/1000</f>
        <v>160.47866502026699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</row>
    <row r="14" spans="1:1020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688.4079999999999</v>
      </c>
      <c r="Q14" s="12">
        <v>49.381593500000001</v>
      </c>
      <c r="R14" s="12">
        <v>173.62678650000001</v>
      </c>
      <c r="S14" s="12">
        <v>0</v>
      </c>
      <c r="T14" s="12">
        <v>0.441</v>
      </c>
      <c r="U14" s="12">
        <v>0</v>
      </c>
      <c r="V14" s="12">
        <v>8.0541330000000002</v>
      </c>
      <c r="W14" s="12">
        <v>3724.7342229999999</v>
      </c>
      <c r="X14" s="12">
        <v>842.55600000000004</v>
      </c>
      <c r="Y14" s="12">
        <v>723.94588750000003</v>
      </c>
      <c r="Z14" s="12">
        <v>0</v>
      </c>
      <c r="AA14" s="13">
        <f>SUM(K14:Z14)</f>
        <v>26260.165896443301</v>
      </c>
      <c r="AB14" s="13">
        <f>SUM(K14:O14)</f>
        <v>20049.018272943304</v>
      </c>
      <c r="AC14" s="13">
        <f>SUM(P14:V14)</f>
        <v>919.9115129999999</v>
      </c>
      <c r="AD14" s="15">
        <f>(C14*K14)/1000</f>
        <v>3044.3528653758967</v>
      </c>
      <c r="AE14" s="15">
        <f>+K14/1000</f>
        <v>17.97458421</v>
      </c>
      <c r="AF14" s="16">
        <f>(K14)/(K14+L14)</f>
        <v>0.99232929455310448</v>
      </c>
      <c r="AG14" s="16">
        <f t="shared" si="0"/>
        <v>0.15667422396340586</v>
      </c>
      <c r="AH14" s="16">
        <f t="shared" si="1"/>
        <v>0.19805848826529318</v>
      </c>
      <c r="AI14" s="16">
        <f>P14/(P14+W14)</f>
        <v>0.15599044064617265</v>
      </c>
      <c r="AJ14" s="16">
        <f t="shared" si="2"/>
        <v>0.95612978237846602</v>
      </c>
      <c r="AK14" s="17">
        <f>(K14+L14)/(K14+L14+X14)</f>
        <v>0.95555221155950465</v>
      </c>
      <c r="AL14" s="16">
        <f>(K14)/(W14+K14)</f>
        <v>0.82834787025681511</v>
      </c>
      <c r="AM14" s="16">
        <f>K14/(M14+K14)</f>
        <v>0.94735148949751702</v>
      </c>
      <c r="AN14" s="16">
        <f>(K14+L14)/(X14+W14)</f>
        <v>3.9659244018974404</v>
      </c>
      <c r="AO14" s="16">
        <f>P14/(M14+P14)</f>
        <v>0.40798534678745579</v>
      </c>
      <c r="AP14" s="19">
        <f>X14/(X14+W14)</f>
        <v>0.18447612454252396</v>
      </c>
      <c r="AQ14" s="20">
        <f>(AA14*C14)/1000</f>
        <v>4447.6807005976125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</row>
    <row r="15" spans="1:1020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828.46690000000001</v>
      </c>
      <c r="Q15" s="12">
        <v>134.19608400000001</v>
      </c>
      <c r="R15" s="12">
        <v>506.71736800000002</v>
      </c>
      <c r="S15" s="12">
        <v>0</v>
      </c>
      <c r="T15" s="12">
        <v>0.86519999999999997</v>
      </c>
      <c r="U15" s="12">
        <v>0.248</v>
      </c>
      <c r="V15" s="12">
        <v>0</v>
      </c>
      <c r="W15" s="12">
        <v>1255.9416719999999</v>
      </c>
      <c r="X15" s="12">
        <v>100</v>
      </c>
      <c r="Y15" s="12">
        <v>724.93842400000005</v>
      </c>
      <c r="Z15" s="12">
        <v>0</v>
      </c>
      <c r="AA15" s="13">
        <f>SUM(K15:Z15)</f>
        <v>12692.698703082999</v>
      </c>
      <c r="AB15" s="13">
        <f>SUM(K15:O15)</f>
        <v>9141.3250550829998</v>
      </c>
      <c r="AC15" s="13">
        <f>SUM(P15:V15)</f>
        <v>1470.4935520000001</v>
      </c>
      <c r="AD15" s="15">
        <f>(C15*K15)/1000</f>
        <v>150.70043671095871</v>
      </c>
      <c r="AE15" s="15">
        <f>+K15/1000</f>
        <v>4.0445337793749996</v>
      </c>
      <c r="AF15" s="16">
        <f>(K15)/(K15+L15)</f>
        <v>0.50363907890800019</v>
      </c>
      <c r="AG15" s="16">
        <f t="shared" si="0"/>
        <v>0.12079536910681526</v>
      </c>
      <c r="AH15" s="16">
        <f t="shared" si="1"/>
        <v>0.5393465940638098</v>
      </c>
      <c r="AI15" s="16">
        <f>P15/(P15+W15)</f>
        <v>0.39745897763464011</v>
      </c>
      <c r="AJ15" s="16">
        <f t="shared" si="2"/>
        <v>0.86142869507602593</v>
      </c>
      <c r="AK15" s="17"/>
      <c r="AL15" s="16">
        <f>(K15)/(W15+K15)</f>
        <v>0.76305112937100861</v>
      </c>
      <c r="AM15" s="16">
        <f>K15/(M15+K15)</f>
        <v>0.9170867449581952</v>
      </c>
      <c r="AN15" s="16">
        <f>(K15+L15)/(X15+W15)</f>
        <v>5.9225404815812759</v>
      </c>
      <c r="AO15" s="16">
        <f>P15/(M15+P15)</f>
        <v>0.69378240777890032</v>
      </c>
      <c r="AP15" s="19"/>
      <c r="AQ15" s="20">
        <f>(AA15*C15)/1000</f>
        <v>472.93343112857144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</row>
    <row r="16" spans="1:1020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212.81</v>
      </c>
      <c r="Q16" s="12">
        <v>34.840000000000003</v>
      </c>
      <c r="R16" s="12">
        <v>54.588999999999999</v>
      </c>
      <c r="S16" s="12">
        <v>74.319999999999993</v>
      </c>
      <c r="T16" s="12">
        <v>0.32200000000000001</v>
      </c>
      <c r="U16" s="12">
        <v>0</v>
      </c>
      <c r="V16" s="12">
        <v>3.2</v>
      </c>
      <c r="W16" s="12">
        <v>522.17169999999999</v>
      </c>
      <c r="X16" s="12">
        <v>55.12</v>
      </c>
      <c r="Y16" s="12">
        <v>48.64</v>
      </c>
      <c r="Z16" s="12">
        <v>0</v>
      </c>
      <c r="AA16" s="13">
        <f>SUM(K16:Z16)</f>
        <v>3814.7049999999999</v>
      </c>
      <c r="AB16" s="13">
        <f>SUM(K16:Y16)</f>
        <v>3814.7049999999999</v>
      </c>
      <c r="AC16" s="13">
        <f>SUM(P16:V16)</f>
        <v>380.08100000000002</v>
      </c>
      <c r="AD16" s="15">
        <f>(C16*K16)/1000</f>
        <v>77.086297117808328</v>
      </c>
      <c r="AE16" s="15">
        <f>+K16/1000</f>
        <v>1.5842623</v>
      </c>
      <c r="AF16" s="16">
        <f>(K16)/(K16+L16)</f>
        <v>0.64433586905033091</v>
      </c>
      <c r="AG16" s="16">
        <f t="shared" si="0"/>
        <v>0.12040270824393048</v>
      </c>
      <c r="AH16" s="16">
        <f t="shared" si="1"/>
        <v>0.42125781391399553</v>
      </c>
      <c r="AI16" s="16">
        <f>P16/(P16+W16)</f>
        <v>0.2895446240362175</v>
      </c>
      <c r="AJ16" s="16">
        <f t="shared" si="2"/>
        <v>0.90939204049980138</v>
      </c>
      <c r="AK16" s="17">
        <f>(K16+L16)/(K16+L16+X16)</f>
        <v>0.97807366746512947</v>
      </c>
      <c r="AL16" s="16">
        <f>(K16)/(W16+K16)</f>
        <v>0.75210630857648519</v>
      </c>
      <c r="AM16" s="16">
        <f>K16/(M16+K16)</f>
        <v>0.91422482386918169</v>
      </c>
      <c r="AN16" s="16">
        <f>(K16+L16)/(X16+W16)</f>
        <v>4.2591159720467147</v>
      </c>
      <c r="AO16" s="16">
        <f>P16/(M16+P16)</f>
        <v>0.58876746437958227</v>
      </c>
      <c r="AP16" s="19">
        <f t="shared" ref="AP16:AP23" si="3">X16/(X16+W16)</f>
        <v>9.5480326496985832E-2</v>
      </c>
      <c r="AQ16" s="20">
        <f>(AA16*C16)/1000</f>
        <v>185.61413917808241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</row>
    <row r="17" spans="1:1020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52.314999999999998</v>
      </c>
      <c r="R17" s="12">
        <v>69.84</v>
      </c>
      <c r="S17" s="12">
        <v>84.235600000000005</v>
      </c>
      <c r="T17" s="12">
        <v>0.21</v>
      </c>
      <c r="U17" s="12">
        <v>0.14000000000000001</v>
      </c>
      <c r="V17" s="12">
        <v>0</v>
      </c>
      <c r="W17" s="12">
        <v>701.1</v>
      </c>
      <c r="X17" s="12">
        <v>84.66</v>
      </c>
      <c r="Y17" s="12">
        <v>33.96</v>
      </c>
      <c r="Z17" s="12">
        <v>0</v>
      </c>
      <c r="AA17" s="13">
        <f>SUM(K17:Z17)</f>
        <v>5400.3856999999998</v>
      </c>
      <c r="AB17" s="13">
        <f>SUM(K17:Y17)</f>
        <v>5400.3856999999998</v>
      </c>
      <c r="AC17" s="13">
        <f>SUM(P17:V17)</f>
        <v>515.18060000000003</v>
      </c>
      <c r="AD17" s="15">
        <f>(C17*K17)/1000</f>
        <v>245.78454794520539</v>
      </c>
      <c r="AE17" s="15">
        <f>+K17/1000</f>
        <v>3.488</v>
      </c>
      <c r="AF17" s="16">
        <f>(K17)/(K17+L17)</f>
        <v>0.91293127365429017</v>
      </c>
      <c r="AG17" s="16">
        <f t="shared" si="0"/>
        <v>0.11490643991839561</v>
      </c>
      <c r="AH17" s="16">
        <f t="shared" si="1"/>
        <v>0.42357051489598702</v>
      </c>
      <c r="AI17" s="16">
        <f>P17/(P17+W17)</f>
        <v>0.30552528874536916</v>
      </c>
      <c r="AJ17" s="16">
        <f t="shared" si="2"/>
        <v>0.91291102594860618</v>
      </c>
      <c r="AK17" s="17">
        <f>(K17+L17)/(K17+L17+X17)</f>
        <v>0.9783218788729221</v>
      </c>
      <c r="AL17" s="16">
        <f>(K17)/(W17+K17)</f>
        <v>0.8326370819507769</v>
      </c>
      <c r="AM17" s="16">
        <f>K17/(M17+K17)</f>
        <v>0.94470570859821135</v>
      </c>
      <c r="AN17" s="16">
        <f>(K17+L17)/(X17+W17)</f>
        <v>4.8623752799837101</v>
      </c>
      <c r="AO17" s="16">
        <f>P17/(M17+P17)</f>
        <v>0.60172249012914869</v>
      </c>
      <c r="AP17" s="19">
        <f t="shared" si="3"/>
        <v>0.10774282223579719</v>
      </c>
      <c r="AQ17" s="20">
        <f>(AA17*C17)/1000</f>
        <v>380.5422471342464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</row>
    <row r="18" spans="1:1020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21.4</v>
      </c>
      <c r="R18" s="12">
        <v>70.31</v>
      </c>
      <c r="S18" s="12">
        <v>74.652100000000004</v>
      </c>
      <c r="T18" s="12">
        <v>0</v>
      </c>
      <c r="U18" s="12">
        <v>0</v>
      </c>
      <c r="V18" s="12">
        <v>0</v>
      </c>
      <c r="W18" s="12">
        <v>602.51</v>
      </c>
      <c r="X18" s="12">
        <v>90.484999999999999</v>
      </c>
      <c r="Y18" s="12">
        <v>55.99</v>
      </c>
      <c r="Z18" s="12">
        <v>0</v>
      </c>
      <c r="AA18" s="13">
        <f>SUM(K18:Z18)</f>
        <v>5000.1016000000009</v>
      </c>
      <c r="AB18" s="13"/>
      <c r="AC18" s="13">
        <f>SUM(P18:V18)</f>
        <v>340.84710000000007</v>
      </c>
      <c r="AD18" s="15">
        <f>(C18*K18)/1000</f>
        <v>308.02342465753429</v>
      </c>
      <c r="AE18" s="15">
        <f>+K18/1000</f>
        <v>3.2149999999999999</v>
      </c>
      <c r="AF18" s="16">
        <f>(K18)/(K18+L18)</f>
        <v>0.90857451300123493</v>
      </c>
      <c r="AG18" s="16"/>
      <c r="AH18" s="16">
        <f t="shared" si="1"/>
        <v>0.36131291109167468</v>
      </c>
      <c r="AI18" s="16">
        <f>P18/(P18+W18)</f>
        <v>0.22456386463233355</v>
      </c>
      <c r="AJ18" s="16"/>
      <c r="AK18" s="17">
        <f>(K18+L18)/(K18+L18+X18)</f>
        <v>0.97506609956751111</v>
      </c>
      <c r="AL18" s="16">
        <f>(K18)/(W18+K18)</f>
        <v>0.84217199169091894</v>
      </c>
      <c r="AM18" s="16">
        <f>K18/(M18+K18)</f>
        <v>0.91075171435200231</v>
      </c>
      <c r="AN18" s="16">
        <f>(K18+L18)/(X18+W18)</f>
        <v>5.1061118767090674</v>
      </c>
      <c r="AO18" s="16">
        <f>P18/(M18+P18)</f>
        <v>0.35642935351026278</v>
      </c>
      <c r="AP18" s="19">
        <f t="shared" si="3"/>
        <v>0.13057092764017056</v>
      </c>
      <c r="AQ18" s="20">
        <f>(AA18*C18)/1000</f>
        <v>479.05083000547955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</row>
    <row r="19" spans="1:1020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509.953329</v>
      </c>
      <c r="Q19" s="12">
        <v>76.834378999999998</v>
      </c>
      <c r="R19" s="12">
        <v>188.05744999999999</v>
      </c>
      <c r="S19" s="12">
        <v>0</v>
      </c>
      <c r="T19" s="12">
        <v>1.2050000000000001</v>
      </c>
      <c r="U19" s="12">
        <v>0.30499999999999999</v>
      </c>
      <c r="V19" s="12">
        <v>0</v>
      </c>
      <c r="W19" s="12">
        <v>2688.9137660000001</v>
      </c>
      <c r="X19" s="12">
        <v>492.03731399999998</v>
      </c>
      <c r="Y19" s="12">
        <v>556.47735799999998</v>
      </c>
      <c r="Z19" s="12">
        <v>0</v>
      </c>
      <c r="AA19" s="13">
        <f>SUM(K19:Z19)</f>
        <v>24219.637503994007</v>
      </c>
      <c r="AB19" s="13">
        <f>SUM(K19:O19)</f>
        <v>19705.853907994002</v>
      </c>
      <c r="AC19" s="13">
        <f>SUM(P19:V19)</f>
        <v>776.35515799999996</v>
      </c>
      <c r="AD19" s="15">
        <f>(C19*K19)/1000</f>
        <v>2382.9149980723237</v>
      </c>
      <c r="AE19" s="15">
        <f>+K19/1000</f>
        <v>16.245124659999998</v>
      </c>
      <c r="AF19" s="16">
        <f>(K19)/(K19+L19)</f>
        <v>0.97002619070714913</v>
      </c>
      <c r="AG19" s="16">
        <f t="shared" ref="AG19:AG37" si="4">W19/(AB19+W19)</f>
        <v>0.12006883952283684</v>
      </c>
      <c r="AH19" s="16">
        <f t="shared" si="1"/>
        <v>0.22403893464748595</v>
      </c>
      <c r="AI19" s="16">
        <f>P19/(P19+W19)</f>
        <v>0.15941685410972037</v>
      </c>
      <c r="AJ19" s="16">
        <f t="shared" ref="AJ19:AJ37" si="5">AB19/(AB19+AC19)</f>
        <v>0.96209612178556669</v>
      </c>
      <c r="AK19" s="17">
        <f>(K19+L19)/(K19+L19+X19)</f>
        <v>0.97145812268691889</v>
      </c>
      <c r="AL19" s="16">
        <f>(K19)/(W19+K19)</f>
        <v>0.85798519547168473</v>
      </c>
      <c r="AM19" s="16">
        <f>K19/(M19+K19)</f>
        <v>0.88536652832912011</v>
      </c>
      <c r="AN19" s="16">
        <f>(K19+L19)/(X19+W19)</f>
        <v>5.2648087288390482</v>
      </c>
      <c r="AO19" s="16">
        <f>P19/(M19+P19)</f>
        <v>0.19513749765361557</v>
      </c>
      <c r="AP19" s="19">
        <f t="shared" si="3"/>
        <v>0.15468245239408082</v>
      </c>
      <c r="AQ19" s="20">
        <f>(AA19*C19)/1000</f>
        <v>3552.6558683940725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</row>
    <row r="20" spans="1:1020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61.0240434352826</v>
      </c>
      <c r="R20" s="12">
        <v>56.968307290466903</v>
      </c>
      <c r="S20" s="12">
        <v>61.067683332529803</v>
      </c>
      <c r="T20" s="12">
        <v>0.11</v>
      </c>
      <c r="U20" s="12">
        <v>0</v>
      </c>
      <c r="V20" s="12">
        <v>0</v>
      </c>
      <c r="W20" s="12">
        <v>455.54065275630001</v>
      </c>
      <c r="X20" s="12">
        <v>53.995227806661497</v>
      </c>
      <c r="Y20" s="12">
        <v>88.169915059777495</v>
      </c>
      <c r="Z20" s="12">
        <v>0</v>
      </c>
      <c r="AA20" s="13">
        <f>SUM(K20:Z20)</f>
        <v>3546.2783090193452</v>
      </c>
      <c r="AB20" s="13">
        <f>SUM(K20:O20)</f>
        <v>2599.0247795976761</v>
      </c>
      <c r="AC20" s="13">
        <f>SUM(P20:V20)</f>
        <v>349.54773379893032</v>
      </c>
      <c r="AD20" s="15">
        <f>(C20*K20)/1000</f>
        <v>65.117689375308018</v>
      </c>
      <c r="AE20" s="15">
        <f>+K20/1000</f>
        <v>1.6257152272221198</v>
      </c>
      <c r="AF20" s="16">
        <f>(K20)/(K20+L20)</f>
        <v>0.71021905087586201</v>
      </c>
      <c r="AG20" s="16">
        <f t="shared" si="4"/>
        <v>0.1491343573561105</v>
      </c>
      <c r="AH20" s="16">
        <f t="shared" si="1"/>
        <v>0.43417311643825435</v>
      </c>
      <c r="AI20" s="16">
        <f>P20/(P20+W20)</f>
        <v>0.27220435231044121</v>
      </c>
      <c r="AJ20" s="16">
        <f t="shared" si="5"/>
        <v>0.88145187808311043</v>
      </c>
      <c r="AK20" s="17">
        <f>(K20+L20)/(K20+L20+X20)</f>
        <v>0.97695494456562038</v>
      </c>
      <c r="AL20" s="16">
        <f>(K20)/(W20+K20)</f>
        <v>0.78112222666199815</v>
      </c>
      <c r="AM20" s="16">
        <f>K20/(M20+K20)</f>
        <v>0.89595017050970804</v>
      </c>
      <c r="AN20" s="16">
        <f>(K20+L20)/(X20+W20)</f>
        <v>4.4923893015964484</v>
      </c>
      <c r="AO20" s="16">
        <f>P20/(M20+P20)</f>
        <v>0.47435489414758897</v>
      </c>
      <c r="AP20" s="19">
        <f t="shared" si="3"/>
        <v>0.1059694319210745</v>
      </c>
      <c r="AQ20" s="20">
        <f>(AA20*C20)/1000</f>
        <v>142.04544898044628</v>
      </c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</row>
    <row r="21" spans="1:1020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285.98795749999999</v>
      </c>
      <c r="Q21" s="12">
        <v>16.774510500000002</v>
      </c>
      <c r="R21" s="12">
        <v>103.7698235</v>
      </c>
      <c r="S21" s="12">
        <v>0</v>
      </c>
      <c r="T21" s="12">
        <v>0.28399999999999997</v>
      </c>
      <c r="U21" s="12">
        <v>0</v>
      </c>
      <c r="V21" s="12">
        <v>0</v>
      </c>
      <c r="W21" s="12">
        <v>1362.692777</v>
      </c>
      <c r="X21" s="12">
        <v>210.70776699999999</v>
      </c>
      <c r="Y21" s="12">
        <v>373.2853715</v>
      </c>
      <c r="Z21" s="12">
        <v>0</v>
      </c>
      <c r="AA21" s="13">
        <f>SUM(K21:Z21)</f>
        <v>13343.492059460799</v>
      </c>
      <c r="AB21" s="13">
        <f>SUM(K21:O21)</f>
        <v>10989.9898524608</v>
      </c>
      <c r="AC21" s="13">
        <f>SUM(P21:V21)</f>
        <v>406.81629150000003</v>
      </c>
      <c r="AD21" s="15">
        <f>(C21*K21)/1000</f>
        <v>1156.4877203521112</v>
      </c>
      <c r="AE21" s="15">
        <f>+K21/1000</f>
        <v>8.8143248679999999</v>
      </c>
      <c r="AF21" s="16">
        <f>(K21)/(K21+L21)</f>
        <v>0.97030855812148253</v>
      </c>
      <c r="AG21" s="16">
        <f t="shared" si="4"/>
        <v>0.11031553370844452</v>
      </c>
      <c r="AH21" s="16">
        <f t="shared" si="1"/>
        <v>0.22990347929940549</v>
      </c>
      <c r="AI21" s="16">
        <f>P21/(P21+W21)</f>
        <v>0.17346472941392888</v>
      </c>
      <c r="AJ21" s="16">
        <f t="shared" si="5"/>
        <v>0.96430435980385854</v>
      </c>
      <c r="AK21" s="17">
        <f>(K21+L21)/(K21+L21+X21)</f>
        <v>0.9773304559159296</v>
      </c>
      <c r="AL21" s="16">
        <f>(K21)/(W21+K21)</f>
        <v>0.86610097137155939</v>
      </c>
      <c r="AM21" s="16">
        <f>K21/(M21+K21)</f>
        <v>0.85466750072339936</v>
      </c>
      <c r="AN21" s="16">
        <f>(K21+L21)/(X21+W21)</f>
        <v>5.7735096403785153</v>
      </c>
      <c r="AO21" s="16">
        <f>P21/(M21+P21)</f>
        <v>0.16023299413059336</v>
      </c>
      <c r="AP21" s="19">
        <f t="shared" si="3"/>
        <v>0.13391870735237268</v>
      </c>
      <c r="AQ21" s="20">
        <f>(AA21*C21)/1000</f>
        <v>1750.7392732262429</v>
      </c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</row>
    <row r="22" spans="1:1020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9.3717950434369595</v>
      </c>
      <c r="R22" s="12">
        <v>55.604543601695298</v>
      </c>
      <c r="S22" s="12">
        <v>51.038638485910099</v>
      </c>
      <c r="T22" s="12">
        <v>0</v>
      </c>
      <c r="U22" s="12">
        <v>0</v>
      </c>
      <c r="V22" s="12">
        <v>0</v>
      </c>
      <c r="W22" s="12">
        <v>210.71104536802301</v>
      </c>
      <c r="X22" s="12">
        <v>23.8332048045142</v>
      </c>
      <c r="Y22" s="12">
        <v>74.470000798160299</v>
      </c>
      <c r="Z22" s="12">
        <v>0</v>
      </c>
      <c r="AA22" s="13">
        <f>SUM(K22:Z22)</f>
        <v>1548.3398045111878</v>
      </c>
      <c r="AB22" s="13">
        <f>SUM(K22:O22)</f>
        <v>1005.8959585595261</v>
      </c>
      <c r="AC22" s="13">
        <f>SUM(P22:V22)</f>
        <v>233.42959498096434</v>
      </c>
      <c r="AD22" s="15">
        <f>(C22*K22)/1000</f>
        <v>73.208726130222431</v>
      </c>
      <c r="AE22" s="15">
        <f>+K22/1000</f>
        <v>0.72160910174267001</v>
      </c>
      <c r="AF22" s="16">
        <f>(K22)/(K22+L22)</f>
        <v>0.93049195439885901</v>
      </c>
      <c r="AG22" s="16">
        <f t="shared" si="4"/>
        <v>0.17319565372202245</v>
      </c>
      <c r="AH22" s="16">
        <f t="shared" si="1"/>
        <v>0.5255758509231333</v>
      </c>
      <c r="AI22" s="16">
        <f>P22/(P22+W22)</f>
        <v>0.3578343025608875</v>
      </c>
      <c r="AJ22" s="16">
        <f t="shared" si="5"/>
        <v>0.81164788032159463</v>
      </c>
      <c r="AK22" s="17">
        <f>(K22+L22)/(K22+L22+X22)</f>
        <v>0.97018414698263677</v>
      </c>
      <c r="AL22" s="16">
        <f>(K22)/(W22+K22)</f>
        <v>0.77399282207830955</v>
      </c>
      <c r="AM22" s="16">
        <f>K22/(M22+K22)</f>
        <v>0.83014477582212476</v>
      </c>
      <c r="AN22" s="16">
        <f>(K22+L22)/(X22+W22)</f>
        <v>3.3064700204567967</v>
      </c>
      <c r="AO22" s="16">
        <f>P22/(M22+P22)</f>
        <v>0.4429696407912968</v>
      </c>
      <c r="AP22" s="19">
        <f t="shared" si="3"/>
        <v>0.10161496087404333</v>
      </c>
      <c r="AQ22" s="20">
        <f>(AA22*C22)/1000</f>
        <v>157.08225468780697</v>
      </c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</row>
    <row r="23" spans="1:1020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25.816570458588401</v>
      </c>
      <c r="R23" s="12">
        <v>12.7229934053329</v>
      </c>
      <c r="S23" s="12">
        <v>21.755615541091</v>
      </c>
      <c r="T23" s="12">
        <v>0</v>
      </c>
      <c r="U23" s="12">
        <v>0</v>
      </c>
      <c r="V23" s="12">
        <v>0</v>
      </c>
      <c r="W23" s="12">
        <v>140.28000566334501</v>
      </c>
      <c r="X23" s="12">
        <v>18.561</v>
      </c>
      <c r="Y23" s="12">
        <v>25.9773173453321</v>
      </c>
      <c r="Z23" s="12">
        <v>0</v>
      </c>
      <c r="AA23" s="13">
        <f>SUM(K23:Z23)</f>
        <v>1095.4663337811264</v>
      </c>
      <c r="AB23" s="13">
        <f>SUM(K23:O23)</f>
        <v>781.86509121294955</v>
      </c>
      <c r="AC23" s="13">
        <f>SUM(P23:V23)</f>
        <v>128.7829195594999</v>
      </c>
      <c r="AD23" s="15">
        <f>(C23*K23)/1000</f>
        <v>25.619815497933097</v>
      </c>
      <c r="AE23" s="15">
        <f>+K23/1000</f>
        <v>0.50194485543454503</v>
      </c>
      <c r="AF23" s="17">
        <f>(K23)/(K23+L23)</f>
        <v>0.7827783600073307</v>
      </c>
      <c r="AG23" s="16">
        <f t="shared" si="4"/>
        <v>0.15212357159251211</v>
      </c>
      <c r="AH23" s="16">
        <f t="shared" si="1"/>
        <v>0.47863494925151262</v>
      </c>
      <c r="AI23" s="16">
        <f>P23/(P23+W23)</f>
        <v>0.3280570946732782</v>
      </c>
      <c r="AJ23" s="16">
        <f t="shared" si="5"/>
        <v>0.85858101260193731</v>
      </c>
      <c r="AK23" s="17">
        <f>(K23+L23)/(K23+L23+X23)</f>
        <v>0.97186857613083155</v>
      </c>
      <c r="AL23" s="16">
        <f>(K23)/(W23+K23)</f>
        <v>0.7815718229538251</v>
      </c>
      <c r="AM23" s="16">
        <f>K23/(M23+K23)</f>
        <v>0.84502784521006535</v>
      </c>
      <c r="AN23" s="16">
        <f>(K23+L23)/(X23+W23)</f>
        <v>4.036961134780058</v>
      </c>
      <c r="AO23" s="16">
        <f>P23/(M23+P23)</f>
        <v>0.42660620395801879</v>
      </c>
      <c r="AP23" s="19">
        <f t="shared" si="3"/>
        <v>0.11685269759207545</v>
      </c>
      <c r="AQ23" s="20">
        <f>(AA23*C23)/1000</f>
        <v>55.913802187239462</v>
      </c>
    </row>
    <row r="24" spans="1:1020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6.6902965943689496</v>
      </c>
      <c r="R24" s="24">
        <v>26.822537208309399</v>
      </c>
      <c r="S24" s="24">
        <v>10.0813235346107</v>
      </c>
      <c r="T24" s="24">
        <v>1.1000000000000001</v>
      </c>
      <c r="U24" s="24">
        <v>0.96099999999999997</v>
      </c>
      <c r="V24" s="24">
        <v>0</v>
      </c>
      <c r="W24" s="24">
        <v>84.2362992880512</v>
      </c>
      <c r="X24" s="24"/>
      <c r="Y24" s="24">
        <v>71.493041807654706</v>
      </c>
      <c r="Z24" s="24">
        <v>0</v>
      </c>
      <c r="AA24" s="13">
        <f>SUM(K24:Z24)</f>
        <v>1586.7046130979502</v>
      </c>
      <c r="AB24" s="13">
        <f>SUM(K24:O24)</f>
        <v>1354.8587490695541</v>
      </c>
      <c r="AC24" s="13">
        <f>SUM(P24:V24)</f>
        <v>76.116522932690543</v>
      </c>
      <c r="AD24" s="15">
        <f>(C24*K24)/1000</f>
        <v>82.108785965692334</v>
      </c>
      <c r="AE24" s="15">
        <f>+K24/1000</f>
        <v>0.67651708527037502</v>
      </c>
      <c r="AF24" s="17">
        <f>(K24)/(K24+L24)</f>
        <v>0.96348026851287638</v>
      </c>
      <c r="AG24" s="16">
        <f t="shared" si="4"/>
        <v>5.8534215223787676E-2</v>
      </c>
      <c r="AH24" s="16">
        <f t="shared" si="1"/>
        <v>0.47468152963287735</v>
      </c>
      <c r="AI24" s="16">
        <f>P24/(P24+W24)</f>
        <v>0.26557964912672016</v>
      </c>
      <c r="AJ24" s="16">
        <f t="shared" si="5"/>
        <v>0.94680793971639565</v>
      </c>
      <c r="AK24" s="17"/>
      <c r="AL24" s="16">
        <f>(K24)/(W24+K24)</f>
        <v>0.88927252773650745</v>
      </c>
      <c r="AM24" s="16">
        <f>K24/(M24+K24)</f>
        <v>0.63832147571799591</v>
      </c>
      <c r="AN24" s="16">
        <f>(K24+L24)/(X24+W24)</f>
        <v>8.3355961447073987</v>
      </c>
      <c r="AO24" s="16">
        <f>P24/(M24+P24)</f>
        <v>7.3616967878464598E-2</v>
      </c>
      <c r="AP24" s="19"/>
      <c r="AQ24" s="20">
        <f>(AA24*C24)/1000</f>
        <v>192.57812153490249</v>
      </c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</row>
    <row r="25" spans="1:1020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23.464454158612501</v>
      </c>
      <c r="R25" s="24">
        <v>165.72307290884299</v>
      </c>
      <c r="S25" s="24">
        <v>64.795365720321996</v>
      </c>
      <c r="T25" s="24">
        <v>1.51</v>
      </c>
      <c r="U25" s="24">
        <v>8.1000000000000003E-2</v>
      </c>
      <c r="V25" s="24">
        <v>0.33</v>
      </c>
      <c r="W25" s="24">
        <v>2249.67460588636</v>
      </c>
      <c r="X25" s="24"/>
      <c r="Y25" s="24">
        <v>325.78449386618598</v>
      </c>
      <c r="Z25" s="24">
        <v>0</v>
      </c>
      <c r="AA25" s="13">
        <f>SUM(K25:Z25)</f>
        <v>11430.202178459322</v>
      </c>
      <c r="AB25" s="13">
        <f>SUM(K25:O25)</f>
        <v>7749.4565449795209</v>
      </c>
      <c r="AC25" s="13">
        <f>SUM(P25:V25)</f>
        <v>1105.2865337272533</v>
      </c>
      <c r="AD25" s="15">
        <f>(C25*K25)/1000</f>
        <v>1650.7700867925575</v>
      </c>
      <c r="AE25" s="15">
        <f>+K25/1000</f>
        <v>5.30630631157449</v>
      </c>
      <c r="AF25" s="17">
        <f>(K25)/(K25+L25)</f>
        <v>0.98099094079510707</v>
      </c>
      <c r="AG25" s="16">
        <f t="shared" si="4"/>
        <v>0.22498700856539403</v>
      </c>
      <c r="AH25" s="16">
        <f t="shared" si="1"/>
        <v>0.3294483863543492</v>
      </c>
      <c r="AI25" s="16">
        <f>P25/(P25+W25)</f>
        <v>0.27407775116430771</v>
      </c>
      <c r="AJ25" s="16">
        <f t="shared" si="5"/>
        <v>0.87517576468309233</v>
      </c>
      <c r="AK25" s="17"/>
      <c r="AL25" s="16">
        <f>(K25)/(W25+K25)</f>
        <v>0.70226571103592039</v>
      </c>
      <c r="AM25" s="16">
        <f>K25/(M25+K25)</f>
        <v>0.79630917561176218</v>
      </c>
      <c r="AN25" s="16">
        <f>(K25+L25)/(X25+W25)</f>
        <v>2.4044049509538707</v>
      </c>
      <c r="AO25" s="16">
        <f>P25/(M25+P25)</f>
        <v>0.38491043109659823</v>
      </c>
      <c r="AP25" s="19"/>
      <c r="AQ25" s="20">
        <f>(AA25*C25)/1000</f>
        <v>3555.888924285086</v>
      </c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</row>
    <row r="26" spans="1:1020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9.6478933003221599</v>
      </c>
      <c r="R26" s="24">
        <v>53.022383773672999</v>
      </c>
      <c r="S26" s="24">
        <v>16.4625019529932</v>
      </c>
      <c r="T26" s="24">
        <v>1.3</v>
      </c>
      <c r="U26" s="24">
        <v>0.95</v>
      </c>
      <c r="V26" s="24">
        <v>0</v>
      </c>
      <c r="W26" s="24">
        <v>316.32475734352198</v>
      </c>
      <c r="X26" s="24"/>
      <c r="Y26" s="24">
        <v>189.63526516111801</v>
      </c>
      <c r="Z26" s="24">
        <v>0</v>
      </c>
      <c r="AA26" s="13">
        <f>SUM(K26:Z26)</f>
        <v>3972.7973607350114</v>
      </c>
      <c r="AB26" s="13">
        <f>SUM(K26:O26)</f>
        <v>3331.7573560598539</v>
      </c>
      <c r="AC26" s="13">
        <f>SUM(P26:V26)</f>
        <v>135.07998217051767</v>
      </c>
      <c r="AD26" s="15">
        <f>(C26*K26)/1000</f>
        <v>539.20164172191448</v>
      </c>
      <c r="AE26" s="15">
        <f>+K26/1000</f>
        <v>2.39513933587074</v>
      </c>
      <c r="AF26" s="17">
        <f>(K26)/(K26+L26)</f>
        <v>0.98077186249837678</v>
      </c>
      <c r="AG26" s="16">
        <f t="shared" si="4"/>
        <v>8.6709878645910107E-2</v>
      </c>
      <c r="AH26" s="16">
        <f t="shared" si="1"/>
        <v>0.29924360633860025</v>
      </c>
      <c r="AI26" s="16">
        <f>P26/(P26+W26)</f>
        <v>0.14511896286601186</v>
      </c>
      <c r="AJ26" s="16">
        <f t="shared" si="5"/>
        <v>0.96103653878394291</v>
      </c>
      <c r="AK26" s="17"/>
      <c r="AL26" s="16">
        <f>(K26)/(W26+K26)</f>
        <v>0.88333802459890232</v>
      </c>
      <c r="AM26" s="16">
        <f>K26/(M26+K26)</f>
        <v>0.80582597361972885</v>
      </c>
      <c r="AN26" s="16">
        <f>(K26+L26)/(X26+W26)</f>
        <v>7.7202186759411191</v>
      </c>
      <c r="AO26" s="16">
        <f>P26/(M26+P26)</f>
        <v>8.5120632355788955E-2</v>
      </c>
      <c r="AP26" s="19"/>
      <c r="AQ26" s="20">
        <f>(AA26*C26)/1000</f>
        <v>894.36920310026312</v>
      </c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</row>
    <row r="27" spans="1:1020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0.51229999999999998</v>
      </c>
      <c r="R27" s="32">
        <v>0.27150000000000002</v>
      </c>
      <c r="S27" s="32">
        <v>0.81059999999999999</v>
      </c>
      <c r="T27" s="32">
        <v>0</v>
      </c>
      <c r="U27" s="32">
        <v>0</v>
      </c>
      <c r="V27" s="32">
        <v>0</v>
      </c>
      <c r="W27" s="32">
        <v>0.93200000000000005</v>
      </c>
      <c r="X27" s="32">
        <v>4.5159999999999999E-2</v>
      </c>
      <c r="Y27" s="32">
        <v>2.3261E-2</v>
      </c>
      <c r="Z27" s="32">
        <v>1.4999999999999999E-2</v>
      </c>
      <c r="AA27" s="32">
        <f>SUM(K27:Z27)</f>
        <v>3.6424946300000003</v>
      </c>
      <c r="AB27" s="32">
        <f>SUM(K27:O27)</f>
        <v>0.13867362999999999</v>
      </c>
      <c r="AC27" s="32">
        <f>SUM(P27:V27)</f>
        <v>2.4883999999999999</v>
      </c>
      <c r="AD27" s="33">
        <f>(C27*K27)/1000</f>
        <v>2.9779441799081704E-5</v>
      </c>
      <c r="AE27" s="32"/>
      <c r="AF27" s="31">
        <f>(K27)/(K27+L27)</f>
        <v>0.4506692057195093</v>
      </c>
      <c r="AG27" s="31">
        <f t="shared" si="4"/>
        <v>0.87048001733263958</v>
      </c>
      <c r="AH27" s="31">
        <f t="shared" si="1"/>
        <v>0.72751724944450946</v>
      </c>
      <c r="AI27" s="31">
        <f>P27/(P27+W27)</f>
        <v>0.48959474260679081</v>
      </c>
      <c r="AJ27" s="31">
        <f t="shared" si="5"/>
        <v>5.2786350719831177E-2</v>
      </c>
      <c r="AK27" s="34">
        <f>(K27+L27)/(K27+L27+X27)</f>
        <v>0.29253592502886017</v>
      </c>
      <c r="AL27" s="34">
        <f>(K27)/(W27+K27)</f>
        <v>8.9488410565868627E-3</v>
      </c>
      <c r="AM27" s="35">
        <f>K27/(M27+K27)</f>
        <v>6.5534312295162198E-2</v>
      </c>
      <c r="AN27" s="31">
        <f>(K27+L27)/(X27+W27)</f>
        <v>1.9110104793483153E-2</v>
      </c>
      <c r="AO27" s="31">
        <f>P27/(M27+P27)</f>
        <v>0.88165680473372776</v>
      </c>
      <c r="AP27" s="36">
        <f t="shared" ref="AP27:AP34" si="6">X27/(X27+W27)</f>
        <v>4.6215563469646725E-2</v>
      </c>
      <c r="AQ27" s="37">
        <f>(AA27*C27)/1000</f>
        <v>1.2889285393672564E-2</v>
      </c>
    </row>
    <row r="28" spans="1:1020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0.19125</v>
      </c>
      <c r="R28" s="32">
        <v>0.114</v>
      </c>
      <c r="S28" s="32">
        <v>0.17454</v>
      </c>
      <c r="T28" s="32">
        <v>0</v>
      </c>
      <c r="U28" s="32">
        <v>0</v>
      </c>
      <c r="V28" s="32">
        <v>0</v>
      </c>
      <c r="W28" s="32">
        <v>0.28454499999999999</v>
      </c>
      <c r="X28" s="32">
        <v>3.5610000000000003E-2</v>
      </c>
      <c r="Y28" s="32">
        <v>2.4400000000000002E-2</v>
      </c>
      <c r="Z28" s="32">
        <v>0</v>
      </c>
      <c r="AA28" s="32">
        <f>SUM(K28:Z28)</f>
        <v>1.0636196</v>
      </c>
      <c r="AB28" s="32">
        <f>SUM(K28:O28)</f>
        <v>3.92746E-2</v>
      </c>
      <c r="AC28" s="32">
        <f>SUM(P28:V28)</f>
        <v>0.67979000000000001</v>
      </c>
      <c r="AD28" s="33">
        <f>(C28*K28)/1000</f>
        <v>4.3239314506538485E-5</v>
      </c>
      <c r="AE28" s="32"/>
      <c r="AF28" s="31">
        <f>(K28)/(K28+L28)</f>
        <v>0.49004907623485267</v>
      </c>
      <c r="AG28" s="31">
        <f t="shared" si="4"/>
        <v>0.87871456823490612</v>
      </c>
      <c r="AH28" s="31">
        <f t="shared" si="1"/>
        <v>0.7049313775814422</v>
      </c>
      <c r="AI28" s="31">
        <f>P28/(P28+W28)</f>
        <v>0.41275836093654872</v>
      </c>
      <c r="AJ28" s="31">
        <f t="shared" si="5"/>
        <v>5.4619014758896481E-2</v>
      </c>
      <c r="AK28" s="34">
        <f>(K28+L28)/(K28+L28+X28)</f>
        <v>0.42009490836489882</v>
      </c>
      <c r="AL28" s="34">
        <f>(K28)/(W28+K28)</f>
        <v>4.2537584130643846E-2</v>
      </c>
      <c r="AM28" s="35">
        <f>K28/(M28+K28)</f>
        <v>0.4839890350541356</v>
      </c>
      <c r="AN28" s="31">
        <f>(K28+L28)/(X28+W28)</f>
        <v>8.0575346316627897E-2</v>
      </c>
      <c r="AO28" s="31">
        <f>P28/(M28+P28)</f>
        <v>0.93686468863302075</v>
      </c>
      <c r="AP28" s="36">
        <f t="shared" si="6"/>
        <v>0.11122737424060222</v>
      </c>
      <c r="AQ28" s="37">
        <f>(AA28*C28)/1000</f>
        <v>3.6380032907004389E-3</v>
      </c>
    </row>
    <row r="29" spans="1:1020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0.84255000000000002</v>
      </c>
      <c r="R29" s="32">
        <v>0.35454999999999998</v>
      </c>
      <c r="S29" s="32">
        <v>0.61539999999999995</v>
      </c>
      <c r="T29" s="32">
        <v>0</v>
      </c>
      <c r="U29" s="32">
        <v>0</v>
      </c>
      <c r="V29" s="32">
        <v>3.5453999999999999E-2</v>
      </c>
      <c r="W29" s="32">
        <v>1.1254635399999999</v>
      </c>
      <c r="X29" s="32">
        <v>5.5539999999999999E-2</v>
      </c>
      <c r="Y29" s="32">
        <v>1.4853999999999999E-2</v>
      </c>
      <c r="Z29" s="32">
        <v>0</v>
      </c>
      <c r="AA29" s="32">
        <f>SUM(K29:Z29)</f>
        <v>4.1627695399999993</v>
      </c>
      <c r="AB29" s="32">
        <f>SUM(K29:O29)</f>
        <v>5.4314000000000001E-2</v>
      </c>
      <c r="AC29" s="32">
        <f>SUM(P29:V29)</f>
        <v>2.9125980000000005</v>
      </c>
      <c r="AD29" s="33">
        <f>(C29*K29)/1000</f>
        <v>6.0192399477354872E-6</v>
      </c>
      <c r="AE29" s="32"/>
      <c r="AF29" s="31">
        <f>(K29)/(K29+L29)</f>
        <v>0.39799047432635221</v>
      </c>
      <c r="AG29" s="31">
        <f t="shared" si="4"/>
        <v>0.95396250720284104</v>
      </c>
      <c r="AH29" s="31">
        <f t="shared" si="1"/>
        <v>0.72128618426157032</v>
      </c>
      <c r="AI29" s="31">
        <f>P29/(P29+W29)</f>
        <v>0.48611494210005785</v>
      </c>
      <c r="AJ29" s="31">
        <f t="shared" si="5"/>
        <v>1.8306575995513177E-2</v>
      </c>
      <c r="AK29" s="34">
        <f>(K29+L29)/(K29+L29+X29)</f>
        <v>0.35563960368471126</v>
      </c>
      <c r="AL29" s="34">
        <f>(K29)/(W29+K29)</f>
        <v>1.0723732958867612E-2</v>
      </c>
      <c r="AM29" s="35">
        <f>K29/(M29+K29)</f>
        <v>0.34021193530395982</v>
      </c>
      <c r="AN29" s="31">
        <f>(K29+L29)/(X29+W29)</f>
        <v>2.5955891715616707E-2</v>
      </c>
      <c r="AO29" s="31">
        <f>P29/(M29+P29)</f>
        <v>0.97825975095193984</v>
      </c>
      <c r="AP29" s="36">
        <f t="shared" si="6"/>
        <v>4.7027801457733144E-2</v>
      </c>
      <c r="AQ29" s="37">
        <f>(AA29*C29)/1000</f>
        <v>2.0538285826544648E-3</v>
      </c>
    </row>
    <row r="30" spans="1:1020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0.82854000000000005</v>
      </c>
      <c r="R30" s="32">
        <v>0.41549999999999998</v>
      </c>
      <c r="S30" s="32">
        <v>0.78510000000000002</v>
      </c>
      <c r="T30" s="32">
        <v>0</v>
      </c>
      <c r="U30" s="32">
        <v>0</v>
      </c>
      <c r="V30" s="32">
        <v>0</v>
      </c>
      <c r="W30" s="32">
        <v>1.348484</v>
      </c>
      <c r="X30" s="32">
        <v>0.11121</v>
      </c>
      <c r="Y30" s="32">
        <v>0.29449999999999998</v>
      </c>
      <c r="Z30" s="32">
        <v>0</v>
      </c>
      <c r="AA30" s="32">
        <f>SUM(K30:Z30)</f>
        <v>4.9376284999999998</v>
      </c>
      <c r="AB30" s="32">
        <f>SUM(K30:O30)</f>
        <v>3.9744500000000002E-2</v>
      </c>
      <c r="AC30" s="32">
        <f>SUM(P30:V30)</f>
        <v>3.1436899999999999</v>
      </c>
      <c r="AD30" s="33">
        <f>(C30*K30)/1000</f>
        <v>8.6136710573741709E-5</v>
      </c>
      <c r="AE30" s="32"/>
      <c r="AF30" s="31">
        <f>(K30)/(K30+L30)</f>
        <v>0.39096925122979054</v>
      </c>
      <c r="AG30" s="31">
        <f t="shared" si="4"/>
        <v>0.97137034717267356</v>
      </c>
      <c r="AH30" s="31">
        <f t="shared" si="1"/>
        <v>0.6998148335304909</v>
      </c>
      <c r="AI30" s="31">
        <f>P30/(P30+W30)</f>
        <v>0.45251100878022793</v>
      </c>
      <c r="AJ30" s="31">
        <f t="shared" si="5"/>
        <v>1.2484786478251714E-2</v>
      </c>
      <c r="AK30" s="34">
        <f>(K30+L30)/(K30+L30+X30)</f>
        <v>0.21911041361659103</v>
      </c>
      <c r="AL30" s="34">
        <f>(K30)/(W30+K30)</f>
        <v>8.9660788250615145E-3</v>
      </c>
      <c r="AM30" s="35">
        <f>K30/(M30+K30)</f>
        <v>0.58823529411764708</v>
      </c>
      <c r="AN30" s="31">
        <f>(K30+L30)/(X30+W30)</f>
        <v>2.1377425679628744E-2</v>
      </c>
      <c r="AO30" s="31">
        <f>P30/(M30+P30)</f>
        <v>0.99239597895093001</v>
      </c>
      <c r="AP30" s="36">
        <f t="shared" si="6"/>
        <v>7.6187200879088354E-2</v>
      </c>
      <c r="AQ30" s="37">
        <f>(AA30*C30)/1000</f>
        <v>3.4861563690586753E-2</v>
      </c>
    </row>
    <row r="31" spans="1:1020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12.47485</v>
      </c>
      <c r="R31" s="32">
        <v>5.3185849999999997</v>
      </c>
      <c r="S31" s="32">
        <v>13.64</v>
      </c>
      <c r="T31" s="32">
        <v>0</v>
      </c>
      <c r="U31" s="32">
        <v>0</v>
      </c>
      <c r="V31" s="32">
        <v>0.11</v>
      </c>
      <c r="W31" s="32">
        <v>17.263999999999999</v>
      </c>
      <c r="X31" s="32">
        <v>0.77</v>
      </c>
      <c r="Y31" s="32">
        <v>1.8154999999999999</v>
      </c>
      <c r="Z31" s="32">
        <v>0.22</v>
      </c>
      <c r="AA31" s="32">
        <f>SUM(K31:Z31)</f>
        <v>69.962389000000002</v>
      </c>
      <c r="AB31" s="32">
        <f>SUM(K31:O31)</f>
        <v>2.0234540000000001</v>
      </c>
      <c r="AC31" s="32">
        <f>SUM(P31:V31)</f>
        <v>47.869435000000003</v>
      </c>
      <c r="AD31" s="33">
        <f>(C31*K31)/1000</f>
        <v>1.2312124538425458E-3</v>
      </c>
      <c r="AE31" s="32"/>
      <c r="AF31" s="31">
        <f>(K31)/(K31+L31)</f>
        <v>0.37995824634655534</v>
      </c>
      <c r="AG31" s="31">
        <f t="shared" si="4"/>
        <v>0.89508962665575242</v>
      </c>
      <c r="AH31" s="31">
        <f t="shared" si="1"/>
        <v>0.734944118945976</v>
      </c>
      <c r="AI31" s="31">
        <f>P31/(P31+W31)</f>
        <v>0.48603751116403687</v>
      </c>
      <c r="AJ31" s="31">
        <f t="shared" si="5"/>
        <v>4.0555959788177429E-2</v>
      </c>
      <c r="AK31" s="34">
        <f>(K31+L31)/(K31+L31+X31)</f>
        <v>0.55439814814814814</v>
      </c>
      <c r="AL31" s="34">
        <f>(K31)/(W31+K31)</f>
        <v>2.0648967551622419E-2</v>
      </c>
      <c r="AM31" s="35">
        <f>K31/(M31+K31)</f>
        <v>0.25464268175121413</v>
      </c>
      <c r="AN31" s="31">
        <f>(K31+L31)/(X31+W31)</f>
        <v>5.3121880891649105E-2</v>
      </c>
      <c r="AO31" s="31">
        <f>P31/(M31+P31)</f>
        <v>0.93873692216878479</v>
      </c>
      <c r="AP31" s="36">
        <f t="shared" si="6"/>
        <v>4.2697127647776424E-2</v>
      </c>
      <c r="AQ31" s="37">
        <f>(AA31*C31)/1000</f>
        <v>0.23664440834444156</v>
      </c>
    </row>
    <row r="32" spans="1:1020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9.2134</v>
      </c>
      <c r="Q32" s="32">
        <v>5.3854579999999999</v>
      </c>
      <c r="R32" s="32">
        <v>3.2850000000000001</v>
      </c>
      <c r="S32" s="32">
        <v>4.6900000000000004</v>
      </c>
      <c r="T32" s="32">
        <v>6.6030000000000005E-2</v>
      </c>
      <c r="U32" s="32">
        <v>3.1E-2</v>
      </c>
      <c r="V32" s="32">
        <v>1.2239999999999999E-2</v>
      </c>
      <c r="W32" s="32">
        <v>7.2359999999999998</v>
      </c>
      <c r="X32" s="32">
        <v>0.30680000000000002</v>
      </c>
      <c r="Y32" s="32">
        <v>0.48545480000000002</v>
      </c>
      <c r="Z32" s="32">
        <v>0</v>
      </c>
      <c r="AA32" s="32">
        <f>SUM(K32:Z32)</f>
        <v>31.728301799999997</v>
      </c>
      <c r="AB32" s="32">
        <f>SUM(K32:O32)</f>
        <v>1.0169190000000001</v>
      </c>
      <c r="AC32" s="32">
        <f>SUM(P32:V32)</f>
        <v>22.683128</v>
      </c>
      <c r="AD32" s="33">
        <f>(C32*K32)/1000</f>
        <v>4.7872615493611046E-5</v>
      </c>
      <c r="AE32" s="32"/>
      <c r="AF32" s="31">
        <f>(K32)/(K32+L32)</f>
        <v>0.3461215387846121</v>
      </c>
      <c r="AG32" s="31">
        <f t="shared" si="4"/>
        <v>0.87678068814197729</v>
      </c>
      <c r="AH32" s="31">
        <f t="shared" si="1"/>
        <v>0.75814803158701682</v>
      </c>
      <c r="AI32" s="31">
        <f>P32/(P32+W32)</f>
        <v>0.5601055357642224</v>
      </c>
      <c r="AJ32" s="31">
        <f t="shared" si="5"/>
        <v>4.2907889591948911E-2</v>
      </c>
      <c r="AK32" s="34">
        <f>(K32+L32)/(K32+L32+X32)</f>
        <v>0.56593341294050403</v>
      </c>
      <c r="AL32" s="34">
        <f>(K32)/(W32+K32)</f>
        <v>1.8774281471838579E-2</v>
      </c>
      <c r="AM32" s="35">
        <f>K32/(M32+K32)</f>
        <v>0.20245667909629306</v>
      </c>
      <c r="AN32" s="31">
        <f>(K32+L32)/(X32+W32)</f>
        <v>5.3031235085114287E-2</v>
      </c>
      <c r="AO32" s="31">
        <f>P32/(M32+P32)</f>
        <v>0.94411198098126814</v>
      </c>
      <c r="AP32" s="36">
        <f t="shared" si="6"/>
        <v>4.0674550564777007E-2</v>
      </c>
      <c r="AQ32" s="37">
        <f>(AA32*C32)/1000</f>
        <v>1.0970868850391096E-2</v>
      </c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</row>
    <row r="33" spans="1:1020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28.344999999999999</v>
      </c>
      <c r="Q33" s="32">
        <v>8.3510000000000009</v>
      </c>
      <c r="R33" s="32">
        <v>8.3000000000000007</v>
      </c>
      <c r="S33" s="32">
        <v>11</v>
      </c>
      <c r="T33" s="32">
        <v>0</v>
      </c>
      <c r="U33" s="32">
        <v>0</v>
      </c>
      <c r="V33" s="32">
        <v>0</v>
      </c>
      <c r="W33" s="32">
        <v>25.45</v>
      </c>
      <c r="X33" s="32">
        <v>0.22</v>
      </c>
      <c r="Y33" s="32">
        <v>3.94</v>
      </c>
      <c r="Z33" s="32">
        <v>0</v>
      </c>
      <c r="AA33" s="32">
        <f>SUM(K33:Z33)</f>
        <v>89.350499999999997</v>
      </c>
      <c r="AB33" s="32">
        <f>SUM(K33:O33)</f>
        <v>3.7444999999999999</v>
      </c>
      <c r="AC33" s="32">
        <f>SUM(P33:V33)</f>
        <v>55.995999999999995</v>
      </c>
      <c r="AD33" s="33">
        <f>(C33*K33)/1000</f>
        <v>4.8018182452264739E-3</v>
      </c>
      <c r="AE33" s="32"/>
      <c r="AF33" s="31">
        <f>(K33)/(K33+L33)</f>
        <v>0.47170990934667084</v>
      </c>
      <c r="AG33" s="31">
        <f t="shared" si="4"/>
        <v>0.87173953998184595</v>
      </c>
      <c r="AH33" s="31">
        <f t="shared" si="1"/>
        <v>0.6875230213884046</v>
      </c>
      <c r="AI33" s="31">
        <f>P33/(P33+W33)</f>
        <v>0.52690770517706098</v>
      </c>
      <c r="AJ33" s="31">
        <f t="shared" si="5"/>
        <v>6.2679421832760027E-2</v>
      </c>
      <c r="AK33" s="34">
        <f>(K33+L33)/(K33+L33+X33)</f>
        <v>0.87908766144545203</v>
      </c>
      <c r="AL33" s="34">
        <f>(K33)/(W33+K33)</f>
        <v>2.8792764601499741E-2</v>
      </c>
      <c r="AM33" s="35">
        <f>K33/(M33+K33)</f>
        <v>0.38603223330775133</v>
      </c>
      <c r="AN33" s="31">
        <f>(K33+L33)/(X33+W33)</f>
        <v>6.2310089598753407E-2</v>
      </c>
      <c r="AO33" s="31">
        <f>P33/(M33+P33)</f>
        <v>0.95938399052293111</v>
      </c>
      <c r="AP33" s="36">
        <f t="shared" si="6"/>
        <v>8.570315543435918E-3</v>
      </c>
      <c r="AQ33" s="37">
        <f>(AA33*C33)/1000</f>
        <v>0.56864792726323132</v>
      </c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</row>
    <row r="34" spans="1:1020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20.4755</v>
      </c>
      <c r="Q34" s="32">
        <v>6.7770000000000001</v>
      </c>
      <c r="R34" s="32">
        <v>4.84</v>
      </c>
      <c r="S34" s="32">
        <v>8.4849999999999994</v>
      </c>
      <c r="T34" s="32">
        <v>0</v>
      </c>
      <c r="U34" s="32">
        <v>0</v>
      </c>
      <c r="V34" s="32">
        <v>0</v>
      </c>
      <c r="W34" s="32">
        <v>31.215</v>
      </c>
      <c r="X34" s="32">
        <v>0.245</v>
      </c>
      <c r="Y34" s="32">
        <v>0.81555999999999995</v>
      </c>
      <c r="Z34" s="30">
        <v>0</v>
      </c>
      <c r="AA34" s="32">
        <f>SUM(K34:Z34)</f>
        <v>74.158660000000012</v>
      </c>
      <c r="AB34" s="32">
        <f>SUM(K34:O34)</f>
        <v>1.3056000000000001</v>
      </c>
      <c r="AC34" s="32">
        <f>SUM(P34:V34)</f>
        <v>40.577500000000001</v>
      </c>
      <c r="AD34" s="33">
        <f>(C34*K34)/1000</f>
        <v>2.6187234288040503E-3</v>
      </c>
      <c r="AE34" s="32"/>
      <c r="AF34" s="31">
        <f>(K34)/(K34+L34)</f>
        <v>0.53024026512013256</v>
      </c>
      <c r="AG34" s="31">
        <f t="shared" si="4"/>
        <v>0.95985313924097337</v>
      </c>
      <c r="AH34" s="31">
        <f t="shared" si="1"/>
        <v>0.56520527910297036</v>
      </c>
      <c r="AI34" s="31">
        <f>P34/(P34+W34)</f>
        <v>0.39611727493446569</v>
      </c>
      <c r="AJ34" s="31">
        <f t="shared" si="5"/>
        <v>3.1172477681928989E-2</v>
      </c>
      <c r="AK34" s="34">
        <f>(K34+L34)/(K34+L34+X34)</f>
        <v>0.79762101437303823</v>
      </c>
      <c r="AL34" s="34">
        <f>(K34)/(W34+K34)</f>
        <v>1.6137674535884262E-2</v>
      </c>
      <c r="AM34" s="35">
        <f>K34/(M34+K34)</f>
        <v>0.60093896713615014</v>
      </c>
      <c r="AN34" s="31">
        <f>(K34+L34)/(X34+W34)</f>
        <v>3.0692943420216147E-2</v>
      </c>
      <c r="AO34" s="31">
        <f>P34/(M34+P34)</f>
        <v>0.98366601811150345</v>
      </c>
      <c r="AP34" s="36">
        <f t="shared" si="6"/>
        <v>7.7876668785759693E-3</v>
      </c>
      <c r="AQ34" s="37">
        <f>(AA34*C34)/1000</f>
        <v>0.37929886795061285</v>
      </c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</row>
    <row r="35" spans="1:1020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7.8966782531832402</v>
      </c>
      <c r="R35" s="32">
        <v>8.3862796463053702</v>
      </c>
      <c r="S35" s="32">
        <v>5.9194233835216501</v>
      </c>
      <c r="T35" s="32">
        <v>0</v>
      </c>
      <c r="U35" s="32">
        <v>0</v>
      </c>
      <c r="V35" s="32">
        <v>0</v>
      </c>
      <c r="W35" s="32">
        <v>22.306671918433999</v>
      </c>
      <c r="X35" s="32">
        <v>0.21</v>
      </c>
      <c r="Y35" s="32">
        <v>1.1485407278612001</v>
      </c>
      <c r="Z35" s="32">
        <v>0</v>
      </c>
      <c r="AA35" s="32">
        <f>SUM(K35:Z35)</f>
        <v>68.185558876655961</v>
      </c>
      <c r="AB35" s="32">
        <f>SUM(K35:O35)</f>
        <v>12.65626368947385</v>
      </c>
      <c r="AC35" s="32">
        <f>SUM(P35:V35)</f>
        <v>31.864082540886908</v>
      </c>
      <c r="AD35" s="33">
        <f>(C35*K35)/1000</f>
        <v>1.3080242470541494E-2</v>
      </c>
      <c r="AE35" s="32"/>
      <c r="AF35" s="31">
        <f>(K35)/(K35+L35)</f>
        <v>0.44389927067724433</v>
      </c>
      <c r="AG35" s="31">
        <f t="shared" si="4"/>
        <v>0.63800912396465692</v>
      </c>
      <c r="AH35" s="31">
        <f t="shared" si="1"/>
        <v>0.58821559453846983</v>
      </c>
      <c r="AI35" s="31">
        <f>P35/(P35+W35)</f>
        <v>0.30222686667822712</v>
      </c>
      <c r="AJ35" s="31">
        <f t="shared" si="5"/>
        <v>0.28428044166563288</v>
      </c>
      <c r="AK35" s="34"/>
      <c r="AL35" s="34">
        <f>(K35)/(W35+K35)</f>
        <v>6.9399339777378347E-2</v>
      </c>
      <c r="AM35" s="35">
        <f>K35/(M35+K35)</f>
        <v>0.52728584333850415</v>
      </c>
      <c r="AN35" s="31">
        <f>(K35+L35)/(X35+W35)</f>
        <v>0.16643249775489882</v>
      </c>
      <c r="AO35" s="31">
        <f>P35/(M35+P35)</f>
        <v>0.86628331419384652</v>
      </c>
      <c r="AP35" s="36"/>
      <c r="AQ35" s="37">
        <f>(AA35*C35)/1000</f>
        <v>0.53614398349589776</v>
      </c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</row>
    <row r="36" spans="1:1020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3.3542834753235198</v>
      </c>
      <c r="Q36" s="32">
        <v>1.2770686378853899</v>
      </c>
      <c r="R36" s="32">
        <v>1.9170599508088799</v>
      </c>
      <c r="S36" s="32">
        <v>1.3534353713337699</v>
      </c>
      <c r="T36" s="32">
        <v>0</v>
      </c>
      <c r="U36" s="32">
        <v>0</v>
      </c>
      <c r="V36" s="32">
        <v>0.50018103312728002</v>
      </c>
      <c r="W36" s="32">
        <v>3.9194273204057501</v>
      </c>
      <c r="X36" s="32">
        <v>0.608609527129505</v>
      </c>
      <c r="Y36" s="32">
        <v>0.39600486132030999</v>
      </c>
      <c r="Z36" s="32">
        <v>3.2166760144056799</v>
      </c>
      <c r="AA36" s="32">
        <f>SUM(K36:Z36)</f>
        <v>17.767846191740084</v>
      </c>
      <c r="AB36" s="32">
        <f>SUM(K36:O36)</f>
        <v>1.2250999999999999</v>
      </c>
      <c r="AC36" s="32">
        <f>SUM(P36:V36)</f>
        <v>8.4020284684788393</v>
      </c>
      <c r="AD36" s="33">
        <f>(C36*K36)/1000</f>
        <v>8.9424657534246726E-4</v>
      </c>
      <c r="AE36" s="32"/>
      <c r="AF36" s="31">
        <f>(K36)/(K36+L36)</f>
        <v>0.39180475063260145</v>
      </c>
      <c r="AG36" s="31">
        <f t="shared" si="4"/>
        <v>0.76186344756288005</v>
      </c>
      <c r="AH36" s="31">
        <f t="shared" si="1"/>
        <v>0.68190225347060551</v>
      </c>
      <c r="AI36" s="31">
        <f>P36/(P36+W36)</f>
        <v>0.46115161428922546</v>
      </c>
      <c r="AJ36" s="31">
        <f t="shared" si="5"/>
        <v>0.12725497577093986</v>
      </c>
      <c r="AK36" s="34">
        <f>(K36+L36)/(K36+L36+X36)</f>
        <v>0.66809927192654972</v>
      </c>
      <c r="AL36" s="34">
        <f>(K36)/(W36+K36)</f>
        <v>0.10910510960679549</v>
      </c>
      <c r="AM36" s="35"/>
      <c r="AN36" s="31">
        <f>(K36+L36)/(X36+W36)</f>
        <v>0.27055875233587334</v>
      </c>
      <c r="AO36" s="31">
        <f>P36/(M36+P36)</f>
        <v>1</v>
      </c>
      <c r="AP36" s="36">
        <f>X36/(X36+W36)</f>
        <v>0.13440913747439781</v>
      </c>
      <c r="AQ36" s="37">
        <f>(AA36*C36)/1000</f>
        <v>3.3101740850365137E-2</v>
      </c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</row>
    <row r="37" spans="1:1020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10.451851467045</v>
      </c>
      <c r="R37" s="32">
        <v>24.397064023003299</v>
      </c>
      <c r="S37" s="32">
        <v>11.2158472603896</v>
      </c>
      <c r="T37" s="32">
        <v>0</v>
      </c>
      <c r="U37" s="32">
        <v>0</v>
      </c>
      <c r="V37" s="32">
        <v>0</v>
      </c>
      <c r="W37" s="32">
        <v>33.932233009738198</v>
      </c>
      <c r="X37" s="32">
        <v>0.215</v>
      </c>
      <c r="Y37" s="32">
        <v>3.1786392590960602</v>
      </c>
      <c r="Z37" s="32">
        <v>0</v>
      </c>
      <c r="AA37" s="32">
        <f>SUM(K37:Z37)</f>
        <v>120.56025703689123</v>
      </c>
      <c r="AB37" s="32">
        <f>SUM(K37:O37)</f>
        <v>4.5114905457485799</v>
      </c>
      <c r="AC37" s="32">
        <f>SUM(P37:V37)</f>
        <v>78.722894222308383</v>
      </c>
      <c r="AD37" s="33">
        <f>(C37*K37)/1000</f>
        <v>9.3698630136986247E-3</v>
      </c>
      <c r="AE37" s="32"/>
      <c r="AF37" s="34">
        <f>(K37)/(K37+L37)</f>
        <v>0.55555555555555547</v>
      </c>
      <c r="AG37" s="31">
        <f t="shared" si="4"/>
        <v>0.88264688930984969</v>
      </c>
      <c r="AH37" s="31">
        <f t="shared" si="1"/>
        <v>0.6987954845601948</v>
      </c>
      <c r="AI37" s="31">
        <f>P37/(P37+W37)</f>
        <v>0.49043328905175465</v>
      </c>
      <c r="AJ37" s="31">
        <f t="shared" si="5"/>
        <v>5.4202245361942819E-2</v>
      </c>
      <c r="AK37" s="34"/>
      <c r="AL37" s="34">
        <f>(K37)/(W37+K37)</f>
        <v>4.2334334378184402E-2</v>
      </c>
      <c r="AM37" s="35">
        <f>K37/(M37+K37)</f>
        <v>0.45296822662705721</v>
      </c>
      <c r="AN37" s="31">
        <f>(K37+L37)/(X37+W37)</f>
        <v>7.9069364104260131E-2</v>
      </c>
      <c r="AO37" s="31">
        <f>P37/(M37+P37)</f>
        <v>0.947446753410216</v>
      </c>
      <c r="AP37" s="36"/>
      <c r="AQ37" s="37">
        <f>(AA37*C37)/1000</f>
        <v>0.75308872888797773</v>
      </c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</row>
    <row r="38" spans="1:1020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0.235483016750657</v>
      </c>
      <c r="S38" s="32">
        <v>2</v>
      </c>
      <c r="T38" s="32">
        <v>0</v>
      </c>
      <c r="U38" s="32">
        <v>9.2510000000000005E-3</v>
      </c>
      <c r="V38" s="32">
        <v>0</v>
      </c>
      <c r="W38" s="32">
        <v>0.27464246810820098</v>
      </c>
      <c r="X38" s="32">
        <v>0.32500000000000001</v>
      </c>
      <c r="Y38" s="32">
        <v>0</v>
      </c>
      <c r="Z38" s="32">
        <v>0</v>
      </c>
      <c r="AA38" s="32">
        <v>2.9515620306636201</v>
      </c>
      <c r="AB38" s="32">
        <v>7.3639479661482696E-2</v>
      </c>
      <c r="AC38" s="32">
        <v>2.60328008289394</v>
      </c>
      <c r="AD38" s="33">
        <f>(C38*K38)/1000</f>
        <v>2.3446420232737201E-5</v>
      </c>
      <c r="AE38" s="32"/>
      <c r="AF38" s="31">
        <v>0.33583552692011498</v>
      </c>
      <c r="AG38" s="31">
        <v>0.78856360447892104</v>
      </c>
      <c r="AH38" s="31">
        <v>0.90456919418746495</v>
      </c>
      <c r="AI38" s="31">
        <v>0.572500673657651</v>
      </c>
      <c r="AJ38" s="31">
        <v>2.7509037137890501E-2</v>
      </c>
      <c r="AK38" s="34"/>
      <c r="AL38" s="34">
        <v>5.9790252196296703E-2</v>
      </c>
      <c r="AM38" s="35">
        <v>0.44668601047225298</v>
      </c>
      <c r="AN38" s="31">
        <v>0.18935596865172399</v>
      </c>
      <c r="AO38" s="31">
        <v>0.94444646331173698</v>
      </c>
      <c r="AP38" s="36"/>
      <c r="AQ38" s="37">
        <f>(AA38*C38)/1000</f>
        <v>3.9623709452744566E-3</v>
      </c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</row>
    <row r="39" spans="1:1020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8.8305061525645296</v>
      </c>
      <c r="R39" s="32">
        <v>9.4513475076154894</v>
      </c>
      <c r="S39" s="32">
        <v>16.710428720149501</v>
      </c>
      <c r="T39" s="32">
        <v>0</v>
      </c>
      <c r="U39" s="32">
        <v>0</v>
      </c>
      <c r="V39" s="32">
        <v>0</v>
      </c>
      <c r="W39" s="32">
        <v>101.464573442016</v>
      </c>
      <c r="X39" s="32">
        <v>0.18</v>
      </c>
      <c r="Y39" s="32">
        <v>26.372401790658898</v>
      </c>
      <c r="Z39" s="32">
        <v>0</v>
      </c>
      <c r="AA39" s="32">
        <f>SUM(K39:Z39)</f>
        <v>210.10904750917166</v>
      </c>
      <c r="AB39" s="32">
        <f>SUM(K39:O39)</f>
        <v>6.0543880457328996</v>
      </c>
      <c r="AC39" s="32">
        <f>SUM(P39:V39)</f>
        <v>76.03768423076383</v>
      </c>
      <c r="AD39" s="33">
        <f>(C39*K39)/1000</f>
        <v>6.5547945205479486E-3</v>
      </c>
      <c r="AE39" s="32"/>
      <c r="AF39" s="31">
        <f>(K39)/(K39+L39)</f>
        <v>0.38591404068466995</v>
      </c>
      <c r="AG39" s="31">
        <f>W39/(AB39+W39)</f>
        <v>0.94369004348667607</v>
      </c>
      <c r="AH39" s="31"/>
      <c r="AI39" s="31">
        <f>P39/(P39+W39)</f>
        <v>0.28801774588903989</v>
      </c>
      <c r="AJ39" s="31">
        <f>AB39/(AB39+AC39)</f>
        <v>7.375119031397985E-2</v>
      </c>
      <c r="AK39" s="34"/>
      <c r="AL39" s="34">
        <f>(K39)/(W39+K39)</f>
        <v>8.501525640236849E-3</v>
      </c>
      <c r="AM39" s="35">
        <f>K39/(M39+K39)</f>
        <v>0.4202898550724638</v>
      </c>
      <c r="AN39" s="31">
        <f>(K39+L39)/(X39+W39)</f>
        <v>2.2179128401959743E-2</v>
      </c>
      <c r="AO39" s="31">
        <f>P39/(M39+P39)</f>
        <v>0.97159454171489512</v>
      </c>
      <c r="AP39" s="36"/>
      <c r="AQ39" s="37">
        <f>(AA39*C39)/1000</f>
        <v>1.583013371644445</v>
      </c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</row>
    <row r="40" spans="1:1020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8.4649223555358191</v>
      </c>
      <c r="Q40" s="32">
        <v>2.4457449145416899</v>
      </c>
      <c r="R40" s="32">
        <v>4.6315341505226897</v>
      </c>
      <c r="S40" s="32">
        <v>2.1537991358611199</v>
      </c>
      <c r="T40" s="32">
        <v>1.0162074084053501</v>
      </c>
      <c r="U40" s="32">
        <v>0.215</v>
      </c>
      <c r="V40" s="32">
        <v>0</v>
      </c>
      <c r="W40" s="32">
        <v>6.7424888010969601</v>
      </c>
      <c r="X40" s="32">
        <v>0.82294075412365797</v>
      </c>
      <c r="Y40" s="32">
        <v>0.66870866351895997</v>
      </c>
      <c r="Z40" s="32">
        <v>0</v>
      </c>
      <c r="AA40" s="32">
        <f>SUM(K40:Z40)</f>
        <v>28.691289767863022</v>
      </c>
      <c r="AB40" s="32">
        <v>6.1197743370271001</v>
      </c>
      <c r="AC40" s="32">
        <v>74.848831859466699</v>
      </c>
      <c r="AD40" s="33">
        <f>(C40*K40)/1000</f>
        <v>2.1095890410958895E-3</v>
      </c>
      <c r="AE40" s="32"/>
      <c r="AF40" s="31">
        <v>0.31818181818181801</v>
      </c>
      <c r="AG40" s="31">
        <v>0.81505517204764</v>
      </c>
      <c r="AH40" s="31">
        <v>0.73511808594347205</v>
      </c>
      <c r="AI40" s="31">
        <v>0.50180185288971502</v>
      </c>
      <c r="AJ40" s="31">
        <v>7.5582063524419499E-2</v>
      </c>
      <c r="AK40" s="34">
        <v>0.57204050496152903</v>
      </c>
      <c r="AL40" s="34">
        <v>4.9347980633521402E-2</v>
      </c>
      <c r="AM40" s="35">
        <v>0.44875040588162901</v>
      </c>
      <c r="AN40" s="31">
        <v>0.14539822120753601</v>
      </c>
      <c r="AO40" s="31">
        <v>0.940460956077671</v>
      </c>
      <c r="AP40" s="36">
        <v>0.10877647437160801</v>
      </c>
      <c r="AQ40" s="37">
        <f>(AA40*C40)/1000</f>
        <v>0.17293380134054417</v>
      </c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</row>
    <row r="41" spans="1:1020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3.9461565541683199</v>
      </c>
      <c r="R41" s="32">
        <v>6.1441424094772703</v>
      </c>
      <c r="S41" s="32">
        <v>4.0047204855835004</v>
      </c>
      <c r="T41" s="32">
        <v>2.8183687715892898</v>
      </c>
      <c r="U41" s="32">
        <v>0.55549999999999999</v>
      </c>
      <c r="V41" s="32">
        <v>0</v>
      </c>
      <c r="W41" s="32">
        <v>11.636291817084601</v>
      </c>
      <c r="X41" s="32">
        <v>0.93410692820659003</v>
      </c>
      <c r="Y41" s="32">
        <v>0.74699106225519996</v>
      </c>
      <c r="Z41" s="32">
        <v>0</v>
      </c>
      <c r="AA41" s="32">
        <f>SUM(K41:Z41)</f>
        <v>37.374777232019184</v>
      </c>
      <c r="AB41" s="32">
        <f>SUM(K41:O41)</f>
        <v>0.46676436831879559</v>
      </c>
      <c r="AC41" s="32">
        <f>SUM(P41:V41)</f>
        <v>23.590623056153998</v>
      </c>
      <c r="AD41" s="33">
        <f>(C41*K41)/1000</f>
        <v>1.5610657534246572E-3</v>
      </c>
      <c r="AE41" s="32"/>
      <c r="AF41" s="31">
        <f>(K41)/(K41+L41)</f>
        <v>0.50268817204301075</v>
      </c>
      <c r="AG41" s="31">
        <f t="shared" ref="AG41:AG59" si="7">W41/(AB41+W41)</f>
        <v>0.96143417322298108</v>
      </c>
      <c r="AH41" s="31">
        <f t="shared" ref="AH41:AH59" si="8">AC41/(AC41+W41)</f>
        <v>0.66967610252112852</v>
      </c>
      <c r="AI41" s="31">
        <f>P41/(P41+W41)</f>
        <v>0.34473058043875027</v>
      </c>
      <c r="AJ41" s="31">
        <f t="shared" ref="AJ41:AJ59" si="9">AB41/(AB41+AC41)</f>
        <v>1.9402122104246924E-2</v>
      </c>
      <c r="AK41" s="34">
        <f>(K41+L41)/(K41+L41+X41)</f>
        <v>0.30462137238159787</v>
      </c>
      <c r="AL41" s="34"/>
      <c r="AM41" s="35">
        <f>K41/(M41+K41)</f>
        <v>0.94536021462412501</v>
      </c>
      <c r="AN41" s="31">
        <f>(K41+L41)/(X41+W41)</f>
        <v>3.2552666648962454E-2</v>
      </c>
      <c r="AO41" s="31">
        <f>P41/(M41+P41)</f>
        <v>0.99806166509623218</v>
      </c>
      <c r="AP41" s="36">
        <f>X41/(X41+W41)</f>
        <v>7.4310047527848061E-2</v>
      </c>
      <c r="AQ41" s="37">
        <f>(AA41*C41)/1000</f>
        <v>0.28363872036354282</v>
      </c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</row>
    <row r="42" spans="1:1020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5.3564101791755903</v>
      </c>
      <c r="R42" s="32">
        <v>4.3817244437524696</v>
      </c>
      <c r="S42" s="32">
        <v>6.4250622836669598</v>
      </c>
      <c r="T42" s="32">
        <v>0</v>
      </c>
      <c r="U42" s="32">
        <v>0</v>
      </c>
      <c r="V42" s="32">
        <v>0</v>
      </c>
      <c r="W42" s="32">
        <v>8.7923653392220302</v>
      </c>
      <c r="X42" s="32">
        <v>3.00499678455731</v>
      </c>
      <c r="Y42" s="32">
        <v>3.77496404367362</v>
      </c>
      <c r="Z42" s="32">
        <v>0</v>
      </c>
      <c r="AA42" s="32">
        <f>SUM(K42:Z42)</f>
        <v>43.44192576751658</v>
      </c>
      <c r="AB42" s="32">
        <f>SUM(K42:O42)</f>
        <v>3.6211749116566101</v>
      </c>
      <c r="AC42" s="32">
        <f>SUM(P42:V42)</f>
        <v>24.248424688407013</v>
      </c>
      <c r="AD42" s="33">
        <f>(C42*K42)/1000</f>
        <v>6.9116308675696795E-3</v>
      </c>
      <c r="AE42" s="32"/>
      <c r="AF42" s="31">
        <f>(K42)/(K42+L42)</f>
        <v>0.33198727959838581</v>
      </c>
      <c r="AG42" s="31">
        <f t="shared" si="7"/>
        <v>0.70828830144564925</v>
      </c>
      <c r="AH42" s="31">
        <f t="shared" si="8"/>
        <v>0.73389361053807234</v>
      </c>
      <c r="AI42" s="31">
        <f>P42/(P42+W42)</f>
        <v>0.47905099523554828</v>
      </c>
      <c r="AJ42" s="31">
        <f t="shared" si="9"/>
        <v>0.12993279285032655</v>
      </c>
      <c r="AK42" s="34">
        <f>(K42+L42)/(K42+L42+X42)</f>
        <v>0.42754986309902665</v>
      </c>
      <c r="AL42" s="34"/>
      <c r="AM42" s="35">
        <f>K42/(M42+K42)</f>
        <v>0.35114560176668641</v>
      </c>
      <c r="AN42" s="31">
        <f>(K42+L42)/(X42+W42)</f>
        <v>0.19024279126569762</v>
      </c>
      <c r="AO42" s="31">
        <f>P42/(M42+P42)</f>
        <v>0.85449101136640904</v>
      </c>
      <c r="AP42" s="36"/>
      <c r="AQ42" s="37">
        <f>(AA42*C42)/1000</f>
        <v>0.40297215820888238</v>
      </c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</row>
    <row r="43" spans="1:1020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1.2632416715168</v>
      </c>
      <c r="R43" s="42">
        <v>0.65394846241417703</v>
      </c>
      <c r="S43" s="42">
        <v>0.86565990403547899</v>
      </c>
      <c r="T43" s="42">
        <v>3.1570651048925397E-2</v>
      </c>
      <c r="U43" s="42">
        <v>5.8409999999999998E-3</v>
      </c>
      <c r="V43" s="42">
        <v>5.4727999999999999E-2</v>
      </c>
      <c r="W43" s="42">
        <v>2.3494094214083101</v>
      </c>
      <c r="X43" s="42">
        <v>0.16559088480244699</v>
      </c>
      <c r="Y43" s="42">
        <v>3.3705850465192499</v>
      </c>
      <c r="Z43" s="42">
        <v>0</v>
      </c>
      <c r="AA43" s="42">
        <f>SUM(K43:Z43)</f>
        <v>11.157852965164606</v>
      </c>
      <c r="AB43" s="32">
        <f>SUM(K43:O43)</f>
        <v>1.4538305526391786</v>
      </c>
      <c r="AC43" s="32">
        <f>SUM(P43:V43)</f>
        <v>3.8184370597954191</v>
      </c>
      <c r="AD43" s="33">
        <f>(C43*K43)/1000</f>
        <v>7.5131609797527863E-4</v>
      </c>
      <c r="AE43" s="41"/>
      <c r="AF43" s="31">
        <f>(K43)/(K43+L43)</f>
        <v>0.80192596488452761</v>
      </c>
      <c r="AG43" s="31">
        <f t="shared" si="7"/>
        <v>0.6177389377057948</v>
      </c>
      <c r="AH43" s="31">
        <f t="shared" si="8"/>
        <v>0.61908756507347529</v>
      </c>
      <c r="AI43" s="31">
        <f>P43/(P43+W43)</f>
        <v>0.28651333183337352</v>
      </c>
      <c r="AJ43" s="31">
        <f t="shared" si="9"/>
        <v>0.27575052321136578</v>
      </c>
      <c r="AK43" s="34">
        <f>(K43+L43)/(K43+L43+X43)</f>
        <v>0.65870502320635382</v>
      </c>
      <c r="AL43" s="34">
        <f>(K43)/(W43+K43)</f>
        <v>9.8357493475577137E-2</v>
      </c>
      <c r="AM43" s="35">
        <f>K43/(M43+K43)</f>
        <v>0.25714985858785133</v>
      </c>
      <c r="AN43" s="31">
        <f>(K43+L43)/(X43+W43)</f>
        <v>0.12707480836458496</v>
      </c>
      <c r="AO43" s="31">
        <f>P43/(M43+P43)</f>
        <v>0.56030386884195971</v>
      </c>
      <c r="AP43" s="36">
        <f>X43/(X43+W43)</f>
        <v>6.5841298068045034E-2</v>
      </c>
      <c r="AQ43" s="37">
        <f>(AA43*C43)/1000</f>
        <v>3.2709322391030506E-2</v>
      </c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</row>
    <row r="44" spans="1:1020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6.1320055874725199</v>
      </c>
      <c r="R44" s="32">
        <v>5.0605145977550201</v>
      </c>
      <c r="S44" s="32">
        <v>4.4841707006740403</v>
      </c>
      <c r="T44" s="32">
        <v>2.7277973023012199</v>
      </c>
      <c r="U44" s="32">
        <v>1.2</v>
      </c>
      <c r="V44" s="32">
        <v>0</v>
      </c>
      <c r="W44" s="32">
        <v>12.677865742693401</v>
      </c>
      <c r="X44" s="32">
        <v>0.154</v>
      </c>
      <c r="Y44" s="32">
        <v>2.2700917617754799</v>
      </c>
      <c r="Z44" s="32">
        <v>0</v>
      </c>
      <c r="AA44" s="32">
        <f>SUM(K44:Z44)</f>
        <v>44.190298238337029</v>
      </c>
      <c r="AB44" s="32">
        <f>SUM(K44:O44)</f>
        <v>1.2599942143722489</v>
      </c>
      <c r="AC44" s="32">
        <f>SUM(P44:V44)</f>
        <v>27.828346519495891</v>
      </c>
      <c r="AD44" s="33">
        <f>(C44*K44)/1000</f>
        <v>5.6001433454980567E-4</v>
      </c>
      <c r="AE44" s="32"/>
      <c r="AF44" s="31">
        <f>(K44)/(K44+L44)</f>
        <v>0.3829542999839633</v>
      </c>
      <c r="AG44" s="31">
        <f t="shared" si="7"/>
        <v>0.9095991624070302</v>
      </c>
      <c r="AH44" s="31">
        <f t="shared" si="8"/>
        <v>0.68701428658320607</v>
      </c>
      <c r="AI44" s="31">
        <f>P44/(P44+W44)</f>
        <v>0.39345358795201962</v>
      </c>
      <c r="AJ44" s="31">
        <f t="shared" si="9"/>
        <v>4.3316125381645171E-2</v>
      </c>
      <c r="AK44" s="34"/>
      <c r="AL44" s="34">
        <f>(K44)/(W44+K44)</f>
        <v>1.2306713650592688E-2</v>
      </c>
      <c r="AM44" s="35">
        <f>K44/(M44+K44)</f>
        <v>0.24008337338261432</v>
      </c>
      <c r="AN44" s="31">
        <f>(K44+L44)/(X44+W44)</f>
        <v>3.2146180940050686E-2</v>
      </c>
      <c r="AO44" s="31">
        <f>P44/(M44+P44)</f>
        <v>0.94268591017732772</v>
      </c>
      <c r="AP44" s="36"/>
      <c r="AQ44" s="37">
        <f>(AA44*C44)/1000</f>
        <v>0.15666065357184736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</row>
    <row r="45" spans="1:1020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3.63403571503608</v>
      </c>
      <c r="R45" s="32">
        <v>3.59792010676723</v>
      </c>
      <c r="S45" s="32">
        <v>2.6186591546985101</v>
      </c>
      <c r="T45" s="32">
        <v>0</v>
      </c>
      <c r="U45" s="32">
        <v>0</v>
      </c>
      <c r="V45" s="32">
        <v>0</v>
      </c>
      <c r="W45" s="32">
        <v>7.9348114481210903</v>
      </c>
      <c r="X45" s="32">
        <v>0.23191791195426401</v>
      </c>
      <c r="Y45" s="32">
        <v>0</v>
      </c>
      <c r="Z45" s="32">
        <v>0</v>
      </c>
      <c r="AA45" s="32">
        <f>SUM(K45:Z45)</f>
        <v>25.891614434634192</v>
      </c>
      <c r="AB45" s="32">
        <f>SUM(K45:O45)</f>
        <v>2.5288393794756581</v>
      </c>
      <c r="AC45" s="32">
        <f>SUM(P45:V45)</f>
        <v>15.196045695083178</v>
      </c>
      <c r="AD45" s="33">
        <f>(C45*K45)/1000</f>
        <v>8.8162602732152877E-4</v>
      </c>
      <c r="AE45" s="32"/>
      <c r="AF45" s="31">
        <f>(K45)/(K45+L45)</f>
        <v>0.38048724918378724</v>
      </c>
      <c r="AG45" s="31">
        <f t="shared" si="7"/>
        <v>0.75832150545332444</v>
      </c>
      <c r="AH45" s="31">
        <f t="shared" si="8"/>
        <v>0.65695990429596784</v>
      </c>
      <c r="AI45" s="31">
        <f>P45/(P45+W45)</f>
        <v>0.40251003343779063</v>
      </c>
      <c r="AJ45" s="31">
        <f t="shared" si="9"/>
        <v>0.14267169399622184</v>
      </c>
      <c r="AK45" s="34">
        <f>(K45+L45)/(K45+L45+X45)</f>
        <v>0.79522465654829977</v>
      </c>
      <c r="AL45" s="34">
        <f>(K45)/(W45+K45)</f>
        <v>4.1398816284108124E-2</v>
      </c>
      <c r="AM45" s="35">
        <f>K45/(M45+K45)</f>
        <v>0.31232451488892499</v>
      </c>
      <c r="AN45" s="31">
        <f>(K45+L45)/(X45+W45)</f>
        <v>0.11028039243104878</v>
      </c>
      <c r="AO45" s="31">
        <f>P45/(M45+P45)</f>
        <v>0.87630887307607108</v>
      </c>
      <c r="AP45" s="36">
        <f t="shared" ref="AP45:AP51" si="10">X45/(X45+W45)</f>
        <v>2.8397893664511505E-2</v>
      </c>
      <c r="AQ45" s="37">
        <f>(AA45*C45)/1000</f>
        <v>6.6612688189107233E-2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</row>
    <row r="46" spans="1:1020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0.57898886783624004</v>
      </c>
      <c r="R46" s="42">
        <v>0.41137989355250498</v>
      </c>
      <c r="S46" s="42">
        <v>0.32369807263904099</v>
      </c>
      <c r="T46" s="42">
        <v>6.3461655893219003E-3</v>
      </c>
      <c r="U46" s="42">
        <v>1.2E-2</v>
      </c>
      <c r="V46" s="42">
        <v>0.136460509751339</v>
      </c>
      <c r="W46" s="42">
        <v>0.60928145440586001</v>
      </c>
      <c r="X46" s="42">
        <v>1.1597648951147101E-2</v>
      </c>
      <c r="Y46" s="42">
        <v>0.45372797201877302</v>
      </c>
      <c r="Z46" s="42">
        <v>0</v>
      </c>
      <c r="AA46" s="42">
        <f>SUM(K46:Z46)</f>
        <v>4.5435772283974822</v>
      </c>
      <c r="AB46" s="32">
        <f>SUM(K46:O46)</f>
        <v>1.3782022569498886</v>
      </c>
      <c r="AC46" s="32">
        <f>SUM(P46:V46)</f>
        <v>2.0907678960718141</v>
      </c>
      <c r="AD46" s="33">
        <f>(C46*K46)/1000</f>
        <v>7.1983166551500095E-4</v>
      </c>
      <c r="AE46" s="41"/>
      <c r="AF46" s="31">
        <f>(K46)/(K46+L46)</f>
        <v>0.83910494816860637</v>
      </c>
      <c r="AG46" s="31">
        <f t="shared" si="7"/>
        <v>0.30655921903895395</v>
      </c>
      <c r="AH46" s="31">
        <f t="shared" si="8"/>
        <v>0.77434432659607855</v>
      </c>
      <c r="AI46" s="31">
        <f>P46/(P46+W46)</f>
        <v>0.50512231148320108</v>
      </c>
      <c r="AJ46" s="31">
        <f t="shared" si="9"/>
        <v>0.39729435427669602</v>
      </c>
      <c r="AK46" s="34">
        <f>(K46+L46)/(K46+L46+X46)</f>
        <v>0.96497294361697861</v>
      </c>
      <c r="AL46" s="34">
        <f>(K46)/(W46+K46)</f>
        <v>0.30556879677894372</v>
      </c>
      <c r="AM46" s="35">
        <f>K46/(M46+K46)</f>
        <v>0.21739489684267099</v>
      </c>
      <c r="AN46" s="31">
        <f>(K46+L46)/(X46+W46)</f>
        <v>0.51460548492616442</v>
      </c>
      <c r="AO46" s="31">
        <f>P46/(M46+P46)</f>
        <v>0.3918590155835916</v>
      </c>
      <c r="AP46" s="36">
        <f t="shared" si="10"/>
        <v>1.867939972281274E-2</v>
      </c>
      <c r="AQ46" s="37">
        <f>(AA46*C46)/1000</f>
        <v>1.2199193654327463E-2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</row>
    <row r="47" spans="1:1020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2.1076679990306801</v>
      </c>
      <c r="R47" s="42">
        <v>1.2666682552547099</v>
      </c>
      <c r="S47" s="42">
        <v>1.03016760919948</v>
      </c>
      <c r="T47" s="42">
        <v>5.2644328184147599E-3</v>
      </c>
      <c r="U47" s="42">
        <v>8.0999999999999996E-3</v>
      </c>
      <c r="V47" s="42">
        <v>3.35104413165822E-2</v>
      </c>
      <c r="W47" s="42">
        <v>1.56392565422269</v>
      </c>
      <c r="X47" s="42">
        <v>0.298877117232839</v>
      </c>
      <c r="Y47" s="42">
        <v>5.1965510238473804</v>
      </c>
      <c r="Z47" s="42">
        <v>0</v>
      </c>
      <c r="AA47" s="42">
        <f>SUM(K47:Z47)</f>
        <v>15.877872758326902</v>
      </c>
      <c r="AB47" s="32">
        <f>SUM(K47:O47)</f>
        <v>2.790177292602424</v>
      </c>
      <c r="AC47" s="32">
        <f>SUM(P47:V47)</f>
        <v>6.0283416704215664</v>
      </c>
      <c r="AD47" s="33">
        <f>(C47*K47)/1000</f>
        <v>4.8943783364331249E-4</v>
      </c>
      <c r="AE47" s="41"/>
      <c r="AF47" s="31">
        <f>(K47)/(K47+L47)</f>
        <v>0.50141040388402969</v>
      </c>
      <c r="AG47" s="31">
        <f t="shared" si="7"/>
        <v>0.3591843540040916</v>
      </c>
      <c r="AH47" s="31">
        <f t="shared" si="8"/>
        <v>0.79401072336504308</v>
      </c>
      <c r="AI47" s="31">
        <f>P47/(P47+W47)</f>
        <v>0.50207541245379883</v>
      </c>
      <c r="AJ47" s="31">
        <f t="shared" si="9"/>
        <v>0.31639976103715656</v>
      </c>
      <c r="AK47" s="34">
        <f>(K47+L47)/(K47+L47+X47)</f>
        <v>0.64713748865780396</v>
      </c>
      <c r="AL47" s="34">
        <f>(K47)/(W47+K47)</f>
        <v>0.14946898823156501</v>
      </c>
      <c r="AM47" s="35">
        <f>K47/(M47+K47)</f>
        <v>0.14593963822135914</v>
      </c>
      <c r="AN47" s="31">
        <f>(K47+L47)/(X47+W47)</f>
        <v>0.29425024206182993</v>
      </c>
      <c r="AO47" s="31">
        <f>P47/(M47+P47)</f>
        <v>0.49506637606702614</v>
      </c>
      <c r="AP47" s="36">
        <f t="shared" si="10"/>
        <v>0.16044485321401303</v>
      </c>
      <c r="AQ47" s="37">
        <f>(AA47*C47)/1000</f>
        <v>2.8275663816198605E-2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</row>
    <row r="48" spans="1:1020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42">
        <v>3.51012369998337</v>
      </c>
      <c r="R48" s="32">
        <v>0.96232826530163595</v>
      </c>
      <c r="S48" s="42">
        <v>1.52589869403342</v>
      </c>
      <c r="T48" s="32">
        <v>0.34839999999999999</v>
      </c>
      <c r="U48" s="32">
        <v>0.40210000000000001</v>
      </c>
      <c r="V48" s="32">
        <v>0</v>
      </c>
      <c r="W48" s="42">
        <v>1.5232364999750501</v>
      </c>
      <c r="X48" s="32">
        <v>4.0170900073820702E-2</v>
      </c>
      <c r="Y48" s="32">
        <v>0.4</v>
      </c>
      <c r="Z48" s="32">
        <v>0</v>
      </c>
      <c r="AA48" s="32">
        <f>SUM(K48:Z48)</f>
        <v>13.49207460631175</v>
      </c>
      <c r="AB48" s="32">
        <f>SUM(K48:O48)</f>
        <v>1.5041111537914207</v>
      </c>
      <c r="AC48" s="32">
        <f>SUM(P48:V48)</f>
        <v>10.024556052471457</v>
      </c>
      <c r="AD48" s="33">
        <f>(C48*K48)/1000</f>
        <v>5.8239519266543049E-5</v>
      </c>
      <c r="AE48" s="32"/>
      <c r="AF48" s="31">
        <f>(K48)/(K48+L48)</f>
        <v>0.37296983742438311</v>
      </c>
      <c r="AG48" s="31">
        <f t="shared" si="7"/>
        <v>0.50315876278032268</v>
      </c>
      <c r="AH48" s="31">
        <f t="shared" si="8"/>
        <v>0.86809284172217493</v>
      </c>
      <c r="AI48" s="31">
        <f>P48/(P48+W48)</f>
        <v>0.68258909278391711</v>
      </c>
      <c r="AJ48" s="31">
        <f t="shared" si="9"/>
        <v>0.13046704591961172</v>
      </c>
      <c r="AK48" s="34">
        <f>(K48+L48)/(K48+L48+X48)</f>
        <v>0.68864855538113823</v>
      </c>
      <c r="AL48" s="34">
        <f>(K48)/(W48+K48)</f>
        <v>2.1292065860900593E-2</v>
      </c>
      <c r="AM48" s="35">
        <f>K48/(M48+K48)</f>
        <v>2.5498277713088418E-2</v>
      </c>
      <c r="AN48" s="31">
        <f>(K48+L48)/(X48+W48)</f>
        <v>5.6831112161157944E-2</v>
      </c>
      <c r="AO48" s="31">
        <f>P48/(M48+P48)</f>
        <v>0.72117133745650996</v>
      </c>
      <c r="AP48" s="36">
        <f t="shared" si="10"/>
        <v>2.5694454351799151E-2</v>
      </c>
      <c r="AQ48" s="37">
        <f>(AA48*C48)/1000</f>
        <v>2.3711797962386719E-2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</row>
    <row r="49" spans="1:43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0.674688517277936</v>
      </c>
      <c r="R49" s="42">
        <v>0.37166908382345598</v>
      </c>
      <c r="S49" s="42">
        <v>0.546278171935066</v>
      </c>
      <c r="T49" s="42">
        <v>4.2067385535277798E-3</v>
      </c>
      <c r="U49" s="42">
        <v>8.0999999999999996E-3</v>
      </c>
      <c r="V49" s="42">
        <v>0.20383337385806799</v>
      </c>
      <c r="W49" s="42">
        <v>1.0692091287485199</v>
      </c>
      <c r="X49" s="42">
        <v>6.8326312980630799E-3</v>
      </c>
      <c r="Y49" s="42">
        <v>0.48804787872001698</v>
      </c>
      <c r="Z49" s="42">
        <v>0</v>
      </c>
      <c r="AA49" s="42">
        <f>SUM(K49:Z49)</f>
        <v>4.9936150243664335</v>
      </c>
      <c r="AB49" s="32">
        <f>SUM(K49:O49)</f>
        <v>0.74729499517266218</v>
      </c>
      <c r="AC49" s="32">
        <f>SUM(P49:V49)</f>
        <v>2.682230390427172</v>
      </c>
      <c r="AD49" s="33">
        <f>(C49*K49)/1000</f>
        <v>3.2563987070459828E-4</v>
      </c>
      <c r="AF49" s="31">
        <f>(K49)/(K49+L49)</f>
        <v>0.83851368363897383</v>
      </c>
      <c r="AG49" s="31">
        <f t="shared" si="7"/>
        <v>0.58860814829337149</v>
      </c>
      <c r="AH49" s="31">
        <f t="shared" si="8"/>
        <v>0.71498697412467982</v>
      </c>
      <c r="AI49" s="31">
        <f>P49/(P49+W49)</f>
        <v>0.44961695365816307</v>
      </c>
      <c r="AJ49" s="31">
        <f t="shared" si="9"/>
        <v>0.21790041220002751</v>
      </c>
      <c r="AK49" s="34">
        <f>(K49+L49)/(K49+L49+X49)</f>
        <v>0.95665386433989419</v>
      </c>
      <c r="AL49" s="34">
        <f>(K49)/(W49+K49)</f>
        <v>0.10575402824415879</v>
      </c>
      <c r="AM49" s="35">
        <f>K49/(M49+K49)</f>
        <v>0.17490342429330735</v>
      </c>
      <c r="AN49" s="31">
        <f>(K49+L49)/(X49+W49)</f>
        <v>0.14014038430044484</v>
      </c>
      <c r="AO49" s="31">
        <f>P49/(M49+P49)</f>
        <v>0.59420590046319477</v>
      </c>
      <c r="AP49" s="36">
        <f t="shared" si="10"/>
        <v>6.3497826494831279E-3</v>
      </c>
      <c r="AQ49" s="37">
        <f>(AA49*C49)/1000</f>
        <v>1.2860268829875175E-2</v>
      </c>
    </row>
    <row r="50" spans="1:43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9.6688429037865102</v>
      </c>
      <c r="R50" s="32">
        <v>3.53481771202109</v>
      </c>
      <c r="S50" s="32">
        <v>7.6504486558665601</v>
      </c>
      <c r="T50" s="32">
        <v>8.3684051924444003E-2</v>
      </c>
      <c r="U50" s="32">
        <v>7.6999999999999999E-2</v>
      </c>
      <c r="V50" s="32">
        <v>0</v>
      </c>
      <c r="W50" s="32">
        <v>12.0264513708902</v>
      </c>
      <c r="X50" s="32">
        <v>0.57608652263865601</v>
      </c>
      <c r="Y50" s="32">
        <v>1.8610873099625</v>
      </c>
      <c r="Z50" s="32">
        <v>4.5426442084436998</v>
      </c>
      <c r="AA50" s="32">
        <f>SUM(K50:Z50)</f>
        <v>56.884226883206381</v>
      </c>
      <c r="AB50" s="32">
        <f>SUM(K50:O50)</f>
        <v>2.782271357565929</v>
      </c>
      <c r="AC50" s="32">
        <f>SUM(P50:V50)</f>
        <v>35.095686113705405</v>
      </c>
      <c r="AD50" s="33">
        <f>(C50*K50)/1000</f>
        <v>9.0086170762932391E-3</v>
      </c>
      <c r="AE50" s="32"/>
      <c r="AF50" s="31">
        <f>(K50)/(K50+L50)</f>
        <v>0.52439058911811531</v>
      </c>
      <c r="AG50" s="31">
        <f t="shared" si="7"/>
        <v>0.8121194238974051</v>
      </c>
      <c r="AH50" s="31">
        <f t="shared" si="8"/>
        <v>0.74478128512693864</v>
      </c>
      <c r="AI50" s="31">
        <f>P50/(P50+W50)</f>
        <v>0.5393460439052592</v>
      </c>
      <c r="AJ50" s="31">
        <f t="shared" si="9"/>
        <v>7.3453574144702813E-2</v>
      </c>
      <c r="AK50" s="34">
        <f>(K50+L50)/(K50+L50+X50)</f>
        <v>0.63925431020229417</v>
      </c>
      <c r="AL50" s="34">
        <f>(K50)/(W50+K50)</f>
        <v>4.2615163920006312E-2</v>
      </c>
      <c r="AM50" s="35">
        <f>K50/(M50+K50)</f>
        <v>0.36884486406361233</v>
      </c>
      <c r="AN50" s="31">
        <f>(K50+L50)/(X50+W50)</f>
        <v>8.1003207737363858E-2</v>
      </c>
      <c r="AO50" s="31">
        <f>P50/(M50+P50)</f>
        <v>0.93891909302741527</v>
      </c>
      <c r="AP50" s="36">
        <f t="shared" si="10"/>
        <v>4.5711945284803671E-2</v>
      </c>
      <c r="AQ50" s="37">
        <f>(AA50*C50)/1000</f>
        <v>0.95727092544125425</v>
      </c>
    </row>
    <row r="51" spans="1:43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6.5527243041727274</v>
      </c>
      <c r="Q51" s="42">
        <v>10.9076272320914</v>
      </c>
      <c r="R51" s="42">
        <v>0.95611863084640003</v>
      </c>
      <c r="S51" s="42">
        <v>3.9845614821997501</v>
      </c>
      <c r="T51" s="32">
        <v>5.3296266148116802E-4</v>
      </c>
      <c r="U51" s="32">
        <v>0</v>
      </c>
      <c r="V51" s="32">
        <v>5.7614988555477503E-2</v>
      </c>
      <c r="W51" s="42">
        <v>3.61793576248273</v>
      </c>
      <c r="X51" s="42">
        <v>7.8956917765792098E-2</v>
      </c>
      <c r="Y51" s="42">
        <v>2.3703980236545399</v>
      </c>
      <c r="Z51" s="32">
        <v>0.29591008571176503</v>
      </c>
      <c r="AA51" s="32">
        <f>SUM(K51:Z51)</f>
        <v>31.015589380579616</v>
      </c>
      <c r="AB51" s="32">
        <f>SUM(K51:O51)</f>
        <v>2.1932089904375491</v>
      </c>
      <c r="AC51" s="32">
        <f>SUM(P51:V51)</f>
        <v>22.459179600527239</v>
      </c>
      <c r="AD51" s="33">
        <f>(C51*K51)/1000</f>
        <v>1.2992577168447147E-3</v>
      </c>
      <c r="AE51" s="32"/>
      <c r="AF51" s="31">
        <f>(K51)/(K51+L51)</f>
        <v>0.77294712797797016</v>
      </c>
      <c r="AG51" s="31">
        <f t="shared" si="7"/>
        <v>0.62258572386526867</v>
      </c>
      <c r="AH51" s="31">
        <f t="shared" si="8"/>
        <v>0.86126012359424065</v>
      </c>
      <c r="AI51" s="31">
        <f>P51/(P51+W51)</f>
        <v>0.64427719157145513</v>
      </c>
      <c r="AJ51" s="31">
        <f t="shared" si="9"/>
        <v>8.8965374788931004E-2</v>
      </c>
      <c r="AK51" s="34">
        <f>(K51+L51)/(K51+L51+X51)</f>
        <v>0.87206085384210996</v>
      </c>
      <c r="AL51" s="34">
        <f>(K51)/(W51+K51)</f>
        <v>0.10312296051580971</v>
      </c>
      <c r="AM51" s="35">
        <f>K51/(M51+K51)</f>
        <v>0.21160009637465285</v>
      </c>
      <c r="AN51" s="31">
        <f>(K51+L51)/(X51+W51)</f>
        <v>0.1455783145409838</v>
      </c>
      <c r="AO51" s="31">
        <f>P51/(M51+P51)</f>
        <v>0.80871261112841075</v>
      </c>
      <c r="AP51" s="36">
        <f t="shared" si="10"/>
        <v>2.1357643998603782E-2</v>
      </c>
      <c r="AQ51" s="37">
        <f>(AA51*C51)/1000</f>
        <v>9.6870607928385755E-2</v>
      </c>
    </row>
    <row r="52" spans="1:43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3.2026738201052298</v>
      </c>
      <c r="R52" s="32">
        <v>1.2036736054199599</v>
      </c>
      <c r="S52" s="32">
        <v>5.2050739777522699</v>
      </c>
      <c r="T52" s="32">
        <v>0</v>
      </c>
      <c r="U52" s="32">
        <v>0</v>
      </c>
      <c r="V52" s="32">
        <v>0</v>
      </c>
      <c r="W52" s="32">
        <v>70.989090727111005</v>
      </c>
      <c r="X52" s="32">
        <v>0.182</v>
      </c>
      <c r="Y52" s="32">
        <v>7.0912344470639797</v>
      </c>
      <c r="Z52" s="32">
        <v>9.4072851940179697E-2</v>
      </c>
      <c r="AA52" s="32">
        <f>SUM(K52:Z52)</f>
        <v>111.94099100070503</v>
      </c>
      <c r="AB52" s="32">
        <f>SUM(K52:O52)</f>
        <v>1.2268870749492959</v>
      </c>
      <c r="AC52" s="32">
        <f>SUM(P52:V52)</f>
        <v>32.357705899640557</v>
      </c>
      <c r="AD52" s="33">
        <f>(C52*K52)/1000</f>
        <v>1.9126351430530722E-3</v>
      </c>
      <c r="AE52" s="32"/>
      <c r="AF52" s="31">
        <f>(K52)/(K52+L52)</f>
        <v>0.49074708588302418</v>
      </c>
      <c r="AG52" s="31">
        <f t="shared" si="7"/>
        <v>0.98301086390726278</v>
      </c>
      <c r="AH52" s="31">
        <f t="shared" si="8"/>
        <v>0.31309829579434384</v>
      </c>
      <c r="AI52" s="31">
        <f>P52/(P52+W52)</f>
        <v>0.24266488977223144</v>
      </c>
      <c r="AJ52" s="31">
        <f t="shared" si="9"/>
        <v>3.653124740495025E-2</v>
      </c>
      <c r="AK52" s="34"/>
      <c r="AL52" s="34">
        <f>(K52)/(W52+K52)</f>
        <v>4.6076688859088026E-3</v>
      </c>
      <c r="AM52" s="35">
        <f>K52/(M52+K52)</f>
        <v>0.45221956708510741</v>
      </c>
      <c r="AN52" s="31">
        <f>(K52+L52)/(X52+W52)</f>
        <v>9.4084316564362839E-3</v>
      </c>
      <c r="AO52" s="31"/>
      <c r="AP52" s="36"/>
      <c r="AQ52" s="37">
        <f>(AA52*C52)/1000</f>
        <v>0.6515424148043395</v>
      </c>
    </row>
    <row r="53" spans="1:43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12.984165924203699</v>
      </c>
      <c r="R53" s="32">
        <v>3.7073959117875099</v>
      </c>
      <c r="S53" s="32">
        <v>6.2490660259596904</v>
      </c>
      <c r="T53" s="32">
        <v>0</v>
      </c>
      <c r="U53" s="32">
        <v>0</v>
      </c>
      <c r="V53" s="32">
        <v>2.0562763595438498E-2</v>
      </c>
      <c r="W53" s="32">
        <v>15.092596783666</v>
      </c>
      <c r="X53" s="32">
        <v>0.44143263481890399</v>
      </c>
      <c r="Y53" s="32">
        <v>1.4463045621451001</v>
      </c>
      <c r="Z53" s="32">
        <v>7.1577210719740696E-3</v>
      </c>
      <c r="AA53" s="32">
        <f>SUM(K53:Z53)</f>
        <v>50.669752973438527</v>
      </c>
      <c r="AB53" s="32">
        <f>SUM(K53:O53)</f>
        <v>2.4736172187226289</v>
      </c>
      <c r="AC53" s="32">
        <f>SUM(P53:V53)</f>
        <v>31.208644053013916</v>
      </c>
      <c r="AD53" s="33">
        <f>(C53*K53)/1000</f>
        <v>1.0407469081079733E-3</v>
      </c>
      <c r="AE53" s="32"/>
      <c r="AF53" s="31">
        <f>(K53)/(K53+L53)</f>
        <v>0.30773311099421835</v>
      </c>
      <c r="AG53" s="31">
        <f t="shared" si="7"/>
        <v>0.85918324697705084</v>
      </c>
      <c r="AH53" s="31">
        <f t="shared" si="8"/>
        <v>0.67403472323986569</v>
      </c>
      <c r="AI53" s="31">
        <f>P53/(P53+W53)</f>
        <v>0.35336056918735381</v>
      </c>
      <c r="AJ53" s="31">
        <f t="shared" si="9"/>
        <v>7.3439761029295572E-2</v>
      </c>
      <c r="AK53" s="34">
        <f>(K53+L53)/(K53+L53+X53)</f>
        <v>0.62980163871252348</v>
      </c>
      <c r="AL53" s="34">
        <f>(K53)/(W53+K53)</f>
        <v>1.5081491305743606E-2</v>
      </c>
      <c r="AM53" s="35">
        <f>K53/(M53+K53)</f>
        <v>0.14363568708463093</v>
      </c>
      <c r="AN53" s="31">
        <f>(K53+L53)/(X53+W53)</f>
        <v>4.8344782215580938E-2</v>
      </c>
      <c r="AO53" s="31">
        <f>P53/(M53+P53)</f>
        <v>0.85685063823349061</v>
      </c>
      <c r="AP53" s="36">
        <f>X53/(X53+W53)</f>
        <v>2.8417136528247844E-2</v>
      </c>
      <c r="AQ53" s="37">
        <f>(AA53*C53)/1000</f>
        <v>0.22818440387319022</v>
      </c>
    </row>
    <row r="54" spans="1:43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1.4214415535207086</v>
      </c>
      <c r="Q54" s="32">
        <v>1.99312537783501</v>
      </c>
      <c r="R54" s="32">
        <v>0.13102495790584701</v>
      </c>
      <c r="S54" s="32">
        <v>1.5912524878651</v>
      </c>
      <c r="T54" s="32">
        <v>5.94357639435547E-3</v>
      </c>
      <c r="U54" s="32">
        <v>6.2500000000000003E-3</v>
      </c>
      <c r="V54" s="32">
        <v>6.0964577363118298E-2</v>
      </c>
      <c r="W54" s="32">
        <v>2.6091777488801799</v>
      </c>
      <c r="X54" s="32">
        <v>0.11</v>
      </c>
      <c r="Y54" s="32">
        <v>1.50669978706067</v>
      </c>
      <c r="Z54" s="32">
        <v>0</v>
      </c>
      <c r="AA54" s="32">
        <f>SUM(K54:Z54)</f>
        <v>10.004422759100242</v>
      </c>
      <c r="AB54" s="32">
        <f>SUM(K54:O54)</f>
        <v>0.56854269227525445</v>
      </c>
      <c r="AC54" s="32">
        <f>SUM(P54:V54)</f>
        <v>5.2100025308841396</v>
      </c>
      <c r="AD54" s="33">
        <f>(C54*K54)/1000</f>
        <v>9.2255110470940507E-4</v>
      </c>
      <c r="AE54" s="32"/>
      <c r="AF54" s="31">
        <f>(K54)/(K54+L54)</f>
        <v>0.45915094215388907</v>
      </c>
      <c r="AG54" s="31">
        <f t="shared" si="7"/>
        <v>0.821084735802458</v>
      </c>
      <c r="AH54" s="31">
        <f t="shared" si="8"/>
        <v>0.66631057789617509</v>
      </c>
      <c r="AI54" s="31">
        <f>P54/(P54+W54)</f>
        <v>0.35266083122114988</v>
      </c>
      <c r="AJ54" s="31">
        <f t="shared" si="9"/>
        <v>9.8388551152396489E-2</v>
      </c>
      <c r="AK54" s="34"/>
      <c r="AL54" s="34">
        <f>(K54)/(W54+K54)</f>
        <v>7.288003919778635E-2</v>
      </c>
      <c r="AM54" s="35">
        <f>K54/(M54+K54)</f>
        <v>0.66659828452589276</v>
      </c>
      <c r="AN54" s="31">
        <f>(K54+L54)/(X54+W54)</f>
        <v>0.16427945548930425</v>
      </c>
      <c r="AO54" s="31">
        <f>P54/(M54+P54)</f>
        <v>0.93268874332305185</v>
      </c>
      <c r="AP54" s="36"/>
      <c r="AQ54" s="37">
        <f>(AA54*C54)/1000</f>
        <v>4.4999339216519295E-2</v>
      </c>
    </row>
    <row r="55" spans="1:43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2.26192289830849</v>
      </c>
      <c r="R55" s="42">
        <v>0.50829651105179297</v>
      </c>
      <c r="S55" s="42">
        <v>1.8591029165750199</v>
      </c>
      <c r="T55" s="42">
        <v>1.33875247727468E-2</v>
      </c>
      <c r="U55" s="42">
        <v>1.23E-2</v>
      </c>
      <c r="V55" s="42">
        <v>0</v>
      </c>
      <c r="W55" s="42">
        <v>3.5578758207223</v>
      </c>
      <c r="X55" s="42">
        <v>5.5098338787580602E-2</v>
      </c>
      <c r="Y55" s="42">
        <v>1.5905161145339399</v>
      </c>
      <c r="Z55" s="42">
        <v>0</v>
      </c>
      <c r="AA55" s="42">
        <f>SUM(K55:Z55)</f>
        <v>13.517241575147851</v>
      </c>
      <c r="AB55" s="32">
        <f>SUM(K55:O55)</f>
        <v>0.80783938299515179</v>
      </c>
      <c r="AC55" s="32">
        <f>SUM(P55:V55)</f>
        <v>7.5059119181088798</v>
      </c>
      <c r="AD55" s="33">
        <f>(C55*K55)/1000</f>
        <v>3.3451156428302678E-4</v>
      </c>
      <c r="AE55"/>
      <c r="AF55" s="31">
        <f>(K55)/(K55+L55)</f>
        <v>0.7895968722018214</v>
      </c>
      <c r="AG55" s="31">
        <f t="shared" si="7"/>
        <v>0.81495829542264508</v>
      </c>
      <c r="AH55" s="31">
        <f t="shared" si="8"/>
        <v>0.67842154018961975</v>
      </c>
      <c r="AI55" s="31">
        <f>P55/(P55+W55)</f>
        <v>0.44484332538410737</v>
      </c>
      <c r="AJ55" s="31">
        <f t="shared" si="9"/>
        <v>9.7169058074647249E-2</v>
      </c>
      <c r="AK55" s="34">
        <f>(K55+L55)/(K55+L55+X55)</f>
        <v>0.79134168846168029</v>
      </c>
      <c r="AL55" s="34">
        <f>(K55)/(W55+K55)</f>
        <v>4.4319438305235062E-2</v>
      </c>
      <c r="AM55" s="35">
        <f>K55/(M55+K55)</f>
        <v>0.21599864377013461</v>
      </c>
      <c r="AN55" s="31">
        <f>(K55+L55)/(X55+W55)</f>
        <v>5.7836500347086782E-2</v>
      </c>
      <c r="AO55" s="31">
        <f>P55/(M55+P55)</f>
        <v>0.82640120262824901</v>
      </c>
      <c r="AP55" s="36">
        <f>X55/(X55+W55)</f>
        <v>1.5250133644757366E-2</v>
      </c>
      <c r="AQ55" s="37">
        <f>(AA55*C55)/1000</f>
        <v>2.7404818535916156E-2</v>
      </c>
    </row>
    <row r="56" spans="1:43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2.21679504162024</v>
      </c>
      <c r="R56" s="32">
        <v>12.6935860796205</v>
      </c>
      <c r="S56" s="32">
        <v>4.4308911904873201</v>
      </c>
      <c r="T56" s="32">
        <v>0</v>
      </c>
      <c r="U56" s="32">
        <v>0</v>
      </c>
      <c r="V56" s="32">
        <v>0.45353359776220298</v>
      </c>
      <c r="W56" s="32">
        <v>35.531152209554797</v>
      </c>
      <c r="X56" s="32">
        <v>0.36957992991507799</v>
      </c>
      <c r="Y56" s="32">
        <v>6.5930438780173999</v>
      </c>
      <c r="Z56" s="32">
        <v>1.2658512021094801</v>
      </c>
      <c r="AA56" s="32">
        <f>SUM(K56:Z56)</f>
        <v>74.756354115001955</v>
      </c>
      <c r="AB56" s="32">
        <f>SUM(K56:O56)</f>
        <v>0.80252016917915192</v>
      </c>
      <c r="AC56" s="32">
        <f>SUM(P56:V56)</f>
        <v>30.19420672622606</v>
      </c>
      <c r="AD56" s="33">
        <f>(C56*K56)/1000</f>
        <v>4.6066067775967645E-4</v>
      </c>
      <c r="AE56" s="32"/>
      <c r="AF56" s="31">
        <f>(K56)/(K56+L56)</f>
        <v>0.34725207845829664</v>
      </c>
      <c r="AG56" s="31">
        <f t="shared" si="7"/>
        <v>0.9779124950317748</v>
      </c>
      <c r="AH56" s="31">
        <f t="shared" si="8"/>
        <v>0.4593996474896137</v>
      </c>
      <c r="AI56" s="31">
        <f>P56/(P56+W56)</f>
        <v>0.22641575447139065</v>
      </c>
      <c r="AJ56" s="31">
        <f t="shared" si="9"/>
        <v>2.5890481013919997E-2</v>
      </c>
      <c r="AK56" s="34">
        <f>(K56+L56)/(K56+L56+X56)</f>
        <v>0.50096083081272269</v>
      </c>
      <c r="AL56" s="34">
        <f>(K56)/(W56+K56)</f>
        <v>3.6127775974241767E-3</v>
      </c>
      <c r="AM56" s="35">
        <f>K56/(M56+K56)</f>
        <v>0.29662035501587625</v>
      </c>
      <c r="AN56" s="31">
        <f>(K56+L56)/(X56+W56)</f>
        <v>1.0334136875652822E-2</v>
      </c>
      <c r="AO56" s="31"/>
      <c r="AP56" s="36">
        <f>X56/(X56+W56)</f>
        <v>1.0294495624192454E-2</v>
      </c>
      <c r="AQ56" s="37">
        <f>(AA56*C56)/1000</f>
        <v>0.2673048791347763</v>
      </c>
    </row>
    <row r="57" spans="1:43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1.5812548311163299</v>
      </c>
      <c r="R57" s="42">
        <v>0.56228026918419105</v>
      </c>
      <c r="S57" s="42">
        <v>0.73155469220934399</v>
      </c>
      <c r="T57" s="42">
        <v>0</v>
      </c>
      <c r="U57" s="42">
        <v>0</v>
      </c>
      <c r="V57" s="42">
        <v>0.32393685285906398</v>
      </c>
      <c r="W57" s="42">
        <v>1.55852403349048</v>
      </c>
      <c r="X57" s="42">
        <v>0.14675430175819501</v>
      </c>
      <c r="Y57" s="42">
        <v>0.70091101965129998</v>
      </c>
      <c r="Z57" s="42">
        <v>0</v>
      </c>
      <c r="AA57" s="42">
        <f>SUM(K57:Z57)</f>
        <v>8.7982444648993106</v>
      </c>
      <c r="AB57" s="32">
        <f>SUM(K57:O57)</f>
        <v>2.065886371595016</v>
      </c>
      <c r="AC57" s="32">
        <f>SUM(P57:V57)</f>
        <v>4.326168738404319</v>
      </c>
      <c r="AD57" s="33">
        <f>(C57*K57)/1000</f>
        <v>2.6794124057855457E-3</v>
      </c>
      <c r="AE57"/>
      <c r="AF57" s="31">
        <f>(K57)/(K57+L57)</f>
        <v>0.56243087209880671</v>
      </c>
      <c r="AG57" s="31">
        <f t="shared" si="7"/>
        <v>0.43000760380327735</v>
      </c>
      <c r="AH57" s="31">
        <f t="shared" si="8"/>
        <v>0.73515626152414171</v>
      </c>
      <c r="AI57" s="31">
        <f>P57/(P57+W57)</f>
        <v>0.41968809224005849</v>
      </c>
      <c r="AJ57" s="31">
        <f t="shared" si="9"/>
        <v>0.32319595748842517</v>
      </c>
      <c r="AK57" s="34"/>
      <c r="AL57" s="34">
        <f>(K57)/(W57+K57)</f>
        <v>0.1968646361485227</v>
      </c>
      <c r="AM57" s="35">
        <f>K57/(M57+K57)</f>
        <v>0.27907813906109885</v>
      </c>
      <c r="AN57" s="31">
        <f>(K57+L57)/(X57+W57)</f>
        <v>0.39831626149675547</v>
      </c>
      <c r="AO57" s="31">
        <f>P57/(M57+P57)</f>
        <v>0.53317967506419162</v>
      </c>
      <c r="AP57" s="36">
        <f>X57/(X57+W57)</f>
        <v>8.6058855451766669E-2</v>
      </c>
      <c r="AQ57" s="37">
        <f>(AA57*C57)/1000</f>
        <v>6.1708235151074653E-2</v>
      </c>
    </row>
    <row r="58" spans="1:43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1.1551726196151699</v>
      </c>
      <c r="R58" s="42">
        <v>0.259176833541792</v>
      </c>
      <c r="S58" s="42">
        <v>0.33523086245983802</v>
      </c>
      <c r="T58" s="42">
        <v>1.85622256420211E-3</v>
      </c>
      <c r="U58" s="42">
        <v>2.3E-3</v>
      </c>
      <c r="V58" s="42">
        <v>0.27134424166459897</v>
      </c>
      <c r="W58" s="42">
        <v>0.42002614105029301</v>
      </c>
      <c r="X58" s="42">
        <v>4.6999346609706297E-2</v>
      </c>
      <c r="Y58" s="42">
        <v>0.183159699115616</v>
      </c>
      <c r="Z58" s="42">
        <v>0</v>
      </c>
      <c r="AA58" s="42">
        <f>SUM(K58:Z58)</f>
        <v>4.1439051935418103</v>
      </c>
      <c r="AB58" s="32">
        <f>SUM(K58:O58)</f>
        <v>0.5671370004124392</v>
      </c>
      <c r="AC58" s="32">
        <f>SUM(P58:V58)</f>
        <v>2.9265830063537552</v>
      </c>
      <c r="AD58" s="33">
        <f>(C58*K58)/1000</f>
        <v>1.5092826933523618E-4</v>
      </c>
      <c r="AE58"/>
      <c r="AF58" s="31">
        <f>(K58)/(K58+L58)</f>
        <v>0.81801240924237761</v>
      </c>
      <c r="AG58" s="31">
        <f t="shared" si="7"/>
        <v>0.42548807122996701</v>
      </c>
      <c r="AH58" s="31">
        <f t="shared" si="8"/>
        <v>0.87449202385163338</v>
      </c>
      <c r="AI58" s="31">
        <f>P58/(P58+W58)</f>
        <v>0.68216638298404397</v>
      </c>
      <c r="AJ58" s="31">
        <f t="shared" si="9"/>
        <v>0.16233040979645766</v>
      </c>
      <c r="AK58" s="34">
        <f>(K58+L58)/(K58+L58+X58)</f>
        <v>0.71900053347944382</v>
      </c>
      <c r="AL58" s="34">
        <f>(K58)/(W58+K58)</f>
        <v>0.18976287372038203</v>
      </c>
      <c r="AM58" s="35">
        <f>K58/(M58+K58)</f>
        <v>0.18898835720355189</v>
      </c>
      <c r="AN58" s="31">
        <f>(K58+L58)/(X58+W58)</f>
        <v>0.25749864911399573</v>
      </c>
      <c r="AO58" s="31">
        <f>P58/(M58+P58)</f>
        <v>0.6810714790439123</v>
      </c>
      <c r="AP58" s="36">
        <f>X58/(X58+W58)</f>
        <v>0.10063550673688808</v>
      </c>
      <c r="AQ58" s="37">
        <f>(AA58*C58)/1000</f>
        <v>6.357772351735398E-3</v>
      </c>
    </row>
    <row r="59" spans="1:43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4.0031737997515799</v>
      </c>
      <c r="R59" s="42">
        <v>0.62477185485957398</v>
      </c>
      <c r="S59" s="42">
        <v>1.6904069650753399</v>
      </c>
      <c r="T59" s="42">
        <v>1.5204490260075299E-2</v>
      </c>
      <c r="U59" s="42">
        <v>3.0499999999999999E-2</v>
      </c>
      <c r="V59" s="42">
        <v>0</v>
      </c>
      <c r="W59" s="42">
        <v>2.8230300922135898</v>
      </c>
      <c r="X59" s="42">
        <v>0.1081</v>
      </c>
      <c r="Y59" s="42">
        <v>1.26748049772732</v>
      </c>
      <c r="Z59" s="42">
        <v>0</v>
      </c>
      <c r="AA59" s="42">
        <f>SUM(K59:Z59)</f>
        <v>14.117000778734557</v>
      </c>
      <c r="AB59" s="32">
        <f>SUM(K59:O59)</f>
        <v>1.1902098778536669</v>
      </c>
      <c r="AC59" s="32">
        <f>SUM(P59:V59)</f>
        <v>8.7281803109399796</v>
      </c>
      <c r="AD59" s="33">
        <f>(C59*K59)/1000</f>
        <v>4.1333229898874417E-4</v>
      </c>
      <c r="AE59"/>
      <c r="AF59" s="31">
        <f>(K59)/(K59+L59)</f>
        <v>0.65823201306459933</v>
      </c>
      <c r="AG59" s="31">
        <f t="shared" si="7"/>
        <v>0.70342917773897262</v>
      </c>
      <c r="AH59" s="31">
        <f t="shared" si="8"/>
        <v>0.75560742176050399</v>
      </c>
      <c r="AI59" s="31">
        <f>P59/(P59+W59)</f>
        <v>0.45576505404022316</v>
      </c>
      <c r="AJ59" s="31">
        <f t="shared" si="9"/>
        <v>0.12000030803370015</v>
      </c>
      <c r="AK59" s="34"/>
      <c r="AL59" s="34">
        <f>(K59)/(W59+K59)</f>
        <v>4.5933785558534265E-2</v>
      </c>
      <c r="AM59" s="35">
        <f>K59/(M59+K59)</f>
        <v>0.12139225112483777</v>
      </c>
      <c r="AN59" s="31">
        <f>(K59+L59)/(X59+W59)</f>
        <v>7.0445804764688147E-2</v>
      </c>
      <c r="AO59" s="31">
        <f>P59/(M59+P59)</f>
        <v>0.70616220423023535</v>
      </c>
      <c r="AP59" s="36"/>
      <c r="AQ59" s="37">
        <f>(AA59*C59)/1000</f>
        <v>4.293115305313798E-2</v>
      </c>
    </row>
    <row r="60" spans="1:43" x14ac:dyDescent="0.25">
      <c r="C60" s="16">
        <f>AVERAGE(C3:C13)</f>
        <v>54.283935242839355</v>
      </c>
      <c r="D60" s="16" t="e">
        <f t="shared" ref="D60:AC60" si="11">AVERAGE(D3:D26)</f>
        <v>#DIV/0!</v>
      </c>
      <c r="E60" s="16" t="e">
        <f t="shared" si="11"/>
        <v>#DIV/0!</v>
      </c>
      <c r="F60" s="16">
        <f t="shared" si="11"/>
        <v>1.7096590476190474</v>
      </c>
      <c r="G60" s="16">
        <f t="shared" si="11"/>
        <v>35.404000000000003</v>
      </c>
      <c r="H60" s="16">
        <f t="shared" si="11"/>
        <v>6.0317395427265161</v>
      </c>
      <c r="I60" s="16">
        <f t="shared" si="11"/>
        <v>98.63719267817099</v>
      </c>
      <c r="J60" s="16">
        <f t="shared" si="11"/>
        <v>98.782758998195874</v>
      </c>
      <c r="K60" s="16">
        <f t="shared" si="11"/>
        <v>3623.0735294564852</v>
      </c>
      <c r="L60" s="16">
        <f t="shared" si="11"/>
        <v>383.55992272879922</v>
      </c>
      <c r="M60" s="16">
        <f t="shared" si="11"/>
        <v>483.1509077739567</v>
      </c>
      <c r="N60" s="16">
        <f t="shared" si="11"/>
        <v>280.28237945541952</v>
      </c>
      <c r="O60" s="16">
        <f t="shared" si="11"/>
        <v>1.5502909456273184</v>
      </c>
      <c r="P60" s="16">
        <f t="shared" si="11"/>
        <v>242.97379607494608</v>
      </c>
      <c r="Q60" s="16">
        <f t="shared" si="11"/>
        <v>36.827091139631058</v>
      </c>
      <c r="R60" s="16">
        <f t="shared" si="11"/>
        <v>79.433646074944903</v>
      </c>
      <c r="S60" s="16">
        <f t="shared" si="11"/>
        <v>30.138179704627376</v>
      </c>
      <c r="T60" s="16">
        <f t="shared" si="11"/>
        <v>0.34335187500000003</v>
      </c>
      <c r="U60" s="16">
        <f t="shared" si="11"/>
        <v>0.12616333333333332</v>
      </c>
      <c r="V60" s="16">
        <f t="shared" si="11"/>
        <v>0.54340843750000001</v>
      </c>
      <c r="W60" s="16">
        <f t="shared" si="11"/>
        <v>784.86354874170536</v>
      </c>
      <c r="X60" s="16">
        <f t="shared" si="11"/>
        <v>149.32026557671517</v>
      </c>
      <c r="Y60" s="16">
        <f t="shared" si="11"/>
        <v>174.43796992903762</v>
      </c>
      <c r="Z60" s="16">
        <f t="shared" si="11"/>
        <v>0</v>
      </c>
      <c r="AA60" s="16">
        <f t="shared" si="11"/>
        <v>6239.5160625859135</v>
      </c>
      <c r="AB60" s="16">
        <f t="shared" si="11"/>
        <v>4910.8457621150837</v>
      </c>
      <c r="AC60" s="16">
        <f t="shared" si="11"/>
        <v>390.38563663998269</v>
      </c>
      <c r="AD60" s="16">
        <f>AVERAGE(AD3:AD13)</f>
        <v>107.12597863112893</v>
      </c>
      <c r="AE60" s="16">
        <f t="shared" ref="AE60:AQ60" si="12">AVERAGE(AE3:AE26)</f>
        <v>3.6230735294564855</v>
      </c>
      <c r="AF60" s="16">
        <f t="shared" si="12"/>
        <v>0.84962307641107226</v>
      </c>
      <c r="AG60" s="16">
        <f t="shared" si="12"/>
        <v>0.13932546076549007</v>
      </c>
      <c r="AH60" s="16">
        <f t="shared" si="12"/>
        <v>0.38964740289125493</v>
      </c>
      <c r="AI60" s="16">
        <f t="shared" si="12"/>
        <v>0.26380086439195405</v>
      </c>
      <c r="AJ60" s="16">
        <f t="shared" si="12"/>
        <v>0.90102045525117358</v>
      </c>
      <c r="AK60" s="16">
        <f t="shared" si="12"/>
        <v>0.96563469131572766</v>
      </c>
      <c r="AL60" s="16">
        <f t="shared" si="12"/>
        <v>0.80401415001998877</v>
      </c>
      <c r="AM60" s="16">
        <f t="shared" si="12"/>
        <v>0.85884753877004683</v>
      </c>
      <c r="AN60" s="16">
        <f t="shared" si="12"/>
        <v>4.6795164908354101</v>
      </c>
      <c r="AO60" s="16">
        <f t="shared" si="12"/>
        <v>0.36893270755924185</v>
      </c>
      <c r="AP60" s="16">
        <f t="shared" si="12"/>
        <v>0.14376478590265282</v>
      </c>
      <c r="AQ60" s="16">
        <f t="shared" si="12"/>
        <v>765.61488522715263</v>
      </c>
    </row>
    <row r="61" spans="1:43" x14ac:dyDescent="0.25">
      <c r="C61" s="16">
        <f t="shared" ref="C61:AQ61" si="13">STDEV(C3:C26)</f>
        <v>68.224443003452208</v>
      </c>
      <c r="D61" s="16" t="e">
        <f t="shared" si="13"/>
        <v>#DIV/0!</v>
      </c>
      <c r="E61" s="16" t="e">
        <f t="shared" si="13"/>
        <v>#DIV/0!</v>
      </c>
      <c r="F61" s="16">
        <f t="shared" si="13"/>
        <v>0.7432794158921987</v>
      </c>
      <c r="G61" s="16">
        <f t="shared" si="13"/>
        <v>19.254397056257044</v>
      </c>
      <c r="H61" s="16">
        <f t="shared" si="13"/>
        <v>2.4777821841538197</v>
      </c>
      <c r="I61" s="16">
        <f t="shared" si="13"/>
        <v>12.981993158911985</v>
      </c>
      <c r="J61" s="16">
        <f t="shared" si="13"/>
        <v>11.384818650052763</v>
      </c>
      <c r="K61" s="16">
        <f t="shared" si="13"/>
        <v>4764.8788933921978</v>
      </c>
      <c r="L61" s="16">
        <f t="shared" si="13"/>
        <v>794.47332838013153</v>
      </c>
      <c r="M61" s="16">
        <f t="shared" si="13"/>
        <v>554.89935336620772</v>
      </c>
      <c r="N61" s="16">
        <f t="shared" si="13"/>
        <v>301.36369288233618</v>
      </c>
      <c r="O61" s="16">
        <f t="shared" si="13"/>
        <v>4.7043412518399785</v>
      </c>
      <c r="P61" s="16">
        <f t="shared" si="13"/>
        <v>246.51727430420937</v>
      </c>
      <c r="Q61" s="16">
        <f t="shared" si="13"/>
        <v>34.553484276937155</v>
      </c>
      <c r="R61" s="16">
        <f t="shared" si="13"/>
        <v>104.22316562261153</v>
      </c>
      <c r="S61" s="16">
        <f t="shared" si="13"/>
        <v>29.791647331043954</v>
      </c>
      <c r="T61" s="16">
        <f t="shared" si="13"/>
        <v>0.47660989591984221</v>
      </c>
      <c r="U61" s="16">
        <f t="shared" si="13"/>
        <v>0.26980143182439331</v>
      </c>
      <c r="V61" s="16">
        <f t="shared" si="13"/>
        <v>1.74774056917484</v>
      </c>
      <c r="W61" s="16">
        <f t="shared" si="13"/>
        <v>933.33151493755201</v>
      </c>
      <c r="X61" s="16">
        <f t="shared" si="13"/>
        <v>207.07087982880245</v>
      </c>
      <c r="Y61" s="16">
        <f t="shared" si="13"/>
        <v>216.52820496196227</v>
      </c>
      <c r="Z61" s="16">
        <f t="shared" si="13"/>
        <v>0</v>
      </c>
      <c r="AA61" s="16">
        <f t="shared" si="13"/>
        <v>7091.7713981174393</v>
      </c>
      <c r="AB61" s="16">
        <f t="shared" si="13"/>
        <v>5682.4062040699009</v>
      </c>
      <c r="AC61" s="16">
        <f t="shared" si="13"/>
        <v>361.24614567583916</v>
      </c>
      <c r="AD61" s="16">
        <f t="shared" si="13"/>
        <v>801.61507029314771</v>
      </c>
      <c r="AE61" s="16">
        <f t="shared" si="13"/>
        <v>4.7648788933921962</v>
      </c>
      <c r="AF61" s="16">
        <f t="shared" si="13"/>
        <v>0.14743485056733097</v>
      </c>
      <c r="AG61" s="16">
        <f t="shared" si="13"/>
        <v>3.5677508248676722E-2</v>
      </c>
      <c r="AH61" s="16">
        <f t="shared" si="13"/>
        <v>0.10810352914738502</v>
      </c>
      <c r="AI61" s="16">
        <f t="shared" si="13"/>
        <v>6.9671635082576594E-2</v>
      </c>
      <c r="AJ61" s="16">
        <f t="shared" si="13"/>
        <v>4.4734089059381449E-2</v>
      </c>
      <c r="AK61" s="16">
        <f t="shared" si="13"/>
        <v>1.3622835116223741E-2</v>
      </c>
      <c r="AL61" s="16">
        <f t="shared" si="13"/>
        <v>4.7079770642202215E-2</v>
      </c>
      <c r="AM61" s="16">
        <f t="shared" si="13"/>
        <v>6.3589518567441716E-2</v>
      </c>
      <c r="AN61" s="16">
        <f t="shared" si="13"/>
        <v>1.5015467575698662</v>
      </c>
      <c r="AO61" s="16">
        <f t="shared" si="13"/>
        <v>0.15472210544718121</v>
      </c>
      <c r="AP61" s="16">
        <f t="shared" si="13"/>
        <v>4.25779133512275E-2</v>
      </c>
      <c r="AQ61" s="16">
        <f t="shared" si="13"/>
        <v>1257.8737713569569</v>
      </c>
    </row>
    <row r="62" spans="1:43" x14ac:dyDescent="0.25">
      <c r="C62" s="43">
        <f t="shared" ref="C62:AQ62" si="14">AVERAGE(C27:C59)</f>
        <v>4.4628867867865374</v>
      </c>
      <c r="D62" s="43" t="e">
        <f t="shared" si="14"/>
        <v>#DIV/0!</v>
      </c>
      <c r="E62" s="43" t="e">
        <f t="shared" si="14"/>
        <v>#DIV/0!</v>
      </c>
      <c r="F62" s="43">
        <f t="shared" si="14"/>
        <v>0.21854522881255006</v>
      </c>
      <c r="G62" s="43">
        <f t="shared" si="14"/>
        <v>42.768839999999997</v>
      </c>
      <c r="H62" s="43">
        <f t="shared" si="14"/>
        <v>0.46326757453047562</v>
      </c>
      <c r="I62" s="43">
        <f t="shared" si="14"/>
        <v>90.658546186625912</v>
      </c>
      <c r="J62" s="43">
        <f t="shared" si="14"/>
        <v>91.436317832239169</v>
      </c>
      <c r="K62" s="43">
        <f t="shared" si="14"/>
        <v>0.35551262416438878</v>
      </c>
      <c r="L62" s="43">
        <f t="shared" si="14"/>
        <v>0.41764749990798611</v>
      </c>
      <c r="M62" s="43">
        <f t="shared" si="14"/>
        <v>0.71917019974685159</v>
      </c>
      <c r="N62" s="43">
        <f t="shared" si="14"/>
        <v>0.47059262316255618</v>
      </c>
      <c r="O62" s="43">
        <f t="shared" si="14"/>
        <v>1.9805177405977994E-3</v>
      </c>
      <c r="P62" s="43">
        <f t="shared" si="14"/>
        <v>8.4528762033008444</v>
      </c>
      <c r="Q62" s="43">
        <f t="shared" si="14"/>
        <v>4.3467536565197289</v>
      </c>
      <c r="R62" s="43">
        <f t="shared" si="14"/>
        <v>3.6045254902831374</v>
      </c>
      <c r="S62" s="43">
        <f t="shared" si="14"/>
        <v>4.0941054001264057</v>
      </c>
      <c r="T62" s="43">
        <f t="shared" si="14"/>
        <v>0.21650909996616222</v>
      </c>
      <c r="U62" s="43">
        <f t="shared" si="14"/>
        <v>7.8037636363636378E-2</v>
      </c>
      <c r="V62" s="43">
        <f t="shared" si="14"/>
        <v>6.892013272282331E-2</v>
      </c>
      <c r="W62" s="43">
        <f t="shared" si="14"/>
        <v>13.632660202901283</v>
      </c>
      <c r="X62" s="43">
        <f t="shared" si="14"/>
        <v>0.33678694183707747</v>
      </c>
      <c r="Y62" s="43">
        <f t="shared" si="14"/>
        <v>2.4390793706120459</v>
      </c>
      <c r="Z62" s="43">
        <f t="shared" si="14"/>
        <v>0.29264582071766004</v>
      </c>
      <c r="AA62" s="43">
        <f t="shared" si="14"/>
        <v>39.517674601891365</v>
      </c>
      <c r="AB62" s="43">
        <f t="shared" si="14"/>
        <v>2.1039892451093598</v>
      </c>
      <c r="AC62" s="43">
        <f t="shared" si="14"/>
        <v>22.556041949422134</v>
      </c>
      <c r="AD62" s="44">
        <f t="shared" si="14"/>
        <v>2.1629829886904233E-3</v>
      </c>
      <c r="AE62" s="43" t="e">
        <f t="shared" si="14"/>
        <v>#DIV/0!</v>
      </c>
      <c r="AF62" s="43">
        <f t="shared" si="14"/>
        <v>0.50216466272009908</v>
      </c>
      <c r="AG62" s="43">
        <f t="shared" si="14"/>
        <v>0.76577245202551003</v>
      </c>
      <c r="AH62" s="43">
        <f t="shared" si="14"/>
        <v>0.70276871699467192</v>
      </c>
      <c r="AI62" s="43">
        <f t="shared" si="14"/>
        <v>0.44948877448402602</v>
      </c>
      <c r="AJ62" s="43">
        <f t="shared" si="14"/>
        <v>0.1130482419553587</v>
      </c>
      <c r="AK62" s="43">
        <f t="shared" si="14"/>
        <v>0.62168727030133952</v>
      </c>
      <c r="AL62" s="43">
        <f t="shared" si="14"/>
        <v>6.2805038872439253E-2</v>
      </c>
      <c r="AM62" s="43">
        <f t="shared" si="14"/>
        <v>0.33852492265888268</v>
      </c>
      <c r="AN62" s="43">
        <f t="shared" si="14"/>
        <v>0.12001025628167064</v>
      </c>
      <c r="AO62" s="43">
        <f t="shared" si="14"/>
        <v>0.83882089576031427</v>
      </c>
      <c r="AP62" s="43">
        <f t="shared" si="14"/>
        <v>5.4625694124808923E-2</v>
      </c>
      <c r="AQ62" s="43">
        <f t="shared" si="14"/>
        <v>0.23440799293964623</v>
      </c>
    </row>
    <row r="63" spans="1:43" x14ac:dyDescent="0.25">
      <c r="C63" s="43">
        <f t="shared" ref="C63:AQ63" si="15">STDEV(C27:C59)</f>
        <v>3.216314063239178</v>
      </c>
      <c r="D63" s="43" t="e">
        <f t="shared" si="15"/>
        <v>#DIV/0!</v>
      </c>
      <c r="E63" s="43" t="e">
        <f t="shared" si="15"/>
        <v>#DIV/0!</v>
      </c>
      <c r="F63" s="43">
        <f t="shared" si="15"/>
        <v>0.35488747018934197</v>
      </c>
      <c r="G63" s="43">
        <f t="shared" si="15"/>
        <v>14.416730771572309</v>
      </c>
      <c r="H63" s="43">
        <f t="shared" si="15"/>
        <v>0.6401006424648098</v>
      </c>
      <c r="I63" s="43">
        <f t="shared" si="15"/>
        <v>22.511958784729437</v>
      </c>
      <c r="J63" s="43">
        <f t="shared" si="15"/>
        <v>28.474429135778031</v>
      </c>
      <c r="K63" s="43">
        <f t="shared" si="15"/>
        <v>0.38694303152668152</v>
      </c>
      <c r="L63" s="43">
        <f t="shared" si="15"/>
        <v>0.50014228363182223</v>
      </c>
      <c r="M63" s="43">
        <f t="shared" si="15"/>
        <v>0.55024725048501322</v>
      </c>
      <c r="N63" s="43">
        <f t="shared" si="15"/>
        <v>1.3448797664642973</v>
      </c>
      <c r="O63" s="43">
        <f t="shared" si="15"/>
        <v>5.1500261287147492E-3</v>
      </c>
      <c r="P63" s="43">
        <f t="shared" si="15"/>
        <v>10.176577140578001</v>
      </c>
      <c r="Q63" s="43">
        <f t="shared" si="15"/>
        <v>3.8529934462784459</v>
      </c>
      <c r="R63" s="43">
        <f t="shared" si="15"/>
        <v>4.913717355116332</v>
      </c>
      <c r="S63" s="43">
        <f t="shared" si="15"/>
        <v>4.1781941531581772</v>
      </c>
      <c r="T63" s="43">
        <f t="shared" si="15"/>
        <v>0.68474724488514771</v>
      </c>
      <c r="U63" s="43">
        <f t="shared" si="15"/>
        <v>0.2347827900447052</v>
      </c>
      <c r="V63" s="43">
        <f t="shared" si="15"/>
        <v>0.13263442398749342</v>
      </c>
      <c r="W63" s="43">
        <f t="shared" si="15"/>
        <v>21.660805044707129</v>
      </c>
      <c r="X63" s="43">
        <f t="shared" si="15"/>
        <v>0.53616164072026162</v>
      </c>
      <c r="Y63" s="43">
        <f t="shared" si="15"/>
        <v>4.6831093240849464</v>
      </c>
      <c r="Z63" s="43">
        <f t="shared" si="15"/>
        <v>0.96669405942131958</v>
      </c>
      <c r="AA63" s="43">
        <f t="shared" si="15"/>
        <v>44.845672346381811</v>
      </c>
      <c r="AB63" s="43">
        <f t="shared" si="15"/>
        <v>2.4665127564374454</v>
      </c>
      <c r="AC63" s="43">
        <f t="shared" si="15"/>
        <v>22.821436781708947</v>
      </c>
      <c r="AD63" s="44">
        <f t="shared" si="15"/>
        <v>3.2259636858207466E-3</v>
      </c>
      <c r="AE63" s="43" t="e">
        <f t="shared" si="15"/>
        <v>#DIV/0!</v>
      </c>
      <c r="AF63" s="43">
        <f t="shared" si="15"/>
        <v>0.16766963859636574</v>
      </c>
      <c r="AG63" s="43">
        <f t="shared" si="15"/>
        <v>0.19090288167074929</v>
      </c>
      <c r="AH63" s="43">
        <f t="shared" si="15"/>
        <v>0.11443362397787465</v>
      </c>
      <c r="AI63" s="43">
        <f t="shared" si="15"/>
        <v>0.11324385280914546</v>
      </c>
      <c r="AJ63" s="43">
        <f t="shared" si="15"/>
        <v>0.1012092474301714</v>
      </c>
      <c r="AK63" s="43">
        <f t="shared" si="15"/>
        <v>0.20976861045618744</v>
      </c>
      <c r="AL63" s="43">
        <f t="shared" si="15"/>
        <v>6.8804737918387912E-2</v>
      </c>
      <c r="AM63" s="43">
        <f t="shared" si="15"/>
        <v>0.19354747036494646</v>
      </c>
      <c r="AN63" s="43">
        <f t="shared" si="15"/>
        <v>0.11715615703973491</v>
      </c>
      <c r="AO63" s="43">
        <f t="shared" si="15"/>
        <v>0.16850463724211853</v>
      </c>
      <c r="AP63" s="43">
        <f t="shared" si="15"/>
        <v>4.3288190216214398E-2</v>
      </c>
      <c r="AQ63" s="43">
        <f t="shared" si="15"/>
        <v>0.34730412170958724</v>
      </c>
    </row>
    <row r="64" spans="1:43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J63"/>
  <sheetViews>
    <sheetView zoomScaleNormal="100" workbookViewId="0">
      <selection activeCell="M7" sqref="M7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3" width="8.5703125" style="95"/>
    <col min="24" max="24" width="11.42578125" style="95"/>
    <col min="25" max="33" width="8.140625" style="95"/>
    <col min="34" max="1024" width="11.42578125" style="95"/>
  </cols>
  <sheetData>
    <row r="1" spans="1:1023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3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427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96" t="s">
        <v>29</v>
      </c>
      <c r="Z2" s="96" t="s">
        <v>30</v>
      </c>
      <c r="AA2" s="96" t="s">
        <v>123</v>
      </c>
      <c r="AB2" s="96" t="s">
        <v>34</v>
      </c>
      <c r="AC2" s="96" t="s">
        <v>124</v>
      </c>
      <c r="AD2" s="96" t="s">
        <v>125</v>
      </c>
      <c r="AE2" s="96" t="s">
        <v>38</v>
      </c>
      <c r="AF2" s="96" t="s">
        <v>39</v>
      </c>
      <c r="AG2" s="96" t="s">
        <v>41</v>
      </c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(dw!K3*100)/dw!$AA3</f>
        <v>67.142950246523569</v>
      </c>
      <c r="I3" s="98">
        <f>(dw!L3*100)/dw!$AA3</f>
        <v>1.7128303634317199</v>
      </c>
      <c r="J3" s="98">
        <f>(dw!M3*100)/dw!$AA3</f>
        <v>6.3704519450025865</v>
      </c>
      <c r="K3" s="98">
        <f>(dw!N3*100)/dw!$AA3</f>
        <v>4.0782662045085551</v>
      </c>
      <c r="L3" s="98">
        <f>(dw!O3*100)/dw!$AA3</f>
        <v>0</v>
      </c>
      <c r="M3" s="98">
        <f>(dw!P3*100)/dw!$AA3</f>
        <v>3.7820331264857283</v>
      </c>
      <c r="N3" s="98">
        <f>(dw!Q3*100)/dw!$AA3</f>
        <v>0</v>
      </c>
      <c r="O3" s="98">
        <f>(dw!R3*100)/dw!$AA3</f>
        <v>0.29408727394251771</v>
      </c>
      <c r="P3" s="98">
        <f>(dw!S3*100)/dw!$AA3</f>
        <v>0</v>
      </c>
      <c r="Q3" s="98">
        <f>(dw!T3*100)/dw!$AA3</f>
        <v>2.9530402712445E-3</v>
      </c>
      <c r="R3" s="98">
        <f>(dw!U3*100)/dw!$AA3</f>
        <v>0</v>
      </c>
      <c r="S3" s="98">
        <f>(dw!V3*100)/dw!$AA3</f>
        <v>0</v>
      </c>
      <c r="T3" s="98">
        <f>(dw!W3*100)/dw!$AA3</f>
        <v>11.968128184552846</v>
      </c>
      <c r="U3" s="98">
        <f>(dw!X3*100)/dw!$AA3</f>
        <v>2.0592044283970541</v>
      </c>
      <c r="V3" s="98">
        <f>(dw!Y3*100)/dw!$AA3</f>
        <v>2.5890951868841912</v>
      </c>
      <c r="W3" s="98">
        <f>(dw!Z3*100)/dw!$AA3</f>
        <v>0</v>
      </c>
      <c r="X3" s="98">
        <f>SUM(H3:W3)</f>
        <v>100.00000000000003</v>
      </c>
      <c r="Y3" s="14">
        <f>SUM(H3:L3)</f>
        <v>79.304498759466426</v>
      </c>
      <c r="Z3" s="14">
        <f>SUM(M3:Q3)</f>
        <v>4.0790734406994904</v>
      </c>
      <c r="AA3" s="13">
        <f>(I3)/(H3+I3)</f>
        <v>2.4875621890547209E-2</v>
      </c>
      <c r="AB3" s="13">
        <f t="shared" ref="AB3:AB34" si="0">T3/(Y3+T3)</f>
        <v>0.13112505452366702</v>
      </c>
      <c r="AC3" s="13">
        <f t="shared" ref="AC3:AC34" si="1">T3/(T3+Z3)</f>
        <v>0.74580780275854808</v>
      </c>
      <c r="AD3" s="13">
        <f t="shared" ref="AD3:AD34" si="2">Y3/(Y3+Z3)</f>
        <v>0.95108061056790061</v>
      </c>
      <c r="AE3" s="13">
        <f>(H3+I3)/(H3+I3+U3)</f>
        <v>0.97096235122543717</v>
      </c>
      <c r="AF3" s="13">
        <f>(H3)/U3</f>
        <v>32.606257698653863</v>
      </c>
      <c r="AG3" s="13">
        <f>(H3+I3)/(U3+T3)</f>
        <v>4.908686669794105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(dw!K4*100)/dw!$AA4</f>
        <v>64.485391544672552</v>
      </c>
      <c r="I4" s="98">
        <f>(dw!L4*100)/dw!$AA4</f>
        <v>1.2897078308934511</v>
      </c>
      <c r="J4" s="98">
        <f>(dw!M4*100)/dw!$AA4</f>
        <v>10.771332961614579</v>
      </c>
      <c r="K4" s="98">
        <f>(dw!N4*100)/dw!$AA4</f>
        <v>2.5738008418889038</v>
      </c>
      <c r="L4" s="98">
        <f>(dw!O4*100)/dw!$AA4</f>
        <v>0</v>
      </c>
      <c r="M4" s="98">
        <f>(dw!P4*100)/dw!$AA4</f>
        <v>2.7277024278451227</v>
      </c>
      <c r="N4" s="98">
        <f>(dw!Q4*100)/dw!$AA4</f>
        <v>0.48886401058803181</v>
      </c>
      <c r="O4" s="98">
        <f>(dw!R4*100)/dw!$AA4</f>
        <v>0.20659534559583784</v>
      </c>
      <c r="P4" s="98">
        <f>(dw!S4*100)/dw!$AA4</f>
        <v>0</v>
      </c>
      <c r="Q4" s="98">
        <f>(dw!T4*100)/dw!$AA4</f>
        <v>2.6710854616619093E-3</v>
      </c>
      <c r="R4" s="98">
        <f>(dw!U4*100)/dw!$AA4</f>
        <v>1.7005357752816503E-4</v>
      </c>
      <c r="S4" s="98">
        <f>(dw!V4*100)/dw!$AA4</f>
        <v>1.2091800650180074E-2</v>
      </c>
      <c r="T4" s="98">
        <f>(dw!W4*100)/dw!$AA4</f>
        <v>12.215482894175189</v>
      </c>
      <c r="U4" s="98">
        <f>(dw!X4*100)/dw!$AA4</f>
        <v>2.8201461739031162</v>
      </c>
      <c r="V4" s="98">
        <f>(dw!Y4*100)/dw!$AA4</f>
        <v>2.4060430291338513</v>
      </c>
      <c r="W4" s="98">
        <f>(dw!Z4*100)/dw!$AA4</f>
        <v>0</v>
      </c>
      <c r="X4" s="98">
        <f>SUM(H4:W4)</f>
        <v>100</v>
      </c>
      <c r="Y4" s="14">
        <f>SUM(H4:L4)</f>
        <v>79.120233179069487</v>
      </c>
      <c r="Z4" s="14">
        <f>SUM(M4:Q4)</f>
        <v>3.4258328694906544</v>
      </c>
      <c r="AA4" s="13">
        <f>(I4)/(H4+I4)</f>
        <v>1.9607843137254905E-2</v>
      </c>
      <c r="AB4" s="13">
        <f t="shared" si="0"/>
        <v>0.13374267394344674</v>
      </c>
      <c r="AC4" s="13">
        <f t="shared" si="1"/>
        <v>0.78097540377973007</v>
      </c>
      <c r="AD4" s="13">
        <f t="shared" si="2"/>
        <v>0.9584979268730347</v>
      </c>
      <c r="AE4" s="13">
        <f>(H4+I4)/(H4+I4+U4)</f>
        <v>0.95888714806233477</v>
      </c>
      <c r="AF4" s="13">
        <f>(H4)/U4</f>
        <v>22.865974870878411</v>
      </c>
      <c r="AG4" s="13">
        <f>(H4+I4)/(U4+T4)</f>
        <v>4.374615726269222</v>
      </c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(dw!K5*100)/dw!$AA5</f>
        <v>47.46166560556172</v>
      </c>
      <c r="I5" s="98">
        <f>(dw!L5*100)/dw!$AA5</f>
        <v>11.727824240825869</v>
      </c>
      <c r="J5" s="98">
        <f>(dw!M5*100)/dw!$AA5</f>
        <v>9.2346090954981204</v>
      </c>
      <c r="K5" s="98">
        <f>(dw!N5*100)/dw!$AA5</f>
        <v>4.4211584670463093</v>
      </c>
      <c r="L5" s="98">
        <f>(dw!O5*100)/dw!$AA5</f>
        <v>0</v>
      </c>
      <c r="M5" s="98">
        <f>(dw!P5*100)/dw!$AA5</f>
        <v>2.7613781833830759</v>
      </c>
      <c r="N5" s="98">
        <f>(dw!Q5*100)/dw!$AA5</f>
        <v>1.3469717582281542</v>
      </c>
      <c r="O5" s="98">
        <f>(dw!R5*100)/dw!$AA5</f>
        <v>1.7654717093314924</v>
      </c>
      <c r="P5" s="98">
        <f>(dw!S5*100)/dw!$AA5</f>
        <v>0</v>
      </c>
      <c r="Q5" s="98">
        <f>(dw!T5*100)/dw!$AA5</f>
        <v>0</v>
      </c>
      <c r="R5" s="98">
        <f>(dw!U5*100)/dw!$AA5</f>
        <v>0</v>
      </c>
      <c r="S5" s="98">
        <f>(dw!V5*100)/dw!$AA5</f>
        <v>0</v>
      </c>
      <c r="T5" s="98">
        <f>(dw!W5*100)/dw!$AA5</f>
        <v>13.919492734540144</v>
      </c>
      <c r="U5" s="98">
        <f>(dw!X5*100)/dw!$AA5</f>
        <v>3.4028410989531368</v>
      </c>
      <c r="V5" s="98">
        <f>(dw!Y5*100)/dw!$AA5</f>
        <v>3.9585871066319891</v>
      </c>
      <c r="W5" s="98">
        <f>(dw!Z5*100)/dw!$AA5</f>
        <v>0</v>
      </c>
      <c r="X5" s="98">
        <f>SUM(H5:W5)</f>
        <v>100</v>
      </c>
      <c r="Y5" s="14">
        <f>SUM(H5:L5)</f>
        <v>72.845257408932014</v>
      </c>
      <c r="Z5" s="14">
        <f>SUM(M5:Q5)</f>
        <v>5.8738216509427232</v>
      </c>
      <c r="AA5" s="13">
        <f>(I5)/(H5+I5)</f>
        <v>0.19814031631735096</v>
      </c>
      <c r="AB5" s="13">
        <f t="shared" si="0"/>
        <v>0.16042797001689277</v>
      </c>
      <c r="AC5" s="13">
        <f t="shared" si="1"/>
        <v>0.70324213840352101</v>
      </c>
      <c r="AD5" s="13">
        <f t="shared" si="2"/>
        <v>0.92538249022863928</v>
      </c>
      <c r="AE5" s="13">
        <f>(H5+I5)/(H5+I5+U5)</f>
        <v>0.94563485577930151</v>
      </c>
      <c r="AF5" s="13">
        <f>(H5)/U5</f>
        <v>13.947658508110475</v>
      </c>
      <c r="AG5" s="13">
        <f>(H5+I5)/(U5+T5)</f>
        <v>3.4169466086574798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(dw!K6*100)/dw!$AA6</f>
        <v>47.434456760277087</v>
      </c>
      <c r="I6" s="98">
        <f>(dw!L6*100)/dw!$AA6</f>
        <v>11.184519552545366</v>
      </c>
      <c r="J6" s="98">
        <f>(dw!M6*100)/dw!$AA6</f>
        <v>8.2707704746519557</v>
      </c>
      <c r="K6" s="98">
        <f>(dw!N6*100)/dw!$AA6</f>
        <v>4.5698995999442547</v>
      </c>
      <c r="L6" s="98">
        <f>(dw!O6*100)/dw!$AA6</f>
        <v>0</v>
      </c>
      <c r="M6" s="98">
        <f>(dw!P6*100)/dw!$AA6</f>
        <v>5.2734285391178419</v>
      </c>
      <c r="N6" s="98">
        <f>(dw!Q6*100)/dw!$AA6</f>
        <v>2.0103962680381993</v>
      </c>
      <c r="O6" s="98">
        <f>(dw!R6*100)/dw!$AA6</f>
        <v>1.7650722031996777</v>
      </c>
      <c r="P6" s="98">
        <f>(dw!S6*100)/dw!$AA6</f>
        <v>1.6054728196385282</v>
      </c>
      <c r="Q6" s="98">
        <f>(dw!T6*100)/dw!$AA6</f>
        <v>0</v>
      </c>
      <c r="R6" s="98">
        <f>(dw!U6*100)/dw!$AA6</f>
        <v>0</v>
      </c>
      <c r="S6" s="98">
        <f>(dw!V6*100)/dw!$AA6</f>
        <v>0</v>
      </c>
      <c r="T6" s="98">
        <f>(dw!W6*100)/dw!$AA6</f>
        <v>12.77589868745412</v>
      </c>
      <c r="U6" s="98">
        <f>(dw!X6*100)/dw!$AA6</f>
        <v>2.0759701255044756</v>
      </c>
      <c r="V6" s="98">
        <f>(dw!Y6*100)/dw!$AA6</f>
        <v>3.0341149696284844</v>
      </c>
      <c r="W6" s="98">
        <f>(dw!Z6*100)/dw!$AA6</f>
        <v>0</v>
      </c>
      <c r="X6" s="98">
        <f>SUM(H6:W6)</f>
        <v>99.999999999999972</v>
      </c>
      <c r="Y6" s="14">
        <f>SUM(H6:L6)</f>
        <v>71.459646387418658</v>
      </c>
      <c r="Z6" s="14">
        <f>SUM(M6:Q6)</f>
        <v>10.654369829994247</v>
      </c>
      <c r="AA6" s="13">
        <f>(I6)/(H6+I6)</f>
        <v>0.19080032194453109</v>
      </c>
      <c r="AB6" s="13">
        <f t="shared" si="0"/>
        <v>0.15166873647102611</v>
      </c>
      <c r="AC6" s="13">
        <f t="shared" si="1"/>
        <v>0.54527325104874458</v>
      </c>
      <c r="AD6" s="13">
        <f t="shared" si="2"/>
        <v>0.87024907170799293</v>
      </c>
      <c r="AE6" s="13">
        <f>(H6+I6)/(H6+I6+U6)</f>
        <v>0.96579665610852949</v>
      </c>
      <c r="AF6" s="13">
        <f>(H6)/U6</f>
        <v>22.849296421715209</v>
      </c>
      <c r="AG6" s="13">
        <f>(H6+I6)/(U6+T6)</f>
        <v>3.9469091096250497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(dw!K7*100)/dw!$AA7</f>
        <v>51.560786557202178</v>
      </c>
      <c r="I7" s="98">
        <f>(dw!L7*100)/dw!$AA7</f>
        <v>4.3776237051238986</v>
      </c>
      <c r="J7" s="98">
        <f>(dw!M7*100)/dw!$AA7</f>
        <v>6.9769082847814117</v>
      </c>
      <c r="K7" s="98">
        <f>(dw!N7*100)/dw!$AA7</f>
        <v>8.5864260266112264</v>
      </c>
      <c r="L7" s="98">
        <f>(dw!O7*100)/dw!$AA7</f>
        <v>0</v>
      </c>
      <c r="M7" s="98">
        <f>(dw!P7*100)/dw!$AA7</f>
        <v>4.3277312344328802</v>
      </c>
      <c r="N7" s="98">
        <f>(dw!Q7*100)/dw!$AA7</f>
        <v>1.5075028055727755</v>
      </c>
      <c r="O7" s="98">
        <f>(dw!R7*100)/dw!$AA7</f>
        <v>1.6681580077589435</v>
      </c>
      <c r="P7" s="98">
        <f>(dw!S7*100)/dw!$AA7</f>
        <v>1.7016005910956979</v>
      </c>
      <c r="Q7" s="98">
        <f>(dw!T7*100)/dw!$AA7</f>
        <v>1.6342494076429109E-3</v>
      </c>
      <c r="R7" s="98">
        <f>(dw!U7*100)/dw!$AA7</f>
        <v>5.5995967776108413E-3</v>
      </c>
      <c r="S7" s="98">
        <f>(dw!V7*100)/dw!$AA7</f>
        <v>0</v>
      </c>
      <c r="T7" s="98">
        <f>(dw!W7*100)/dw!$AA7</f>
        <v>16.114525083952856</v>
      </c>
      <c r="U7" s="98">
        <f>(dw!X7*100)/dw!$AA7</f>
        <v>0</v>
      </c>
      <c r="V7" s="98">
        <f>(dw!Y7*100)/dw!$AA7</f>
        <v>3.1715038572828624</v>
      </c>
      <c r="W7" s="98">
        <f>(dw!Z7*100)/dw!$AA7</f>
        <v>0</v>
      </c>
      <c r="X7" s="98">
        <f>SUM(H7:W7)</f>
        <v>99.999999999999972</v>
      </c>
      <c r="Y7" s="14">
        <f>SUM(H7:L7)</f>
        <v>71.50174457371871</v>
      </c>
      <c r="Z7" s="14">
        <f>SUM(M7:Q7)</f>
        <v>9.2066268882679392</v>
      </c>
      <c r="AA7" s="13">
        <f>(I7)/(H7+I7)</f>
        <v>7.8257921249367035E-2</v>
      </c>
      <c r="AB7" s="13">
        <f t="shared" si="0"/>
        <v>0.1839216066481083</v>
      </c>
      <c r="AC7" s="13">
        <f t="shared" si="1"/>
        <v>0.63640568571412937</v>
      </c>
      <c r="AD7" s="13">
        <f t="shared" si="2"/>
        <v>0.88592723751582292</v>
      </c>
      <c r="AE7" s="13">
        <f>(H7+I7)/(H7+I7+U7)</f>
        <v>1</v>
      </c>
      <c r="AF7" s="13"/>
      <c r="AG7" s="13">
        <f>(H7+I7)/(U7+T7)</f>
        <v>3.4713036822928518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(dw!K8*100)/dw!$AA8</f>
        <v>49.13831492463656</v>
      </c>
      <c r="I8" s="98">
        <f>(dw!L8*100)/dw!$AA8</f>
        <v>2.1629097267859705</v>
      </c>
      <c r="J8" s="98">
        <f>(dw!M8*100)/dw!$AA8</f>
        <v>10.45388968741244</v>
      </c>
      <c r="K8" s="98">
        <f>(dw!N8*100)/dw!$AA8</f>
        <v>8.7053257128890102</v>
      </c>
      <c r="L8" s="98">
        <f>(dw!O8*100)/dw!$AA8</f>
        <v>0</v>
      </c>
      <c r="M8" s="98">
        <f>(dw!P8*100)/dw!$AA8</f>
        <v>6.9467493660473165</v>
      </c>
      <c r="N8" s="98">
        <f>(dw!Q8*100)/dw!$AA8</f>
        <v>2.3905253256100547</v>
      </c>
      <c r="O8" s="98">
        <f>(dw!R8*100)/dw!$AA8</f>
        <v>1.5929768554002122</v>
      </c>
      <c r="P8" s="98">
        <f>(dw!S8*100)/dw!$AA8</f>
        <v>1.5292373385478448</v>
      </c>
      <c r="Q8" s="98">
        <f>(dw!T8*100)/dw!$AA8</f>
        <v>5.8829687285062195E-3</v>
      </c>
      <c r="R8" s="98">
        <f>(dw!U8*100)/dw!$AA8</f>
        <v>4.0605167243852221E-3</v>
      </c>
      <c r="S8" s="98">
        <f>(dw!V8*100)/dw!$AA8</f>
        <v>0</v>
      </c>
      <c r="T8" s="98">
        <f>(dw!W8*100)/dw!$AA8</f>
        <v>12.608460249090323</v>
      </c>
      <c r="U8" s="98">
        <f>(dw!X8*100)/dw!$AA8</f>
        <v>2.4295525741481629</v>
      </c>
      <c r="V8" s="98">
        <f>(dw!Y8*100)/dw!$AA8</f>
        <v>2.0321147539792159</v>
      </c>
      <c r="W8" s="98">
        <f>(dw!Z8*100)/dw!$AA8</f>
        <v>0</v>
      </c>
      <c r="X8" s="98">
        <f>SUM(H8:W8)</f>
        <v>99.999999999999986</v>
      </c>
      <c r="Y8" s="14">
        <f>SUM(H8:L8)</f>
        <v>70.460440051723978</v>
      </c>
      <c r="Z8" s="14">
        <f>SUM(M8:Q8)</f>
        <v>12.465371854333934</v>
      </c>
      <c r="AA8" s="13">
        <f>(I8)/(H8+I8)</f>
        <v>4.216097649680562E-2</v>
      </c>
      <c r="AB8" s="13">
        <f t="shared" si="0"/>
        <v>0.15178316076692694</v>
      </c>
      <c r="AC8" s="13">
        <f t="shared" si="1"/>
        <v>0.50285334116791913</v>
      </c>
      <c r="AD8" s="13">
        <f t="shared" si="2"/>
        <v>0.84968043643087543</v>
      </c>
      <c r="AE8" s="13">
        <f>(H8+I8)/(H8+I8+U8)</f>
        <v>0.95478285073099733</v>
      </c>
      <c r="AF8" s="13">
        <f>(H8)/U8</f>
        <v>20.225252767730364</v>
      </c>
      <c r="AG8" s="13">
        <f>(H8+I8)/(U8+T8)</f>
        <v>3.411436421449642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(dw!K9*100)/dw!$AA9</f>
        <v>36.616464722505995</v>
      </c>
      <c r="I9" s="98">
        <f>(dw!L9*100)/dw!$AA9</f>
        <v>31.780121886400092</v>
      </c>
      <c r="J9" s="98">
        <f>(dw!M9*100)/dw!$AA9</f>
        <v>6.9511053417660174</v>
      </c>
      <c r="K9" s="98">
        <f>(dw!N9*100)/dw!$AA9</f>
        <v>3.800594460039374</v>
      </c>
      <c r="L9" s="98">
        <f>(dw!O9*100)/dw!$AA9</f>
        <v>0.25742944423045727</v>
      </c>
      <c r="M9" s="98">
        <f>(dw!P9*100)/dw!$AA9</f>
        <v>3.7609812270558081</v>
      </c>
      <c r="N9" s="98">
        <f>(dw!Q9*100)/dw!$AA9</f>
        <v>1.4578184373085517</v>
      </c>
      <c r="O9" s="98">
        <f>(dw!R9*100)/dw!$AA9</f>
        <v>1.5788394115239248</v>
      </c>
      <c r="P9" s="98">
        <f>(dw!S9*100)/dw!$AA9</f>
        <v>1.4978013273584805</v>
      </c>
      <c r="Q9" s="98">
        <f>(dw!T9*100)/dw!$AA9</f>
        <v>0</v>
      </c>
      <c r="R9" s="98">
        <f>(dw!U9*100)/dw!$AA9</f>
        <v>0</v>
      </c>
      <c r="S9" s="98">
        <f>(dw!V9*100)/dw!$AA9</f>
        <v>0</v>
      </c>
      <c r="T9" s="98">
        <f>(dw!W9*100)/dw!$AA9</f>
        <v>10.206234233326578</v>
      </c>
      <c r="U9" s="98">
        <f>(dw!X9*100)/dw!$AA9</f>
        <v>0</v>
      </c>
      <c r="V9" s="98">
        <f>(dw!Y9*100)/dw!$AA9</f>
        <v>2.0926095084847174</v>
      </c>
      <c r="W9" s="98">
        <f>(dw!Z9*100)/dw!$AA9</f>
        <v>0</v>
      </c>
      <c r="X9" s="98">
        <f>SUM(H9:W9)</f>
        <v>100</v>
      </c>
      <c r="Y9" s="14">
        <f>SUM(H9:L9)</f>
        <v>79.405715854941946</v>
      </c>
      <c r="Z9" s="14">
        <f>SUM(M9:Q9)</f>
        <v>8.295440403246765</v>
      </c>
      <c r="AA9" s="13">
        <f>(I9)/(H9+I9)</f>
        <v>0.46464485235381503</v>
      </c>
      <c r="AB9" s="13">
        <f t="shared" si="0"/>
        <v>0.11389367403871192</v>
      </c>
      <c r="AC9" s="13">
        <f t="shared" si="1"/>
        <v>0.55163840213422188</v>
      </c>
      <c r="AD9" s="13">
        <f t="shared" si="2"/>
        <v>0.90541241692611985</v>
      </c>
      <c r="AE9" s="13">
        <f>(H9+I9)/(H9+I9+U9)</f>
        <v>1</v>
      </c>
      <c r="AF9" s="13"/>
      <c r="AG9" s="13">
        <f>(H9+I9)/(U9+T9)</f>
        <v>6.7014517838097065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(dw!K10*100)/dw!$AA10</f>
        <v>43.806435868254276</v>
      </c>
      <c r="I10" s="98">
        <f>(dw!L10*100)/dw!$AA10</f>
        <v>20.677312534840201</v>
      </c>
      <c r="J10" s="98">
        <f>(dw!M10*100)/dw!$AA10</f>
        <v>8.1951943460370451</v>
      </c>
      <c r="K10" s="98">
        <f>(dw!N10*100)/dw!$AA10</f>
        <v>4.0079817406434328</v>
      </c>
      <c r="L10" s="98">
        <f>(dw!O10*100)/dw!$AA10</f>
        <v>0</v>
      </c>
      <c r="M10" s="98">
        <f>(dw!P10*100)/dw!$AA10</f>
        <v>3.900419966934749</v>
      </c>
      <c r="N10" s="98">
        <f>(dw!Q10*100)/dw!$AA10</f>
        <v>1.8939408106967273</v>
      </c>
      <c r="O10" s="98">
        <f>(dw!R10*100)/dw!$AA10</f>
        <v>2.0897165834011382</v>
      </c>
      <c r="P10" s="98">
        <f>(dw!S10*100)/dw!$AA10</f>
        <v>1.5728635302789558</v>
      </c>
      <c r="Q10" s="98">
        <f>(dw!T10*100)/dw!$AA10</f>
        <v>4.7480565565758016E-3</v>
      </c>
      <c r="R10" s="98">
        <f>(dw!U10*100)/dw!$AA10</f>
        <v>1.6049768641946368E-3</v>
      </c>
      <c r="S10" s="98">
        <f>(dw!V10*100)/dw!$AA10</f>
        <v>0</v>
      </c>
      <c r="T10" s="98">
        <f>(dw!W10*100)/dw!$AA10</f>
        <v>8.7725227315382419</v>
      </c>
      <c r="U10" s="98">
        <f>(dw!X10*100)/dw!$AA10</f>
        <v>1.1976112434041453</v>
      </c>
      <c r="V10" s="98">
        <f>(dw!Y10*100)/dw!$AA10</f>
        <v>3.879647610550319</v>
      </c>
      <c r="W10" s="98">
        <f>(dw!Z10*100)/dw!$AA10</f>
        <v>0</v>
      </c>
      <c r="X10" s="98">
        <f>SUM(H10:W10)</f>
        <v>100.00000000000001</v>
      </c>
      <c r="Y10" s="14">
        <f>SUM(H10:L10)</f>
        <v>76.686924489774952</v>
      </c>
      <c r="Z10" s="14">
        <f>SUM(M10:Q10)</f>
        <v>9.4616889478681472</v>
      </c>
      <c r="AA10" s="13">
        <f>(I10)/(H10+I10)</f>
        <v>0.32065928310470126</v>
      </c>
      <c r="AB10" s="13">
        <f t="shared" si="0"/>
        <v>0.10265129270986455</v>
      </c>
      <c r="AC10" s="13">
        <f t="shared" si="1"/>
        <v>0.48110238521832438</v>
      </c>
      <c r="AD10" s="13">
        <f t="shared" si="2"/>
        <v>0.890170153989573</v>
      </c>
      <c r="AE10" s="13">
        <f>(H10+I10)/(H10+I10+U10)</f>
        <v>0.98176634512668792</v>
      </c>
      <c r="AF10" s="13">
        <f>(H10)/U10</f>
        <v>36.57817685790662</v>
      </c>
      <c r="AG10" s="13">
        <f>(H10+I10)/(U10+T10)</f>
        <v>6.467691263242739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(dw!K11*100)/dw!$AA11</f>
        <v>49.12023611769127</v>
      </c>
      <c r="I11" s="98">
        <f>(dw!L11*100)/dw!$AA11</f>
        <v>8.5278635879060491</v>
      </c>
      <c r="J11" s="98">
        <f>(dw!M11*100)/dw!$AA11</f>
        <v>4.6242062854311747</v>
      </c>
      <c r="K11" s="98">
        <f>(dw!N11*100)/dw!$AA11</f>
        <v>8.343588205109107</v>
      </c>
      <c r="L11" s="98">
        <f>(dw!O11*100)/dw!$AA11</f>
        <v>0</v>
      </c>
      <c r="M11" s="98">
        <f>(dw!P11*100)/dw!$AA11</f>
        <v>5.278145402672922</v>
      </c>
      <c r="N11" s="98">
        <f>(dw!Q11*100)/dw!$AA11</f>
        <v>1.3182654864434755</v>
      </c>
      <c r="O11" s="98">
        <f>(dw!R11*100)/dw!$AA11</f>
        <v>2.317469553779576</v>
      </c>
      <c r="P11" s="98">
        <f>(dw!S11*100)/dw!$AA11</f>
        <v>1.8033818045689918</v>
      </c>
      <c r="Q11" s="98">
        <f>(dw!T11*100)/dw!$AA11</f>
        <v>1.1287253891632521E-3</v>
      </c>
      <c r="R11" s="98">
        <f>(dw!U11*100)/dw!$AA11</f>
        <v>2.6933723079343814E-3</v>
      </c>
      <c r="S11" s="98">
        <f>(dw!V11*100)/dw!$AA11</f>
        <v>0</v>
      </c>
      <c r="T11" s="98">
        <f>(dw!W11*100)/dw!$AA11</f>
        <v>12.957687912742909</v>
      </c>
      <c r="U11" s="98">
        <f>(dw!X11*100)/dw!$AA11</f>
        <v>3.1205261739512307</v>
      </c>
      <c r="V11" s="98">
        <f>(dw!Y11*100)/dw!$AA11</f>
        <v>2.5848073720062033</v>
      </c>
      <c r="W11" s="98">
        <f>(dw!Z11*100)/dw!$AA11</f>
        <v>0</v>
      </c>
      <c r="X11" s="98">
        <f>SUM(H11:W11)</f>
        <v>100</v>
      </c>
      <c r="Y11" s="14">
        <f>SUM(H11:L11)</f>
        <v>70.615894196137589</v>
      </c>
      <c r="Z11" s="14">
        <f>SUM(M11:Q11)</f>
        <v>10.718390972854129</v>
      </c>
      <c r="AA11" s="13">
        <f>(I11)/(H11+I11)</f>
        <v>0.14792965651004866</v>
      </c>
      <c r="AB11" s="13">
        <f t="shared" si="0"/>
        <v>0.15504526174146158</v>
      </c>
      <c r="AC11" s="13">
        <f t="shared" si="1"/>
        <v>0.54729028296258597</v>
      </c>
      <c r="AD11" s="13">
        <f t="shared" si="2"/>
        <v>0.86821804666280566</v>
      </c>
      <c r="AE11" s="13">
        <f>(H11+I11)/(H11+I11+U11)</f>
        <v>0.94864905814825351</v>
      </c>
      <c r="AF11" s="13">
        <f>(H11)/U11</f>
        <v>15.741010771749082</v>
      </c>
      <c r="AG11" s="13">
        <f>(H11+I11)/(U11+T11)</f>
        <v>3.5854790460406423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(dw!K12*100)/dw!$AA12</f>
        <v>49.649059608099847</v>
      </c>
      <c r="I12" s="98">
        <f>(dw!L12*100)/dw!$AA12</f>
        <v>4.8038024472676657</v>
      </c>
      <c r="J12" s="98">
        <f>(dw!M12*100)/dw!$AA12</f>
        <v>9.7587724135354588</v>
      </c>
      <c r="K12" s="98">
        <f>(dw!N12*100)/dw!$AA12</f>
        <v>4.7916469024113493</v>
      </c>
      <c r="L12" s="98">
        <f>(dw!O12*100)/dw!$AA12</f>
        <v>0</v>
      </c>
      <c r="M12" s="98">
        <f>(dw!P12*100)/dw!$AA12</f>
        <v>5.9522704465434186</v>
      </c>
      <c r="N12" s="98">
        <f>(dw!Q12*100)/dw!$AA12</f>
        <v>1.6597779026233916</v>
      </c>
      <c r="O12" s="98">
        <f>(dw!R12*100)/dw!$AA12</f>
        <v>2.1404610939286512</v>
      </c>
      <c r="P12" s="98">
        <f>(dw!S12*100)/dw!$AA12</f>
        <v>1.632412756193429</v>
      </c>
      <c r="Q12" s="98">
        <f>(dw!T12*100)/dw!$AA12</f>
        <v>0</v>
      </c>
      <c r="R12" s="98">
        <f>(dw!U12*100)/dw!$AA12</f>
        <v>0</v>
      </c>
      <c r="S12" s="98">
        <f>(dw!V12*100)/dw!$AA12</f>
        <v>0</v>
      </c>
      <c r="T12" s="98">
        <f>(dw!W12*100)/dw!$AA12</f>
        <v>15.55212177047988</v>
      </c>
      <c r="U12" s="98">
        <f>(dw!X12*100)/dw!$AA12</f>
        <v>1.7824898688644877</v>
      </c>
      <c r="V12" s="98">
        <f>(dw!Y12*100)/dw!$AA12</f>
        <v>2.2771847900524018</v>
      </c>
      <c r="W12" s="98">
        <f>(dw!Z12*100)/dw!$AA12</f>
        <v>0</v>
      </c>
      <c r="X12" s="98">
        <f>SUM(H12:W12)</f>
        <v>99.999999999999986</v>
      </c>
      <c r="Y12" s="14">
        <f>SUM(H12:L12)</f>
        <v>69.003281371314316</v>
      </c>
      <c r="Z12" s="14">
        <f>SUM(M12:Q12)</f>
        <v>11.384922199288891</v>
      </c>
      <c r="AA12" s="13">
        <f>(I12)/(H12+I12)</f>
        <v>8.8219466634888236E-2</v>
      </c>
      <c r="AB12" s="13">
        <f t="shared" si="0"/>
        <v>0.18392818427463389</v>
      </c>
      <c r="AC12" s="13">
        <f t="shared" si="1"/>
        <v>0.57735072147982913</v>
      </c>
      <c r="AD12" s="13">
        <f t="shared" si="2"/>
        <v>0.85837571069379892</v>
      </c>
      <c r="AE12" s="13">
        <f>(H12+I12)/(H12+I12+U12)</f>
        <v>0.96830303700657727</v>
      </c>
      <c r="AF12" s="13">
        <f>(H12)/U12</f>
        <v>27.85376818984567</v>
      </c>
      <c r="AG12" s="13">
        <f>(H12+I12)/(U12+T12)</f>
        <v>3.1412796080055152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(dw!K13*100)/dw!$AA13</f>
        <v>39.90710373607336</v>
      </c>
      <c r="I13" s="98">
        <f>(dw!L13*100)/dw!$AA13</f>
        <v>15.877935003661294</v>
      </c>
      <c r="J13" s="98">
        <f>(dw!M13*100)/dw!$AA13</f>
        <v>8.1850190028024397</v>
      </c>
      <c r="K13" s="98">
        <f>(dw!N13*100)/dw!$AA13</f>
        <v>5.8554409282403084</v>
      </c>
      <c r="L13" s="98">
        <f>(dw!O13*100)/dw!$AA13</f>
        <v>0</v>
      </c>
      <c r="M13" s="98">
        <f>(dw!P13*100)/dw!$AA13</f>
        <v>5.4823088449989106</v>
      </c>
      <c r="N13" s="98">
        <f>(dw!Q13*100)/dw!$AA13</f>
        <v>1.3450128887485968</v>
      </c>
      <c r="O13" s="98">
        <f>(dw!R13*100)/dw!$AA13</f>
        <v>2.4836572208158914</v>
      </c>
      <c r="P13" s="98">
        <f>(dw!S13*100)/dw!$AA13</f>
        <v>2.0744629347897461</v>
      </c>
      <c r="Q13" s="98">
        <f>(dw!T13*100)/dw!$AA13</f>
        <v>0</v>
      </c>
      <c r="R13" s="98">
        <f>(dw!U13*100)/dw!$AA13</f>
        <v>0</v>
      </c>
      <c r="S13" s="98">
        <f>(dw!V13*100)/dw!$AA13</f>
        <v>0</v>
      </c>
      <c r="T13" s="98">
        <f>(dw!W13*100)/dw!$AA13</f>
        <v>12.172638453757788</v>
      </c>
      <c r="U13" s="98">
        <f>(dw!X13*100)/dw!$AA13</f>
        <v>4.0809419090464916</v>
      </c>
      <c r="V13" s="98">
        <f>(dw!Y13*100)/dw!$AA13</f>
        <v>2.5354790770651636</v>
      </c>
      <c r="W13" s="98">
        <f>(dw!Z13*100)/dw!$AA13</f>
        <v>0</v>
      </c>
      <c r="X13" s="98">
        <f>SUM(H13:W13)</f>
        <v>99.999999999999986</v>
      </c>
      <c r="Y13" s="14">
        <f>SUM(H13:L13)</f>
        <v>69.825498670777407</v>
      </c>
      <c r="Z13" s="14">
        <f>SUM(M13:Q13)</f>
        <v>11.385441889353146</v>
      </c>
      <c r="AA13" s="13">
        <f>(I13)/(H13+I13)</f>
        <v>0.28462712157895725</v>
      </c>
      <c r="AB13" s="13">
        <f t="shared" si="0"/>
        <v>0.14845018290196663</v>
      </c>
      <c r="AC13" s="13">
        <f t="shared" si="1"/>
        <v>0.51670757024637703</v>
      </c>
      <c r="AD13" s="13">
        <f t="shared" si="2"/>
        <v>0.85980408783810247</v>
      </c>
      <c r="AE13" s="13">
        <f>(H13+I13)/(H13+I13+U13)</f>
        <v>0.93183203774797629</v>
      </c>
      <c r="AF13" s="13">
        <f>(H13)/U13</f>
        <v>9.7788953201241764</v>
      </c>
      <c r="AG13" s="13">
        <f>(H13+I13)/(U13+T13)</f>
        <v>3.4321692509914099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(dw!K14*100)/dw!$AA14</f>
        <v>68.448098465495576</v>
      </c>
      <c r="I14" s="98">
        <f>(dw!L14*100)/dw!$AA14</f>
        <v>0.52910380113828082</v>
      </c>
      <c r="J14" s="98">
        <f>(dw!M14*100)/dw!$AA14</f>
        <v>3.8039634400607327</v>
      </c>
      <c r="K14" s="98">
        <f>(dw!N14*100)/dw!$AA14</f>
        <v>3.566479437690258</v>
      </c>
      <c r="L14" s="98">
        <f>(dw!O14*100)/dw!$AA14</f>
        <v>0</v>
      </c>
      <c r="M14" s="98">
        <f>(dw!P14*100)/dw!$AA14</f>
        <v>2.6214914357918753</v>
      </c>
      <c r="N14" s="98">
        <f>(dw!Q14*100)/dw!$AA14</f>
        <v>0.18804753060104729</v>
      </c>
      <c r="O14" s="98">
        <f>(dw!R14*100)/dw!$AA14</f>
        <v>0.66117932074266206</v>
      </c>
      <c r="P14" s="98">
        <f>(dw!S14*100)/dw!$AA14</f>
        <v>0</v>
      </c>
      <c r="Q14" s="98">
        <f>(dw!T14*100)/dw!$AA14</f>
        <v>1.6793496344961378E-3</v>
      </c>
      <c r="R14" s="98">
        <f>(dw!U14*100)/dw!$AA14</f>
        <v>0</v>
      </c>
      <c r="S14" s="98">
        <f>(dw!V14*100)/dw!$AA14</f>
        <v>3.0670533582161638E-2</v>
      </c>
      <c r="T14" s="98">
        <f>(dw!W14*100)/dw!$AA14</f>
        <v>14.183970648504094</v>
      </c>
      <c r="U14" s="98">
        <f>(dw!X14*100)/dw!$AA14</f>
        <v>3.2084945819558457</v>
      </c>
      <c r="V14" s="98">
        <f>(dw!Y14*100)/dw!$AA14</f>
        <v>2.7568214548029637</v>
      </c>
      <c r="W14" s="98">
        <f>(dw!Z14*100)/dw!$AA14</f>
        <v>0</v>
      </c>
      <c r="X14" s="98">
        <f>SUM(H14:W14)</f>
        <v>100.00000000000001</v>
      </c>
      <c r="Y14" s="14">
        <f>SUM(H14:L14)</f>
        <v>76.347645144384842</v>
      </c>
      <c r="Z14" s="14">
        <f>SUM(M14:Q14)</f>
        <v>3.4723976367700806</v>
      </c>
      <c r="AA14" s="13">
        <f>(I14)/(H14+I14)</f>
        <v>7.6707054468954988E-3</v>
      </c>
      <c r="AB14" s="13">
        <f t="shared" si="0"/>
        <v>0.15667422396340586</v>
      </c>
      <c r="AC14" s="13">
        <f t="shared" si="1"/>
        <v>0.80333454872109</v>
      </c>
      <c r="AD14" s="13">
        <f t="shared" si="2"/>
        <v>0.95649717143987933</v>
      </c>
      <c r="AE14" s="13">
        <f>(H14+I14)/(H14+I14+U14)</f>
        <v>0.95555221155950465</v>
      </c>
      <c r="AF14" s="13">
        <f>(H14)/U14</f>
        <v>21.333400046999841</v>
      </c>
      <c r="AG14" s="13">
        <f>(H14+I14)/(U14+T14)</f>
        <v>3.9659244018974396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(dw!K15*100)/dw!$AA15</f>
        <v>31.865042052818929</v>
      </c>
      <c r="I15" s="98">
        <f>(dw!L15*100)/dw!$AA15</f>
        <v>31.404555933718004</v>
      </c>
      <c r="J15" s="98">
        <f>(dw!M15*100)/dw!$AA15</f>
        <v>2.8808990787056334</v>
      </c>
      <c r="K15" s="98">
        <f>(dw!N15*100)/dw!$AA15</f>
        <v>5.8698452506324195</v>
      </c>
      <c r="L15" s="98">
        <f>(dw!O15*100)/dw!$AA15</f>
        <v>0</v>
      </c>
      <c r="M15" s="98">
        <f>(dw!P15*100)/dw!$AA15</f>
        <v>6.5271138894896259</v>
      </c>
      <c r="N15" s="98">
        <f>(dw!Q15*100)/dw!$AA15</f>
        <v>1.0572699087815296</v>
      </c>
      <c r="O15" s="98">
        <f>(dw!R15*100)/dw!$AA15</f>
        <v>3.9921956697587144</v>
      </c>
      <c r="P15" s="98">
        <f>(dw!S15*100)/dw!$AA15</f>
        <v>0</v>
      </c>
      <c r="Q15" s="98">
        <f>(dw!T15*100)/dw!$AA15</f>
        <v>6.8165172768959439E-3</v>
      </c>
      <c r="R15" s="98">
        <f>(dw!U15*100)/dw!$AA15</f>
        <v>1.9538792009595402E-3</v>
      </c>
      <c r="S15" s="98">
        <f>(dw!V15*100)/dw!$AA15</f>
        <v>0</v>
      </c>
      <c r="T15" s="98">
        <f>(dw!W15*100)/dw!$AA15</f>
        <v>9.8949931876578567</v>
      </c>
      <c r="U15" s="98">
        <f>(dw!X15*100)/dw!$AA15</f>
        <v>0.78785451651594363</v>
      </c>
      <c r="V15" s="98">
        <f>(dw!Y15*100)/dw!$AA15</f>
        <v>5.7114601154435016</v>
      </c>
      <c r="W15" s="98">
        <f>(dw!Z15*100)/dw!$AA15</f>
        <v>0</v>
      </c>
      <c r="X15" s="98">
        <f>SUM(H15:W15)</f>
        <v>100.00000000000004</v>
      </c>
      <c r="Y15" s="14">
        <f>SUM(H15:L15)</f>
        <v>72.020342315874998</v>
      </c>
      <c r="Z15" s="14">
        <f>SUM(M15:Q15)</f>
        <v>11.583395985306765</v>
      </c>
      <c r="AA15" s="13">
        <f>(I15)/(H15+I15)</f>
        <v>0.4963609210919997</v>
      </c>
      <c r="AB15" s="13">
        <f t="shared" si="0"/>
        <v>0.12079536910681522</v>
      </c>
      <c r="AC15" s="13">
        <f t="shared" si="1"/>
        <v>0.46069531136501279</v>
      </c>
      <c r="AD15" s="13">
        <f t="shared" si="2"/>
        <v>0.86144882728117156</v>
      </c>
      <c r="AE15" s="13">
        <f>(H15+I15)/(H15+I15+U15)</f>
        <v>0.98770081410155353</v>
      </c>
      <c r="AF15" s="13"/>
      <c r="AG15" s="13">
        <f>(H15+I15)/(U15+T15)</f>
        <v>5.9225404815812768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(dw!K16*100)/dw!$AA16</f>
        <v>41.530401433400492</v>
      </c>
      <c r="I16" s="98">
        <f>(dw!L16*100)/dw!$AA16</f>
        <v>22.9241841767581</v>
      </c>
      <c r="J16" s="98">
        <f>(dw!M16*100)/dw!$AA16</f>
        <v>3.8965005157672739</v>
      </c>
      <c r="K16" s="98">
        <f>(dw!N16*100)/dw!$AA16</f>
        <v>4.7487289318571158</v>
      </c>
      <c r="L16" s="98">
        <f>(dw!O16*100)/dw!$AA16</f>
        <v>0.52821908902523262</v>
      </c>
      <c r="M16" s="98">
        <f>(dw!P16*100)/dw!$AA16</f>
        <v>5.5786751531245535</v>
      </c>
      <c r="N16" s="98">
        <f>(dw!Q16*100)/dw!$AA16</f>
        <v>0.91330784425007971</v>
      </c>
      <c r="O16" s="98">
        <f>(dw!R16*100)/dw!$AA16</f>
        <v>1.4310149801885073</v>
      </c>
      <c r="P16" s="98">
        <f>(dw!S16*100)/dw!$AA16</f>
        <v>1.9482502578836369</v>
      </c>
      <c r="Q16" s="98">
        <f>(dw!T16*100)/dw!$AA16</f>
        <v>8.4410196856637681E-3</v>
      </c>
      <c r="R16" s="98">
        <f>(dw!U16*100)/dw!$AA16</f>
        <v>0</v>
      </c>
      <c r="S16" s="98">
        <f>(dw!V16*100)/dw!$AA16</f>
        <v>8.3885909919639928E-2</v>
      </c>
      <c r="T16" s="98">
        <f>(dw!W16*100)/dw!$AA16</f>
        <v>13.688390058995388</v>
      </c>
      <c r="U16" s="98">
        <f>(dw!X16*100)/dw!$AA16</f>
        <v>1.4449347983657976</v>
      </c>
      <c r="V16" s="98">
        <f>(dw!Y16*100)/dw!$AA16</f>
        <v>1.2750658307785268</v>
      </c>
      <c r="W16" s="98">
        <f>(dw!Z16*100)/dw!$AA16</f>
        <v>0</v>
      </c>
      <c r="X16" s="98">
        <f>SUM(H16:W16)</f>
        <v>100</v>
      </c>
      <c r="Y16" s="14">
        <f>SUM(H16:L16)</f>
        <v>73.628034146808204</v>
      </c>
      <c r="Z16" s="14">
        <f>SUM(M16:Q16)</f>
        <v>9.8796892551324422</v>
      </c>
      <c r="AA16" s="13">
        <f>(I16)/(H16+I16)</f>
        <v>0.35566413094966909</v>
      </c>
      <c r="AB16" s="13">
        <f t="shared" si="0"/>
        <v>0.15676764347028277</v>
      </c>
      <c r="AC16" s="13">
        <f t="shared" si="1"/>
        <v>0.58080210425929424</v>
      </c>
      <c r="AD16" s="13">
        <f t="shared" si="2"/>
        <v>0.88169131126255984</v>
      </c>
      <c r="AE16" s="13">
        <f>(H16+I16)/(H16+I16+U16)</f>
        <v>0.97807366746512947</v>
      </c>
      <c r="AF16" s="13">
        <f>(H16)/U16</f>
        <v>28.742059143686507</v>
      </c>
      <c r="AG16" s="13">
        <f>(H16+I16)/(U16+T16)</f>
        <v>4.2591159720467138</v>
      </c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(dw!K17*100)/dw!$AA17</f>
        <v>64.58797933636481</v>
      </c>
      <c r="I17" s="98">
        <f>(dw!L17*100)/dw!$AA17</f>
        <v>6.1599303916385084</v>
      </c>
      <c r="J17" s="98">
        <f>(dw!M17*100)/dw!$AA17</f>
        <v>3.7803799828593729</v>
      </c>
      <c r="K17" s="98">
        <f>(dw!N17*100)/dw!$AA17</f>
        <v>0.52718456757634924</v>
      </c>
      <c r="L17" s="98">
        <f>(dw!O17*100)/dw!$AA17</f>
        <v>0.2259097901099916</v>
      </c>
      <c r="M17" s="98">
        <f>(dw!P17*100)/dw!$AA17</f>
        <v>5.711443906682443</v>
      </c>
      <c r="N17" s="98">
        <f>(dw!Q17*100)/dw!$AA17</f>
        <v>0.96872710406591889</v>
      </c>
      <c r="O17" s="98">
        <f>(dw!R17*100)/dw!$AA17</f>
        <v>1.2932409624001486</v>
      </c>
      <c r="P17" s="98">
        <f>(dw!S17*100)/dw!$AA17</f>
        <v>1.5598071078515747</v>
      </c>
      <c r="Q17" s="98">
        <f>(dw!T17*100)/dw!$AA17</f>
        <v>3.8886111412375604E-3</v>
      </c>
      <c r="R17" s="98">
        <f>(dw!U17*100)/dw!$AA17</f>
        <v>2.5924074274917071E-3</v>
      </c>
      <c r="S17" s="98">
        <f>(dw!V17*100)/dw!$AA17</f>
        <v>0</v>
      </c>
      <c r="T17" s="98">
        <f>(dw!W17*100)/dw!$AA17</f>
        <v>12.982406052960254</v>
      </c>
      <c r="U17" s="98">
        <f>(dw!X17*100)/dw!$AA17</f>
        <v>1.5676658057960564</v>
      </c>
      <c r="V17" s="98">
        <f>(dw!Y17*100)/dw!$AA17</f>
        <v>0.6288439731258455</v>
      </c>
      <c r="W17" s="98">
        <f>(dw!Z17*100)/dw!$AA17</f>
        <v>0</v>
      </c>
      <c r="X17" s="98">
        <f>SUM(H17:W17)</f>
        <v>100</v>
      </c>
      <c r="Y17" s="14">
        <f>SUM(H17:L17)</f>
        <v>75.281384068549045</v>
      </c>
      <c r="Z17" s="14">
        <f>SUM(M17:Q17)</f>
        <v>9.5371076921413227</v>
      </c>
      <c r="AA17" s="13">
        <f>(I17)/(H17+I17)</f>
        <v>8.7068726345709904E-2</v>
      </c>
      <c r="AB17" s="13">
        <f t="shared" si="0"/>
        <v>0.14708643301050051</v>
      </c>
      <c r="AC17" s="13">
        <f t="shared" si="1"/>
        <v>0.57649584266819143</v>
      </c>
      <c r="AD17" s="13">
        <f t="shared" si="2"/>
        <v>0.88755862673142527</v>
      </c>
      <c r="AE17" s="13">
        <f>(H17+I17)/(H17+I17+U17)</f>
        <v>0.9783218788729221</v>
      </c>
      <c r="AF17" s="13">
        <f>(H17)/U17</f>
        <v>41.200094495629578</v>
      </c>
      <c r="AG17" s="13">
        <f>(H17+I17)/(U17+T17)</f>
        <v>4.8623752799837101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(dw!K18*100)/dw!$AA18</f>
        <v>64.298693450549067</v>
      </c>
      <c r="I18" s="98">
        <f>(dw!L18*100)/dw!$AA18</f>
        <v>6.4700685282075057</v>
      </c>
      <c r="J18" s="98">
        <f>(dw!M18*100)/dw!$AA18</f>
        <v>6.3008919658752518</v>
      </c>
      <c r="K18" s="98">
        <f>(dw!N18*100)/dw!$AA18</f>
        <v>1.0881478888348985</v>
      </c>
      <c r="L18" s="98">
        <f>(dw!O18*100)/dw!$AA18</f>
        <v>4.5999065298993114E-2</v>
      </c>
      <c r="M18" s="98">
        <f>(dw!P18*100)/dw!$AA18</f>
        <v>3.4896290907368757</v>
      </c>
      <c r="N18" s="98">
        <f>(dw!Q18*100)/dw!$AA18</f>
        <v>0.42799130321671858</v>
      </c>
      <c r="O18" s="98">
        <f>(dw!R18*100)/dw!$AA18</f>
        <v>1.4061714265966112</v>
      </c>
      <c r="P18" s="98">
        <f>(dw!S18*100)/dw!$AA18</f>
        <v>1.4930116620030278</v>
      </c>
      <c r="Q18" s="98">
        <f>(dw!T18*100)/dw!$AA18</f>
        <v>0</v>
      </c>
      <c r="R18" s="98">
        <f>(dw!U18*100)/dw!$AA18</f>
        <v>0</v>
      </c>
      <c r="S18" s="98">
        <f>(dw!V18*100)/dw!$AA18</f>
        <v>0</v>
      </c>
      <c r="T18" s="98">
        <f>(dw!W18*100)/dw!$AA18</f>
        <v>12.049955144911454</v>
      </c>
      <c r="U18" s="98">
        <f>(dw!X18*100)/dw!$AA18</f>
        <v>1.8096632276432141</v>
      </c>
      <c r="V18" s="98">
        <f>(dw!Y18*100)/dw!$AA18</f>
        <v>1.1197772461263584</v>
      </c>
      <c r="W18" s="98">
        <f>(dw!Z18*100)/dw!$AA18</f>
        <v>0</v>
      </c>
      <c r="X18" s="98">
        <f>SUM(H18:W18)</f>
        <v>99.999999999999972</v>
      </c>
      <c r="Y18" s="14">
        <f>SUM(H18:L18)</f>
        <v>78.203800898765721</v>
      </c>
      <c r="Z18" s="14">
        <f>SUM(M18:Q18)</f>
        <v>6.8168034825532331</v>
      </c>
      <c r="AA18" s="13">
        <f>(I18)/(H18+I18)</f>
        <v>9.1425486998765029E-2</v>
      </c>
      <c r="AB18" s="13">
        <f t="shared" si="0"/>
        <v>0.13351195200208654</v>
      </c>
      <c r="AC18" s="13">
        <f t="shared" si="1"/>
        <v>0.63868708890832537</v>
      </c>
      <c r="AD18" s="13">
        <f t="shared" si="2"/>
        <v>0.91982174753804691</v>
      </c>
      <c r="AE18" s="13">
        <f>(H18+I18)/(H18+I18+U18)</f>
        <v>0.97506609956751111</v>
      </c>
      <c r="AF18" s="13">
        <f>(H18)/U18</f>
        <v>35.530750953196659</v>
      </c>
      <c r="AG18" s="13">
        <f>(H18+I18)/(U18+T18)</f>
        <v>5.1061118767090665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(dw!K19*100)/dw!$AA19</f>
        <v>67.07418580200077</v>
      </c>
      <c r="I19" s="98">
        <f>(dw!L19*100)/dw!$AA19</f>
        <v>2.0725923412818239</v>
      </c>
      <c r="J19" s="98">
        <f>(dw!M19*100)/dw!$AA19</f>
        <v>8.6844787237345784</v>
      </c>
      <c r="K19" s="98">
        <f>(dw!N19*100)/dw!$AA19</f>
        <v>3.5318680135445333</v>
      </c>
      <c r="L19" s="98">
        <f>(dw!O19*100)/dw!$AA19</f>
        <v>0</v>
      </c>
      <c r="M19" s="98">
        <f>(dw!P19*100)/dw!$AA19</f>
        <v>2.1055365874733045</v>
      </c>
      <c r="N19" s="98">
        <f>(dw!Q19*100)/dw!$AA19</f>
        <v>0.31724000405592118</v>
      </c>
      <c r="O19" s="98">
        <f>(dw!R19*100)/dw!$AA19</f>
        <v>0.77646682353931951</v>
      </c>
      <c r="P19" s="98">
        <f>(dw!S19*100)/dw!$AA19</f>
        <v>0</v>
      </c>
      <c r="Q19" s="98">
        <f>(dw!T19*100)/dw!$AA19</f>
        <v>4.9753015494194992E-3</v>
      </c>
      <c r="R19" s="98">
        <f>(dw!U19*100)/dw!$AA19</f>
        <v>1.2593086909319065E-3</v>
      </c>
      <c r="S19" s="98">
        <f>(dw!V19*100)/dw!$AA19</f>
        <v>0</v>
      </c>
      <c r="T19" s="98">
        <f>(dw!W19*100)/dw!$AA19</f>
        <v>11.102204835049976</v>
      </c>
      <c r="U19" s="98">
        <f>(dw!X19*100)/dw!$AA19</f>
        <v>2.0315634943704635</v>
      </c>
      <c r="V19" s="98">
        <f>(dw!Y19*100)/dw!$AA19</f>
        <v>2.2976287647089371</v>
      </c>
      <c r="W19" s="98">
        <f>(dw!Z19*100)/dw!$AA19</f>
        <v>0</v>
      </c>
      <c r="X19" s="98">
        <f>SUM(H19:W19)</f>
        <v>99.999999999999986</v>
      </c>
      <c r="Y19" s="14">
        <f>SUM(H19:L19)</f>
        <v>81.363124880561713</v>
      </c>
      <c r="Z19" s="14">
        <f>SUM(M19:Q19)</f>
        <v>3.204218716617965</v>
      </c>
      <c r="AA19" s="13">
        <f>(I19)/(H19+I19)</f>
        <v>2.9973809292850911E-2</v>
      </c>
      <c r="AB19" s="13">
        <f t="shared" si="0"/>
        <v>0.12006883952283684</v>
      </c>
      <c r="AC19" s="13">
        <f t="shared" si="1"/>
        <v>0.7760293685528139</v>
      </c>
      <c r="AD19" s="13">
        <f t="shared" si="2"/>
        <v>0.96211044854523708</v>
      </c>
      <c r="AE19" s="13">
        <f>(H19+I19)/(H19+I19+U19)</f>
        <v>0.971458122686919</v>
      </c>
      <c r="AF19" s="13">
        <f>(H19)/U19</f>
        <v>33.016042071963682</v>
      </c>
      <c r="AG19" s="13">
        <f>(H19+I19)/(U19+T19)</f>
        <v>5.264808728839049</v>
      </c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(dw!K20*100)/dw!$AA20</f>
        <v>45.842855116232542</v>
      </c>
      <c r="I20" s="98">
        <f>(dw!L20*100)/dw!$AA20</f>
        <v>18.70463211281017</v>
      </c>
      <c r="J20" s="98">
        <f>(dw!M20*100)/dw!$AA20</f>
        <v>5.3238912332351322</v>
      </c>
      <c r="K20" s="98">
        <f>(dw!N20*100)/dw!$AA20</f>
        <v>3.4174204734262692</v>
      </c>
      <c r="L20" s="98">
        <f>(dw!O20*100)/dw!$AA20</f>
        <v>0</v>
      </c>
      <c r="M20" s="98">
        <f>(dw!P20*100)/dw!$AA20</f>
        <v>4.8044085910382393</v>
      </c>
      <c r="N20" s="98">
        <f>(dw!Q20*100)/dw!$AA20</f>
        <v>1.720791153928289</v>
      </c>
      <c r="O20" s="98">
        <f>(dw!R20*100)/dw!$AA20</f>
        <v>1.6064251681989501</v>
      </c>
      <c r="P20" s="98">
        <f>(dw!S20*100)/dw!$AA20</f>
        <v>1.722021736906963</v>
      </c>
      <c r="Q20" s="98">
        <f>(dw!T20*100)/dw!$AA20</f>
        <v>3.1018434091941976E-3</v>
      </c>
      <c r="R20" s="98">
        <f>(dw!U20*100)/dw!$AA20</f>
        <v>0</v>
      </c>
      <c r="S20" s="98">
        <f>(dw!V20*100)/dw!$AA20</f>
        <v>0</v>
      </c>
      <c r="T20" s="98">
        <f>(dw!W20*100)/dw!$AA20</f>
        <v>12.845597921565014</v>
      </c>
      <c r="U20" s="98">
        <f>(dw!X20*100)/dw!$AA20</f>
        <v>1.5225885590912021</v>
      </c>
      <c r="V20" s="98">
        <f>(dw!Y20*100)/dw!$AA20</f>
        <v>2.4862660901580274</v>
      </c>
      <c r="W20" s="98">
        <f>(dw!Z20*100)/dw!$AA20</f>
        <v>0</v>
      </c>
      <c r="X20" s="98">
        <f>SUM(H20:W20)</f>
        <v>100.00000000000001</v>
      </c>
      <c r="Y20" s="14">
        <f>SUM(H20:L20)</f>
        <v>73.288798935704122</v>
      </c>
      <c r="Z20" s="14">
        <f>SUM(M20:Q20)</f>
        <v>9.8567484934816356</v>
      </c>
      <c r="AA20" s="13">
        <f>(I20)/(H20+I20)</f>
        <v>0.28978094912413793</v>
      </c>
      <c r="AB20" s="13">
        <f t="shared" si="0"/>
        <v>0.14913435735611047</v>
      </c>
      <c r="AC20" s="13">
        <f t="shared" si="1"/>
        <v>0.56582688356174571</v>
      </c>
      <c r="AD20" s="13">
        <f t="shared" si="2"/>
        <v>0.88145187808311054</v>
      </c>
      <c r="AE20" s="13">
        <f>(H20+I20)/(H20+I20+U20)</f>
        <v>0.97695494456562049</v>
      </c>
      <c r="AF20" s="13">
        <f>(H20)/U20</f>
        <v>30.108498348099427</v>
      </c>
      <c r="AG20" s="13">
        <f>(H20+I20)/(U20+T20)</f>
        <v>4.4923893015964484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(dw!K21*100)/dw!$AA21</f>
        <v>66.057107305358414</v>
      </c>
      <c r="I21" s="98">
        <f>(dw!L21*100)/dw!$AA21</f>
        <v>2.0213474835439675</v>
      </c>
      <c r="J21" s="98">
        <f>(dw!M21*100)/dw!$AA21</f>
        <v>11.232724412177355</v>
      </c>
      <c r="K21" s="98">
        <f>(dw!N21*100)/dw!$AA21</f>
        <v>3.0509925863923431</v>
      </c>
      <c r="L21" s="98">
        <f>(dw!O21*100)/dw!$AA21</f>
        <v>0</v>
      </c>
      <c r="M21" s="98">
        <f>(dw!P21*100)/dw!$AA21</f>
        <v>2.1432767091672145</v>
      </c>
      <c r="N21" s="98">
        <f>(dw!Q21*100)/dw!$AA21</f>
        <v>0.12571304741854694</v>
      </c>
      <c r="O21" s="98">
        <f>(dw!R21*100)/dw!$AA21</f>
        <v>0.77768115750797895</v>
      </c>
      <c r="P21" s="98">
        <f>(dw!S21*100)/dw!$AA21</f>
        <v>0</v>
      </c>
      <c r="Q21" s="98">
        <f>(dw!T21*100)/dw!$AA21</f>
        <v>2.1283783790213926E-3</v>
      </c>
      <c r="R21" s="98">
        <f>(dw!U21*100)/dw!$AA21</f>
        <v>0</v>
      </c>
      <c r="S21" s="98">
        <f>(dw!V21*100)/dw!$AA21</f>
        <v>0</v>
      </c>
      <c r="T21" s="98">
        <f>(dw!W21*100)/dw!$AA21</f>
        <v>10.212414943012043</v>
      </c>
      <c r="U21" s="98">
        <f>(dw!X21*100)/dw!$AA21</f>
        <v>1.579105125262948</v>
      </c>
      <c r="V21" s="98">
        <f>(dw!Y21*100)/dw!$AA21</f>
        <v>2.7975088517801701</v>
      </c>
      <c r="W21" s="98">
        <f>(dw!Z21*100)/dw!$AA21</f>
        <v>0</v>
      </c>
      <c r="X21" s="98">
        <f>SUM(H21:W21)</f>
        <v>99.999999999999986</v>
      </c>
      <c r="Y21" s="14">
        <f>SUM(H21:L21)</f>
        <v>82.362171787472079</v>
      </c>
      <c r="Z21" s="14">
        <f>SUM(M21:Q21)</f>
        <v>3.0487992924727618</v>
      </c>
      <c r="AA21" s="13">
        <f>(I21)/(H21+I21)</f>
        <v>2.9691441878517372E-2</v>
      </c>
      <c r="AB21" s="13">
        <f t="shared" si="0"/>
        <v>0.11031553370844452</v>
      </c>
      <c r="AC21" s="13">
        <f t="shared" si="1"/>
        <v>0.77009652070059453</v>
      </c>
      <c r="AD21" s="13">
        <f t="shared" si="2"/>
        <v>0.96430435980385842</v>
      </c>
      <c r="AE21" s="13">
        <f>(H21+I21)/(H21+I21+U21)</f>
        <v>0.97733045591592971</v>
      </c>
      <c r="AF21" s="13">
        <f>(H21)/U21</f>
        <v>41.831988414551425</v>
      </c>
      <c r="AG21" s="13">
        <f>(H21+I21)/(U21+T21)</f>
        <v>5.7735096403785144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(dw!K22*100)/dw!$AA22</f>
        <v>46.605344617519705</v>
      </c>
      <c r="I22" s="98">
        <f>(dw!L22*100)/dw!$AA22</f>
        <v>3.4814340990452597</v>
      </c>
      <c r="J22" s="98">
        <f>(dw!M22*100)/dw!$AA22</f>
        <v>9.5358803529857283</v>
      </c>
      <c r="K22" s="98">
        <f>(dw!N22*100)/dw!$AA22</f>
        <v>5.3434391750841979</v>
      </c>
      <c r="L22" s="98">
        <f>(dw!O22*100)/dw!$AA22</f>
        <v>0</v>
      </c>
      <c r="M22" s="98">
        <f>(dw!P22*100)/dw!$AA22</f>
        <v>7.5832590176799011</v>
      </c>
      <c r="N22" s="98">
        <f>(dw!Q22*100)/dw!$AA22</f>
        <v>0.60528025024814514</v>
      </c>
      <c r="O22" s="98">
        <f>(dw!R22*100)/dw!$AA22</f>
        <v>3.5912364611235774</v>
      </c>
      <c r="P22" s="98">
        <f>(dw!S22*100)/dw!$AA22</f>
        <v>3.296346082249241</v>
      </c>
      <c r="Q22" s="98">
        <f>(dw!T22*100)/dw!$AA22</f>
        <v>0</v>
      </c>
      <c r="R22" s="98">
        <f>(dw!U22*100)/dw!$AA22</f>
        <v>0</v>
      </c>
      <c r="S22" s="98">
        <f>(dw!V22*100)/dw!$AA22</f>
        <v>0</v>
      </c>
      <c r="T22" s="98">
        <f>(dw!W22*100)/dw!$AA22</f>
        <v>13.608837333646193</v>
      </c>
      <c r="U22" s="98">
        <f>(dw!X22*100)/dw!$AA22</f>
        <v>1.5392748242391379</v>
      </c>
      <c r="V22" s="98">
        <f>(dw!Y22*100)/dw!$AA22</f>
        <v>4.8096677861789221</v>
      </c>
      <c r="W22" s="98">
        <f>(dw!Z22*100)/dw!$AA22</f>
        <v>0</v>
      </c>
      <c r="X22" s="98">
        <f>SUM(H22:W22)</f>
        <v>100.00000000000001</v>
      </c>
      <c r="Y22" s="14">
        <f>SUM(H22:L22)</f>
        <v>64.966098244634892</v>
      </c>
      <c r="Z22" s="14">
        <f>SUM(M22:Q22)</f>
        <v>15.076121811300865</v>
      </c>
      <c r="AA22" s="13">
        <f>(I22)/(H22+I22)</f>
        <v>6.9508045601141072E-2</v>
      </c>
      <c r="AB22" s="13">
        <f t="shared" si="0"/>
        <v>0.17319565372202245</v>
      </c>
      <c r="AC22" s="13">
        <f t="shared" si="1"/>
        <v>0.47442414907686664</v>
      </c>
      <c r="AD22" s="13">
        <f t="shared" si="2"/>
        <v>0.81164788032159474</v>
      </c>
      <c r="AE22" s="13">
        <f>(H22+I22)/(H22+I22+U22)</f>
        <v>0.97018414698263689</v>
      </c>
      <c r="AF22" s="13">
        <f>(H22)/U22</f>
        <v>30.277468249087153</v>
      </c>
      <c r="AG22" s="13">
        <f>(H22+I22)/(U22+T22)</f>
        <v>3.3064700204567972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(dw!K23*100)/dw!$AA23</f>
        <v>45.820199120316673</v>
      </c>
      <c r="I23" s="98">
        <f>(dw!L23*100)/dw!$AA23</f>
        <v>12.715143016488913</v>
      </c>
      <c r="J23" s="98">
        <f>(dw!M23*100)/dw!$AA23</f>
        <v>8.4031017804083579</v>
      </c>
      <c r="K23" s="98">
        <f>(dw!N23*100)/dw!$AA23</f>
        <v>4.4343648220791652</v>
      </c>
      <c r="L23" s="98">
        <f>(dw!O23*100)/dw!$AA23</f>
        <v>0</v>
      </c>
      <c r="M23" s="98">
        <f>(dw!P23*100)/dw!$AA23</f>
        <v>6.2519255994015248</v>
      </c>
      <c r="N23" s="98">
        <f>(dw!Q23*100)/dw!$AA23</f>
        <v>2.356674017491672</v>
      </c>
      <c r="O23" s="98">
        <f>(dw!R23*100)/dw!$AA23</f>
        <v>1.1614225844274049</v>
      </c>
      <c r="P23" s="98">
        <f>(dw!S23*100)/dw!$AA23</f>
        <v>1.9859684291710751</v>
      </c>
      <c r="Q23" s="98">
        <f>(dw!T23*100)/dw!$AA23</f>
        <v>0</v>
      </c>
      <c r="R23" s="98">
        <f>(dw!U23*100)/dw!$AA23</f>
        <v>0</v>
      </c>
      <c r="S23" s="98">
        <f>(dw!V23*100)/dw!$AA23</f>
        <v>0</v>
      </c>
      <c r="T23" s="98">
        <f>(dw!W23*100)/dw!$AA23</f>
        <v>12.805505868825072</v>
      </c>
      <c r="U23" s="98">
        <f>(dw!X23*100)/dw!$AA23</f>
        <v>1.694346912144219</v>
      </c>
      <c r="V23" s="98">
        <f>(dw!Y23*100)/dw!$AA23</f>
        <v>2.3713478492459408</v>
      </c>
      <c r="W23" s="98">
        <f>(dw!Z23*100)/dw!$AA23</f>
        <v>0</v>
      </c>
      <c r="X23" s="98">
        <f>SUM(H23:W23)</f>
        <v>100</v>
      </c>
      <c r="Y23" s="14">
        <f>SUM(H23:L23)</f>
        <v>71.372808739293106</v>
      </c>
      <c r="Z23" s="14">
        <f>SUM(M23:Q23)</f>
        <v>11.755990630491677</v>
      </c>
      <c r="AA23" s="13">
        <f>(I23)/(H23+I23)</f>
        <v>0.21722163999266939</v>
      </c>
      <c r="AB23" s="13">
        <f t="shared" si="0"/>
        <v>0.15212357159251211</v>
      </c>
      <c r="AC23" s="13">
        <f t="shared" si="1"/>
        <v>0.52136505074848738</v>
      </c>
      <c r="AD23" s="13">
        <f t="shared" si="2"/>
        <v>0.85858101260193731</v>
      </c>
      <c r="AE23" s="13">
        <f>(H23+I23)/(H23+I23+U23)</f>
        <v>0.97186857613083155</v>
      </c>
      <c r="AF23" s="13">
        <f>(H23)/U23</f>
        <v>27.04298558453451</v>
      </c>
      <c r="AG23" s="13">
        <f>(H23+I23)/(U23+T23)</f>
        <v>4.0369611347800589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(dw!K24*100)/dw!$AA24</f>
        <v>42.63661173515554</v>
      </c>
      <c r="I24" s="98">
        <f>(dw!L24*100)/dw!$AA24</f>
        <v>1.6160970421241303</v>
      </c>
      <c r="J24" s="98">
        <f>(dw!M24*100)/dw!$AA24</f>
        <v>24.158276666800671</v>
      </c>
      <c r="K24" s="98">
        <f>(dw!N24*100)/dw!$AA24</f>
        <v>16.977229721202985</v>
      </c>
      <c r="L24" s="98">
        <f>(dw!O24*100)/dw!$AA24</f>
        <v>0</v>
      </c>
      <c r="M24" s="98">
        <f>(dw!P24*100)/dw!$AA24</f>
        <v>1.9197880527949951</v>
      </c>
      <c r="N24" s="98">
        <f>(dw!Q24*100)/dw!$AA24</f>
        <v>0.42164726434534827</v>
      </c>
      <c r="O24" s="98">
        <f>(dw!R24*100)/dw!$AA24</f>
        <v>1.6904556139116484</v>
      </c>
      <c r="P24" s="98">
        <f>(dw!S24*100)/dw!$AA24</f>
        <v>0.63536233848387769</v>
      </c>
      <c r="Q24" s="98">
        <f>(dw!T24*100)/dw!$AA24</f>
        <v>6.9326073102687527E-2</v>
      </c>
      <c r="R24" s="98">
        <f>(dw!U24*100)/dw!$AA24</f>
        <v>6.0565778410620635E-2</v>
      </c>
      <c r="S24" s="98">
        <f>(dw!V24*100)/dw!$AA24</f>
        <v>0</v>
      </c>
      <c r="T24" s="98">
        <f>(dw!W24*100)/dw!$AA24</f>
        <v>5.3088834930393647</v>
      </c>
      <c r="U24" s="98">
        <f>(dw!X24*100)/dw!$AA24</f>
        <v>0</v>
      </c>
      <c r="V24" s="98">
        <f>(dw!Y24*100)/dw!$AA24</f>
        <v>4.5057562206281503</v>
      </c>
      <c r="W24" s="98">
        <f>(dw!Z24*100)/dw!$AA24</f>
        <v>0</v>
      </c>
      <c r="X24" s="98">
        <f>SUM(H24:W24)</f>
        <v>100.00000000000003</v>
      </c>
      <c r="Y24" s="14">
        <f>SUM(H24:L24)</f>
        <v>85.388215165283327</v>
      </c>
      <c r="Z24" s="14">
        <f>SUM(M24:Q24)</f>
        <v>4.7365793426385574</v>
      </c>
      <c r="AA24" s="13">
        <f>(I24)/(H24+I24)</f>
        <v>3.6519731487123577E-2</v>
      </c>
      <c r="AB24" s="13">
        <f t="shared" si="0"/>
        <v>5.8534215223787676E-2</v>
      </c>
      <c r="AC24" s="13">
        <f t="shared" si="1"/>
        <v>0.52848570343459866</v>
      </c>
      <c r="AD24" s="13">
        <f t="shared" si="2"/>
        <v>0.94744421478573004</v>
      </c>
      <c r="AE24" s="13">
        <f>(H24+I24)/(H24+I24+U24)</f>
        <v>1</v>
      </c>
      <c r="AF24" s="13"/>
      <c r="AG24" s="13">
        <f>(H24+I24)/(U24+T24)</f>
        <v>8.3355961447073987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(dw!K25*100)/dw!$AA25</f>
        <v>46.423556020508883</v>
      </c>
      <c r="I25" s="98">
        <f>(dw!L25*100)/dw!$AA25</f>
        <v>0.89956806755041552</v>
      </c>
      <c r="J25" s="98">
        <f>(dw!M25*100)/dw!$AA25</f>
        <v>11.874850480765103</v>
      </c>
      <c r="K25" s="98">
        <f>(dw!N25*100)/dw!$AA25</f>
        <v>8.6000960513408842</v>
      </c>
      <c r="L25" s="98">
        <f>(dw!O25*100)/dw!$AA25</f>
        <v>0</v>
      </c>
      <c r="M25" s="98">
        <f>(dw!P25*100)/dw!$AA25</f>
        <v>7.43103776886967</v>
      </c>
      <c r="N25" s="98">
        <f>(dw!Q25*100)/dw!$AA25</f>
        <v>0.20528468169033978</v>
      </c>
      <c r="O25" s="98">
        <f>(dw!R25*100)/dw!$AA25</f>
        <v>1.4498700051094007</v>
      </c>
      <c r="P25" s="98">
        <f>(dw!S25*100)/dw!$AA25</f>
        <v>0.5668785618020955</v>
      </c>
      <c r="Q25" s="98">
        <f>(dw!T25*100)/dw!$AA25</f>
        <v>1.3210614969222994E-2</v>
      </c>
      <c r="R25" s="98">
        <f>(dw!U25*100)/dw!$AA25</f>
        <v>7.0864888245500835E-4</v>
      </c>
      <c r="S25" s="98">
        <f>(dw!V25*100)/dw!$AA25</f>
        <v>2.8870880396315154E-3</v>
      </c>
      <c r="T25" s="98">
        <f>(dw!W25*100)/dw!$AA25</f>
        <v>19.681844387021979</v>
      </c>
      <c r="U25" s="98">
        <f>(dw!X25*100)/dw!$AA25</f>
        <v>0</v>
      </c>
      <c r="V25" s="98">
        <f>(dw!Y25*100)/dw!$AA25</f>
        <v>2.8502076234499163</v>
      </c>
      <c r="W25" s="98">
        <f>(dw!Z25*100)/dw!$AA25</f>
        <v>0</v>
      </c>
      <c r="X25" s="98">
        <f>SUM(H25:W25)</f>
        <v>100.00000000000001</v>
      </c>
      <c r="Y25" s="14">
        <f>SUM(H25:L25)</f>
        <v>67.798070620165291</v>
      </c>
      <c r="Z25" s="14">
        <f>SUM(M25:Q25)</f>
        <v>9.6662816324407288</v>
      </c>
      <c r="AA25" s="13">
        <f>(I25)/(H25+I25)</f>
        <v>1.9009059204892962E-2</v>
      </c>
      <c r="AB25" s="13">
        <f t="shared" si="0"/>
        <v>0.22498700856539397</v>
      </c>
      <c r="AC25" s="13">
        <f t="shared" si="1"/>
        <v>0.6706337697326783</v>
      </c>
      <c r="AD25" s="13">
        <f t="shared" si="2"/>
        <v>0.87521638855354222</v>
      </c>
      <c r="AE25" s="13">
        <f>(H25+I25)/(H25+I25+U25)</f>
        <v>1</v>
      </c>
      <c r="AF25" s="13"/>
      <c r="AG25" s="13">
        <f>(H25+I25)/(U25+T25)</f>
        <v>2.4044049509538712</v>
      </c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(dw!K26*100)/dw!$AA26</f>
        <v>60.288484873228292</v>
      </c>
      <c r="I26" s="98">
        <f>(dw!L26*100)/dw!$AA26</f>
        <v>1.1819622087790969</v>
      </c>
      <c r="J26" s="98">
        <f>(dw!M26*100)/dw!$AA26</f>
        <v>14.527277893036882</v>
      </c>
      <c r="K26" s="98">
        <f>(dw!N26*100)/dw!$AA26</f>
        <v>7.8665412719369874</v>
      </c>
      <c r="L26" s="98">
        <f>(dw!O26*100)/dw!$AA26</f>
        <v>0</v>
      </c>
      <c r="M26" s="98">
        <f>(dw!P26*100)/dw!$AA26</f>
        <v>1.3516220000104593</v>
      </c>
      <c r="N26" s="98">
        <f>(dw!Q26*100)/dw!$AA26</f>
        <v>0.24284886502585656</v>
      </c>
      <c r="O26" s="98">
        <f>(dw!R26*100)/dw!$AA26</f>
        <v>1.3346359997546735</v>
      </c>
      <c r="P26" s="98">
        <f>(dw!S26*100)/dw!$AA26</f>
        <v>0.41438061039054497</v>
      </c>
      <c r="Q26" s="98">
        <f>(dw!T26*100)/dw!$AA26</f>
        <v>3.2722534827688408E-2</v>
      </c>
      <c r="R26" s="98">
        <f>(dw!U26*100)/dw!$AA26</f>
        <v>2.3912621604849221E-2</v>
      </c>
      <c r="S26" s="98">
        <f>(dw!V26*100)/dw!$AA26</f>
        <v>0</v>
      </c>
      <c r="T26" s="98">
        <f>(dw!W26*100)/dw!$AA26</f>
        <v>7.9622676069488332</v>
      </c>
      <c r="U26" s="98">
        <f>(dw!X26*100)/dw!$AA26</f>
        <v>0</v>
      </c>
      <c r="V26" s="98">
        <f>(dw!Y26*100)/dw!$AA26</f>
        <v>4.7733435144558545</v>
      </c>
      <c r="W26" s="98">
        <f>(dw!Z26*100)/dw!$AA26</f>
        <v>0</v>
      </c>
      <c r="X26" s="98">
        <f>SUM(H26:W26)</f>
        <v>100.00000000000001</v>
      </c>
      <c r="Y26" s="14">
        <f>SUM(H26:L26)</f>
        <v>83.864266246981245</v>
      </c>
      <c r="Z26" s="14">
        <f>SUM(M26:Q26)</f>
        <v>3.3762100100092223</v>
      </c>
      <c r="AA26" s="13">
        <f>(I26)/(H26+I26)</f>
        <v>1.9228137501623301E-2</v>
      </c>
      <c r="AB26" s="13">
        <f t="shared" si="0"/>
        <v>8.6709878645910107E-2</v>
      </c>
      <c r="AC26" s="13">
        <f t="shared" si="1"/>
        <v>0.7022342748236593</v>
      </c>
      <c r="AD26" s="13">
        <f t="shared" si="2"/>
        <v>0.96129995897702714</v>
      </c>
      <c r="AE26" s="13">
        <f>(H26+I26)/(H26+I26+U26)</f>
        <v>1</v>
      </c>
      <c r="AF26" s="13"/>
      <c r="AG26" s="13">
        <f>(H26+I26)/(U26+T26)</f>
        <v>7.72021867594112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(dw!K27*100)/dw!$AA27</f>
        <v>0.231040285706612</v>
      </c>
      <c r="I27" s="103">
        <f>(dw!L27*100)/dw!$AA27</f>
        <v>0.28162018182577253</v>
      </c>
      <c r="J27" s="103">
        <f>(dw!M27*100)/dw!$AA27</f>
        <v>3.29444548831085</v>
      </c>
      <c r="K27" s="103">
        <f>(dw!N27*100)/dw!$AA27</f>
        <v>0</v>
      </c>
      <c r="L27" s="103">
        <f>(dw!O27*100)/dw!$AA27</f>
        <v>0</v>
      </c>
      <c r="M27" s="103">
        <f>(dw!P27*100)/dw!$AA27</f>
        <v>24.543618887915834</v>
      </c>
      <c r="N27" s="103">
        <f>(dw!Q27*100)/dw!$AA27</f>
        <v>14.064536863847069</v>
      </c>
      <c r="O27" s="103">
        <f>(dw!R27*100)/dw!$AA27</f>
        <v>7.4536829173032988</v>
      </c>
      <c r="P27" s="103">
        <f>(dw!S27*100)/dw!$AA27</f>
        <v>22.253979273539791</v>
      </c>
      <c r="Q27" s="103">
        <f>(dw!T27*100)/dw!$AA27</f>
        <v>0</v>
      </c>
      <c r="R27" s="103">
        <f>(dw!U27*100)/dw!$AA27</f>
        <v>0</v>
      </c>
      <c r="S27" s="103">
        <f>(dw!V27*100)/dw!$AA27</f>
        <v>0</v>
      </c>
      <c r="T27" s="103">
        <f>(dw!W27*100)/dw!$AA27</f>
        <v>25.586859959214269</v>
      </c>
      <c r="U27" s="103">
        <f>(dw!X27*100)/dw!$AA27</f>
        <v>1.2398096521009832</v>
      </c>
      <c r="V27" s="103">
        <f>(dw!Y27*100)/dw!$AA27</f>
        <v>0.63860080419665566</v>
      </c>
      <c r="W27" s="103">
        <f>(dw!Z27*100)/dw!$AA27</f>
        <v>0.41180568603885626</v>
      </c>
      <c r="X27" s="103">
        <f>SUM(H27:W27)</f>
        <v>99.999999999999986</v>
      </c>
      <c r="Y27" s="104">
        <f>SUM(H27:L27)</f>
        <v>3.8071059558432347</v>
      </c>
      <c r="Z27" s="104">
        <f>SUM(M27:Q27)</f>
        <v>68.315817942605989</v>
      </c>
      <c r="AA27" s="104">
        <f>(I27)/(H27+I27)</f>
        <v>0.54933079428049081</v>
      </c>
      <c r="AB27" s="104">
        <f t="shared" si="0"/>
        <v>0.87048001733263947</v>
      </c>
      <c r="AC27" s="104">
        <f t="shared" si="1"/>
        <v>0.27248275055549059</v>
      </c>
      <c r="AD27" s="104">
        <f t="shared" si="2"/>
        <v>5.2786350719831177E-2</v>
      </c>
      <c r="AE27" s="104">
        <f>(H27+I27)/(H27+I27+U27)</f>
        <v>0.29253592502886017</v>
      </c>
      <c r="AF27" s="104">
        <f>(H27)/U27</f>
        <v>0.18635141718334811</v>
      </c>
      <c r="AG27" s="104">
        <f>(H27+I27)/(U27+T27)</f>
        <v>1.9110104793483153E-2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(dw!K28*100)/dw!$AA28</f>
        <v>1.1885452280119697</v>
      </c>
      <c r="I28" s="103">
        <f>(dw!L28*100)/dw!$AA28</f>
        <v>1.2368143648349468</v>
      </c>
      <c r="J28" s="103">
        <f>(dw!M28*100)/dw!$AA28</f>
        <v>1.2671823648229124</v>
      </c>
      <c r="K28" s="103">
        <f>(dw!N28*100)/dw!$AA28</f>
        <v>0</v>
      </c>
      <c r="L28" s="103">
        <f>(dw!O28*100)/dw!$AA28</f>
        <v>0</v>
      </c>
      <c r="M28" s="103">
        <f>(dw!P28*100)/dw!$AA28</f>
        <v>18.803715162827011</v>
      </c>
      <c r="N28" s="103">
        <f>(dw!Q28*100)/dw!$AA28</f>
        <v>17.98105262445333</v>
      </c>
      <c r="O28" s="103">
        <f>(dw!R28*100)/dw!$AA28</f>
        <v>10.718117642811396</v>
      </c>
      <c r="P28" s="103">
        <f>(dw!S28*100)/dw!$AA28</f>
        <v>16.410002222599132</v>
      </c>
      <c r="Q28" s="103">
        <f>(dw!T28*100)/dw!$AA28</f>
        <v>0</v>
      </c>
      <c r="R28" s="103">
        <f>(dw!U28*100)/dw!$AA28</f>
        <v>0</v>
      </c>
      <c r="S28" s="103">
        <f>(dw!V28*100)/dw!$AA28</f>
        <v>0</v>
      </c>
      <c r="T28" s="103">
        <f>(dw!W28*100)/dw!$AA28</f>
        <v>26.752515655033058</v>
      </c>
      <c r="U28" s="103">
        <f>(dw!X28*100)/dw!$AA28</f>
        <v>3.3480014847413497</v>
      </c>
      <c r="V28" s="103">
        <f>(dw!Y28*100)/dw!$AA28</f>
        <v>2.2940532498648953</v>
      </c>
      <c r="W28" s="103">
        <f>(dw!Z28*100)/dw!$AA28</f>
        <v>0</v>
      </c>
      <c r="X28" s="103">
        <f>SUM(H28:W28)</f>
        <v>100.00000000000001</v>
      </c>
      <c r="Y28" s="104">
        <f>SUM(H28:L28)</f>
        <v>3.6925419576698291</v>
      </c>
      <c r="Z28" s="104">
        <f>SUM(M28:Q28)</f>
        <v>63.91288765269087</v>
      </c>
      <c r="AA28" s="104">
        <f>(I28)/(H28+I28)</f>
        <v>0.50995092376514728</v>
      </c>
      <c r="AB28" s="104">
        <f t="shared" si="0"/>
        <v>0.87871456823490612</v>
      </c>
      <c r="AC28" s="104">
        <f t="shared" si="1"/>
        <v>0.29506862241855786</v>
      </c>
      <c r="AD28" s="104">
        <f t="shared" si="2"/>
        <v>5.4619014758896495E-2</v>
      </c>
      <c r="AE28" s="104">
        <f>(H28+I28)/(H28+I28+U28)</f>
        <v>0.42009490836489893</v>
      </c>
      <c r="AF28" s="104">
        <f>(H28)/U28</f>
        <v>0.35500140409997188</v>
      </c>
      <c r="AG28" s="104">
        <f>(H28+I28)/(U28+T28)</f>
        <v>8.0575346316627897E-2</v>
      </c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(dw!K29*100)/dw!$AA29</f>
        <v>0.29307411526798099</v>
      </c>
      <c r="I29" s="103">
        <f>(dw!L29*100)/dw!$AA29</f>
        <v>0.44331063304551815</v>
      </c>
      <c r="J29" s="103">
        <f>(dw!M29*100)/dw!$AA29</f>
        <v>0.56837160387216645</v>
      </c>
      <c r="K29" s="103">
        <f>(dw!N29*100)/dw!$AA29</f>
        <v>0</v>
      </c>
      <c r="L29" s="103">
        <f>(dw!O29*100)/dw!$AA29</f>
        <v>0</v>
      </c>
      <c r="M29" s="103">
        <f>(dw!P29*100)/dw!$AA29</f>
        <v>25.575376916013472</v>
      </c>
      <c r="N29" s="103">
        <f>(dw!Q29*100)/dw!$AA29</f>
        <v>20.240130804839129</v>
      </c>
      <c r="O29" s="103">
        <f>(dw!R29*100)/dw!$AA29</f>
        <v>8.5171661941198895</v>
      </c>
      <c r="P29" s="103">
        <f>(dw!S29*100)/dw!$AA29</f>
        <v>14.783427093107827</v>
      </c>
      <c r="Q29" s="103">
        <f>(dw!T29*100)/dw!$AA29</f>
        <v>0</v>
      </c>
      <c r="R29" s="103">
        <f>(dw!U29*100)/dw!$AA29</f>
        <v>0</v>
      </c>
      <c r="S29" s="103">
        <f>(dw!V29*100)/dw!$AA29</f>
        <v>0.85169259694352439</v>
      </c>
      <c r="T29" s="103">
        <f>(dw!W29*100)/dw!$AA29</f>
        <v>27.036412397694257</v>
      </c>
      <c r="U29" s="103">
        <f>(dw!X29*100)/dw!$AA29</f>
        <v>1.3342078985232513</v>
      </c>
      <c r="V29" s="103">
        <f>(dw!Y29*100)/dw!$AA29</f>
        <v>0.3568297465729991</v>
      </c>
      <c r="W29" s="103">
        <f>(dw!Z29*100)/dw!$AA29</f>
        <v>0</v>
      </c>
      <c r="X29" s="103">
        <f>SUM(H29:W29)</f>
        <v>100.00000000000001</v>
      </c>
      <c r="Y29" s="104">
        <f>SUM(H29:L29)</f>
        <v>1.3047563521856655</v>
      </c>
      <c r="Z29" s="104">
        <f>SUM(M29:Q29)</f>
        <v>69.116101008080321</v>
      </c>
      <c r="AA29" s="104">
        <f>(I29)/(H29+I29)</f>
        <v>0.60200952567364785</v>
      </c>
      <c r="AB29" s="104">
        <f t="shared" si="0"/>
        <v>0.95396250720284093</v>
      </c>
      <c r="AC29" s="104">
        <f t="shared" si="1"/>
        <v>0.28118258628973647</v>
      </c>
      <c r="AD29" s="104">
        <f t="shared" si="2"/>
        <v>1.8527981639170681E-2</v>
      </c>
      <c r="AE29" s="104">
        <f>(H29+I29)/(H29+I29+U29)</f>
        <v>0.3556396036847112</v>
      </c>
      <c r="AF29" s="104">
        <f>(H29)/U29</f>
        <v>0.21966150522146199</v>
      </c>
      <c r="AG29" s="104">
        <f>(H29+I29)/(U29+T29)</f>
        <v>2.5955891715616703E-2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(dw!K30*100)/dw!$AA30</f>
        <v>0.24708217720308445</v>
      </c>
      <c r="I30" s="103">
        <f>(dw!L30*100)/dw!$AA30</f>
        <v>0.384891248906231</v>
      </c>
      <c r="J30" s="103">
        <f>(dw!M30*100)/dw!$AA30</f>
        <v>0.17295752404215914</v>
      </c>
      <c r="K30" s="103">
        <f>(dw!N30*100)/dw!$AA30</f>
        <v>0</v>
      </c>
      <c r="L30" s="103">
        <f>(dw!O30*100)/dw!$AA30</f>
        <v>0</v>
      </c>
      <c r="M30" s="103">
        <f>(dw!P30*100)/dw!$AA30</f>
        <v>22.572577098499817</v>
      </c>
      <c r="N30" s="103">
        <f>(dw!Q30*100)/dw!$AA30</f>
        <v>16.780120254085539</v>
      </c>
      <c r="O30" s="103">
        <f>(dw!R30*100)/dw!$AA30</f>
        <v>8.4149708711378342</v>
      </c>
      <c r="P30" s="103">
        <f>(dw!S30*100)/dw!$AA30</f>
        <v>15.900345682142754</v>
      </c>
      <c r="Q30" s="103">
        <f>(dw!T30*100)/dw!$AA30</f>
        <v>0</v>
      </c>
      <c r="R30" s="103">
        <f>(dw!U30*100)/dw!$AA30</f>
        <v>0</v>
      </c>
      <c r="S30" s="103">
        <f>(dw!V30*100)/dw!$AA30</f>
        <v>0</v>
      </c>
      <c r="T30" s="103">
        <f>(dw!W30*100)/dw!$AA30</f>
        <v>27.310357593731485</v>
      </c>
      <c r="U30" s="103">
        <f>(dw!X30*100)/dw!$AA30</f>
        <v>2.2522958136684443</v>
      </c>
      <c r="V30" s="103">
        <f>(dw!Y30*100)/dw!$AA30</f>
        <v>5.9644017365826532</v>
      </c>
      <c r="W30" s="103">
        <f>(dw!Z30*100)/dw!$AA30</f>
        <v>0</v>
      </c>
      <c r="X30" s="103">
        <f>SUM(H30:W30)</f>
        <v>100</v>
      </c>
      <c r="Y30" s="104">
        <f>SUM(H30:L30)</f>
        <v>0.80493095015147464</v>
      </c>
      <c r="Z30" s="104">
        <f>SUM(M30:Q30)</f>
        <v>63.668013905865941</v>
      </c>
      <c r="AA30" s="104">
        <f>(I30)/(H30+I30)</f>
        <v>0.60903074877020935</v>
      </c>
      <c r="AB30" s="104">
        <f t="shared" si="0"/>
        <v>0.97137034717267356</v>
      </c>
      <c r="AC30" s="104">
        <f t="shared" si="1"/>
        <v>0.30018516646950899</v>
      </c>
      <c r="AD30" s="104">
        <f t="shared" si="2"/>
        <v>1.2484786478251714E-2</v>
      </c>
      <c r="AE30" s="104">
        <f>(H30+I30)/(H30+I30+U30)</f>
        <v>0.219110413616591</v>
      </c>
      <c r="AF30" s="104">
        <f>(H30)/U30</f>
        <v>0.10970236489524324</v>
      </c>
      <c r="AG30" s="104">
        <f>(H30+I30)/(U30+T30)</f>
        <v>2.1377425679628748E-2</v>
      </c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(dw!K31*100)/dw!$AA31</f>
        <v>0.52027954620017336</v>
      </c>
      <c r="I31" s="103">
        <f>(dw!L31*100)/dw!$AA31</f>
        <v>0.8490276111068763</v>
      </c>
      <c r="J31" s="103">
        <f>(dw!M31*100)/dw!$AA31</f>
        <v>1.5228953945526358</v>
      </c>
      <c r="K31" s="103">
        <f>(dw!N31*100)/dw!$AA31</f>
        <v>0</v>
      </c>
      <c r="L31" s="103">
        <f>(dw!O31*100)/dw!$AA31</f>
        <v>0</v>
      </c>
      <c r="M31" s="103">
        <f>(dw!P31*100)/dw!$AA31</f>
        <v>23.335395250725359</v>
      </c>
      <c r="N31" s="103">
        <f>(dw!Q31*100)/dw!$AA31</f>
        <v>17.830794771745143</v>
      </c>
      <c r="O31" s="103">
        <f>(dw!R31*100)/dw!$AA31</f>
        <v>7.6020631599644188</v>
      </c>
      <c r="P31" s="103">
        <f>(dw!S31*100)/dw!$AA31</f>
        <v>19.496189588380123</v>
      </c>
      <c r="Q31" s="103">
        <f>(dw!T31*100)/dw!$AA31</f>
        <v>0</v>
      </c>
      <c r="R31" s="103">
        <f>(dw!U31*100)/dw!$AA31</f>
        <v>0</v>
      </c>
      <c r="S31" s="103">
        <f>(dw!V31*100)/dw!$AA31</f>
        <v>0.15722733539016226</v>
      </c>
      <c r="T31" s="103">
        <f>(dw!W31*100)/dw!$AA31</f>
        <v>24.676115619779647</v>
      </c>
      <c r="U31" s="103">
        <f>(dw!X31*100)/dw!$AA31</f>
        <v>1.100591347731136</v>
      </c>
      <c r="V31" s="103">
        <f>(dw!Y31*100)/dw!$AA31</f>
        <v>2.5949657036439961</v>
      </c>
      <c r="W31" s="103">
        <f>(dw!Z31*100)/dw!$AA31</f>
        <v>0.31445467078032452</v>
      </c>
      <c r="X31" s="103">
        <f>SUM(H31:W31)</f>
        <v>99.999999999999986</v>
      </c>
      <c r="Y31" s="104">
        <f>SUM(H31:L31)</f>
        <v>2.8922025518596852</v>
      </c>
      <c r="Z31" s="104">
        <f>SUM(M31:Q31)</f>
        <v>68.264442770815037</v>
      </c>
      <c r="AA31" s="104">
        <f>(I31)/(H31+I31)</f>
        <v>0.62004175365344472</v>
      </c>
      <c r="AB31" s="104">
        <f t="shared" si="0"/>
        <v>0.89508962665575242</v>
      </c>
      <c r="AC31" s="104">
        <f t="shared" si="1"/>
        <v>0.26550427549698041</v>
      </c>
      <c r="AD31" s="104">
        <f t="shared" si="2"/>
        <v>4.0645572015718091E-2</v>
      </c>
      <c r="AE31" s="104">
        <f>(H31+I31)/(H31+I31+U31)</f>
        <v>0.55439814814814814</v>
      </c>
      <c r="AF31" s="104">
        <f>(H31)/U31</f>
        <v>0.47272727272727272</v>
      </c>
      <c r="AG31" s="104">
        <f>(H31+I31)/(U31+T31)</f>
        <v>5.3121880891649112E-2</v>
      </c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(dw!K32*100)/dw!$AA32</f>
        <v>0.43636120480926593</v>
      </c>
      <c r="I32" s="103">
        <f>(dw!L32*100)/dw!$AA32</f>
        <v>0.82435549702190503</v>
      </c>
      <c r="J32" s="103">
        <f>(dw!M32*100)/dw!$AA32</f>
        <v>1.718970033246469</v>
      </c>
      <c r="K32" s="103">
        <f>(dw!N32*100)/dw!$AA32</f>
        <v>0.22539813334730699</v>
      </c>
      <c r="L32" s="103">
        <f>(dw!O32*100)/dw!$AA32</f>
        <v>0</v>
      </c>
      <c r="M32" s="103">
        <f>(dw!P32*100)/dw!$AA32</f>
        <v>29.038427767350601</v>
      </c>
      <c r="N32" s="103">
        <f>(dw!Q32*100)/dw!$AA32</f>
        <v>16.973672382301913</v>
      </c>
      <c r="O32" s="103">
        <f>(dw!R32*100)/dw!$AA32</f>
        <v>10.353532378464706</v>
      </c>
      <c r="P32" s="103">
        <f>(dw!S32*100)/dw!$AA32</f>
        <v>14.781755511415367</v>
      </c>
      <c r="Q32" s="103">
        <f>(dw!T32*100)/dw!$AA32</f>
        <v>0.20811072844749609</v>
      </c>
      <c r="R32" s="103">
        <f>(dw!U32*100)/dw!$AA32</f>
        <v>9.7704567346242291E-2</v>
      </c>
      <c r="S32" s="103">
        <f>(dw!V32*100)/dw!$AA32</f>
        <v>3.8577545300580822E-2</v>
      </c>
      <c r="T32" s="103">
        <f>(dw!W32*100)/dw!$AA32</f>
        <v>22.806137074755135</v>
      </c>
      <c r="U32" s="103">
        <f>(dw!X32*100)/dw!$AA32</f>
        <v>0.96696004070410113</v>
      </c>
      <c r="V32" s="103">
        <f>(dw!Y32*100)/dw!$AA32</f>
        <v>1.530037135488922</v>
      </c>
      <c r="W32" s="103">
        <f>(dw!Z32*100)/dw!$AA32</f>
        <v>0</v>
      </c>
      <c r="X32" s="103">
        <f>SUM(H32:W32)</f>
        <v>100</v>
      </c>
      <c r="Y32" s="104">
        <f>SUM(H32:L32)</f>
        <v>3.2050848684249469</v>
      </c>
      <c r="Z32" s="104">
        <f>SUM(M32:Q32)</f>
        <v>71.35549876798008</v>
      </c>
      <c r="AA32" s="104">
        <f>(I32)/(H32+I32)</f>
        <v>0.65387846121538784</v>
      </c>
      <c r="AB32" s="104">
        <f t="shared" si="0"/>
        <v>0.8767806881419774</v>
      </c>
      <c r="AC32" s="104">
        <f t="shared" si="1"/>
        <v>0.24220200584498106</v>
      </c>
      <c r="AD32" s="104">
        <f t="shared" si="2"/>
        <v>4.2986316792456396E-2</v>
      </c>
      <c r="AE32" s="104">
        <f>(H32+I32)/(H32+I32+U32)</f>
        <v>0.56593341294050392</v>
      </c>
      <c r="AF32" s="104">
        <f>(H32)/U32</f>
        <v>0.45127118644067793</v>
      </c>
      <c r="AG32" s="104">
        <f>(H32+I32)/(U32+T32)</f>
        <v>5.303123508511428E-2</v>
      </c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(dw!K33*100)/dw!$AA33</f>
        <v>0.84442728356304653</v>
      </c>
      <c r="I33" s="103">
        <f>(dw!L33*100)/dw!$AA33</f>
        <v>0.94571379007392242</v>
      </c>
      <c r="J33" s="103">
        <f>(dw!M33*100)/dw!$AA33</f>
        <v>1.3430255006966945</v>
      </c>
      <c r="K33" s="103">
        <f>(dw!N33*100)/dw!$AA33</f>
        <v>1.0576325817986469</v>
      </c>
      <c r="L33" s="103">
        <f>(dw!O33*100)/dw!$AA33</f>
        <v>0</v>
      </c>
      <c r="M33" s="103">
        <f>(dw!P33*100)/dw!$AA33</f>
        <v>31.723381514373173</v>
      </c>
      <c r="N33" s="103">
        <f>(dw!Q33*100)/dw!$AA33</f>
        <v>9.3463382969317479</v>
      </c>
      <c r="O33" s="103">
        <f>(dw!R33*100)/dw!$AA33</f>
        <v>9.2892597131521377</v>
      </c>
      <c r="P33" s="103">
        <f>(dw!S33*100)/dw!$AA33</f>
        <v>12.3110670897197</v>
      </c>
      <c r="Q33" s="103">
        <f>(dw!T33*100)/dw!$AA33</f>
        <v>0</v>
      </c>
      <c r="R33" s="103">
        <f>(dw!U33*100)/dw!$AA33</f>
        <v>0</v>
      </c>
      <c r="S33" s="103">
        <f>(dw!V33*100)/dw!$AA33</f>
        <v>0</v>
      </c>
      <c r="T33" s="103">
        <f>(dw!W33*100)/dw!$AA33</f>
        <v>28.483332493942395</v>
      </c>
      <c r="U33" s="103">
        <f>(dw!X33*100)/dw!$AA33</f>
        <v>0.24622134179439401</v>
      </c>
      <c r="V33" s="103">
        <f>(dw!Y33*100)/dw!$AA33</f>
        <v>4.4096003939541468</v>
      </c>
      <c r="W33" s="103">
        <f>(dw!Z33*100)/dw!$AA33</f>
        <v>0</v>
      </c>
      <c r="X33" s="103">
        <f>SUM(H33:W33)</f>
        <v>100.00000000000001</v>
      </c>
      <c r="Y33" s="104">
        <f>SUM(H33:L33)</f>
        <v>4.1907991561323108</v>
      </c>
      <c r="Z33" s="104">
        <f>SUM(M33:Q33)</f>
        <v>62.670046614176755</v>
      </c>
      <c r="AA33" s="104">
        <f>(I33)/(H33+I33)</f>
        <v>0.52829009065332921</v>
      </c>
      <c r="AB33" s="104">
        <f t="shared" si="0"/>
        <v>0.87173953998184583</v>
      </c>
      <c r="AC33" s="104">
        <f t="shared" si="1"/>
        <v>0.3124769786115954</v>
      </c>
      <c r="AD33" s="104">
        <f t="shared" si="2"/>
        <v>6.2679421832760027E-2</v>
      </c>
      <c r="AE33" s="104">
        <f>(H33+I33)/(H33+I33+U33)</f>
        <v>0.87908766144545203</v>
      </c>
      <c r="AF33" s="104">
        <f>(H33)/U33</f>
        <v>3.4295454545454538</v>
      </c>
      <c r="AG33" s="104">
        <f>(H33+I33)/(U33+T33)</f>
        <v>6.23100895987534E-2</v>
      </c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(dw!K34*100)/dw!$AA34</f>
        <v>0.69041161207605417</v>
      </c>
      <c r="I34" s="103">
        <f>(dw!L34*100)/dw!$AA34</f>
        <v>0.61166153757362918</v>
      </c>
      <c r="J34" s="103">
        <f>(dw!M34*100)/dw!$AA34</f>
        <v>0.45847646114425467</v>
      </c>
      <c r="K34" s="103">
        <f>(dw!N34*100)/dw!$AA34</f>
        <v>0</v>
      </c>
      <c r="L34" s="103">
        <f>(dw!O34*100)/dw!$AA34</f>
        <v>0</v>
      </c>
      <c r="M34" s="103">
        <f>(dw!P34*100)/dw!$AA34</f>
        <v>27.610396412232902</v>
      </c>
      <c r="N34" s="103">
        <f>(dw!Q34*100)/dw!$AA34</f>
        <v>9.138514638748866</v>
      </c>
      <c r="O34" s="103">
        <f>(dw!R34*100)/dw!$AA34</f>
        <v>6.5265472704064491</v>
      </c>
      <c r="P34" s="103">
        <f>(dw!S34*100)/dw!$AA34</f>
        <v>11.441684625908827</v>
      </c>
      <c r="Q34" s="103">
        <f>(dw!T34*100)/dw!$AA34</f>
        <v>0</v>
      </c>
      <c r="R34" s="103">
        <f>(dw!U34*100)/dw!$AA34</f>
        <v>0</v>
      </c>
      <c r="S34" s="103">
        <f>(dw!V34*100)/dw!$AA34</f>
        <v>0</v>
      </c>
      <c r="T34" s="103">
        <f>(dw!W34*100)/dw!$AA34</f>
        <v>42.09218451358209</v>
      </c>
      <c r="U34" s="103">
        <f>(dw!X34*100)/dw!$AA34</f>
        <v>0.33037274405983058</v>
      </c>
      <c r="V34" s="103">
        <f>(dw!Y34*100)/dw!$AA34</f>
        <v>1.0997501842670834</v>
      </c>
      <c r="W34" s="103">
        <f>(dw!Z34*100)/dw!$AA34</f>
        <v>0</v>
      </c>
      <c r="X34" s="103">
        <f>SUM(H34:W34)</f>
        <v>99.999999999999972</v>
      </c>
      <c r="Y34" s="104">
        <f>SUM(H34:L34)</f>
        <v>1.760549610793938</v>
      </c>
      <c r="Z34" s="104">
        <f>SUM(M34:Q34)</f>
        <v>54.717142947297042</v>
      </c>
      <c r="AA34" s="104">
        <f>(I34)/(H34+I34)</f>
        <v>0.46975973487986744</v>
      </c>
      <c r="AB34" s="104">
        <f t="shared" si="0"/>
        <v>0.95985313924097337</v>
      </c>
      <c r="AC34" s="104">
        <f t="shared" si="1"/>
        <v>0.43479472089702964</v>
      </c>
      <c r="AD34" s="104">
        <f t="shared" si="2"/>
        <v>3.1172477681928989E-2</v>
      </c>
      <c r="AE34" s="104">
        <f>(H34+I34)/(H34+I34+U34)</f>
        <v>0.79762101437303823</v>
      </c>
      <c r="AF34" s="104">
        <f>(H34)/U34</f>
        <v>2.0897959183673471</v>
      </c>
      <c r="AG34" s="104">
        <f>(H34+I34)/(U34+T34)</f>
        <v>3.0692943420216147E-2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(dw!K35*100)/dw!$AA35</f>
        <v>2.439688380955519</v>
      </c>
      <c r="I35" s="103">
        <f>(dw!L35*100)/dw!$AA35</f>
        <v>3.0563521447100377</v>
      </c>
      <c r="J35" s="103">
        <f>(dw!M35*100)/dw!$AA35</f>
        <v>2.1871917292872682</v>
      </c>
      <c r="K35" s="103">
        <f>(dw!N35*100)/dw!$AA35</f>
        <v>10.878269473541263</v>
      </c>
      <c r="L35" s="103">
        <f>(dw!O35*100)/dw!$AA35</f>
        <v>0</v>
      </c>
      <c r="M35" s="103">
        <f>(dw!P35*100)/dw!$AA35</f>
        <v>14.169717777563651</v>
      </c>
      <c r="N35" s="103">
        <f>(dw!Q35*100)/dw!$AA35</f>
        <v>11.581159388116053</v>
      </c>
      <c r="O35" s="103">
        <f>(dw!R35*100)/dw!$AA35</f>
        <v>12.299202037011536</v>
      </c>
      <c r="P35" s="103">
        <f>(dw!S35*100)/dw!$AA35</f>
        <v>8.6813446733340882</v>
      </c>
      <c r="Q35" s="103">
        <f>(dw!T35*100)/dw!$AA35</f>
        <v>0</v>
      </c>
      <c r="R35" s="103">
        <f>(dw!U35*100)/dw!$AA35</f>
        <v>0</v>
      </c>
      <c r="S35" s="103">
        <f>(dw!V35*100)/dw!$AA35</f>
        <v>0</v>
      </c>
      <c r="T35" s="103">
        <f>(dw!W35*100)/dw!$AA35</f>
        <v>32.714657305640891</v>
      </c>
      <c r="U35" s="103">
        <f>(dw!X35*100)/dw!$AA35</f>
        <v>0.30798310296155057</v>
      </c>
      <c r="V35" s="103">
        <f>(dw!Y35*100)/dw!$AA35</f>
        <v>1.6844339868781439</v>
      </c>
      <c r="W35" s="103">
        <f>(dw!Z35*100)/dw!$AA35</f>
        <v>0</v>
      </c>
      <c r="X35" s="103">
        <f>SUM(H35:W35)</f>
        <v>100</v>
      </c>
      <c r="Y35" s="104">
        <f>SUM(H35:L35)</f>
        <v>18.561501728494086</v>
      </c>
      <c r="Z35" s="104">
        <f>SUM(M35:Q35)</f>
        <v>46.731423876025325</v>
      </c>
      <c r="AA35" s="104">
        <f>(I35)/(H35+I35)</f>
        <v>0.55610072932275578</v>
      </c>
      <c r="AB35" s="104">
        <f t="shared" ref="AB35:AB59" si="3">T35/(Y35+T35)</f>
        <v>0.63800912396465703</v>
      </c>
      <c r="AC35" s="104">
        <f t="shared" ref="AC35:AC59" si="4">T35/(T35+Z35)</f>
        <v>0.41178440546153028</v>
      </c>
      <c r="AD35" s="104">
        <f t="shared" ref="AD35:AD59" si="5">Y35/(Y35+Z35)</f>
        <v>0.28428044166563288</v>
      </c>
      <c r="AE35" s="104">
        <f>(H35+I35)/(H35+I35+U35)</f>
        <v>0.94693627685413106</v>
      </c>
      <c r="AF35" s="104">
        <f>(H35)/U35</f>
        <v>7.9215007495398089</v>
      </c>
      <c r="AG35" s="104">
        <f>(H35+I35)/(U35+T35)</f>
        <v>0.16643249775489879</v>
      </c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(dw!K36*100)/dw!$AA36</f>
        <v>2.701509202748178</v>
      </c>
      <c r="I36" s="103">
        <f>(dw!L36*100)/dw!$AA36</f>
        <v>4.193530222849307</v>
      </c>
      <c r="J36" s="103">
        <f>(dw!M36*100)/dw!$AA36</f>
        <v>0</v>
      </c>
      <c r="K36" s="103">
        <f>(dw!N36*100)/dw!$AA36</f>
        <v>0</v>
      </c>
      <c r="L36" s="103">
        <f>(dw!O36*100)/dw!$AA36</f>
        <v>0</v>
      </c>
      <c r="M36" s="103">
        <f>(dw!P36*100)/dw!$AA36</f>
        <v>18.878390994192976</v>
      </c>
      <c r="N36" s="103">
        <f>(dw!Q36*100)/dw!$AA36</f>
        <v>7.1875264120592943</v>
      </c>
      <c r="O36" s="103">
        <f>(dw!R36*100)/dw!$AA36</f>
        <v>10.789489790271162</v>
      </c>
      <c r="P36" s="103">
        <f>(dw!S36*100)/dw!$AA36</f>
        <v>7.6173293978814103</v>
      </c>
      <c r="Q36" s="103">
        <f>(dw!T36*100)/dw!$AA36</f>
        <v>0</v>
      </c>
      <c r="R36" s="103">
        <f>(dw!U36*100)/dw!$AA36</f>
        <v>0</v>
      </c>
      <c r="S36" s="103">
        <f>(dw!V36*100)/dw!$AA36</f>
        <v>2.8150909667363293</v>
      </c>
      <c r="T36" s="103">
        <f>(dw!W36*100)/dw!$AA36</f>
        <v>22.059102032455762</v>
      </c>
      <c r="U36" s="103">
        <f>(dw!X36*100)/dw!$AA36</f>
        <v>3.4253421633761967</v>
      </c>
      <c r="V36" s="103">
        <f>(dw!Y36*100)/dw!$AA36</f>
        <v>2.2287724524788195</v>
      </c>
      <c r="W36" s="103">
        <f>(dw!Z36*100)/dw!$AA36</f>
        <v>18.103916364950571</v>
      </c>
      <c r="X36" s="103">
        <f>SUM(H36:W36)</f>
        <v>100</v>
      </c>
      <c r="Y36" s="104">
        <f>SUM(H36:L36)</f>
        <v>6.895039425597485</v>
      </c>
      <c r="Z36" s="104">
        <f>SUM(M36:Q36)</f>
        <v>44.472736594404843</v>
      </c>
      <c r="AA36" s="104">
        <f>(I36)/(H36+I36)</f>
        <v>0.60819524936739855</v>
      </c>
      <c r="AB36" s="104">
        <f t="shared" si="3"/>
        <v>0.76186344756288005</v>
      </c>
      <c r="AC36" s="104">
        <f t="shared" si="4"/>
        <v>0.33155707835120518</v>
      </c>
      <c r="AD36" s="104">
        <f t="shared" si="5"/>
        <v>0.13422888744322112</v>
      </c>
      <c r="AE36" s="104">
        <f>(H36+I36)/(H36+I36+U36)</f>
        <v>0.66809927192654972</v>
      </c>
      <c r="AF36" s="104">
        <f>(H36)/U36</f>
        <v>0.78868302023451842</v>
      </c>
      <c r="AG36" s="104">
        <f>(H36+I36)/(U36+T36)</f>
        <v>0.2705587523358734</v>
      </c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</row>
    <row r="37" spans="1:1023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(dw!K37*100)/dw!$AA37</f>
        <v>1.2441911097958283</v>
      </c>
      <c r="I37" s="103">
        <f>(dw!L37*100)/dw!$AA37</f>
        <v>0.99535288783666254</v>
      </c>
      <c r="J37" s="103">
        <f>(dw!M37*100)/dw!$AA37</f>
        <v>1.5025602883330507</v>
      </c>
      <c r="K37" s="103">
        <f>(dw!N37*100)/dw!$AA37</f>
        <v>0</v>
      </c>
      <c r="L37" s="103">
        <f>(dw!O37*100)/dw!$AA37</f>
        <v>0</v>
      </c>
      <c r="M37" s="103">
        <f>(dw!P37*100)/dw!$AA37</f>
        <v>27.088637893229745</v>
      </c>
      <c r="N37" s="103">
        <f>(dw!Q37*100)/dw!$AA37</f>
        <v>8.6694004508025806</v>
      </c>
      <c r="O37" s="103">
        <f>(dw!R37*100)/dw!$AA37</f>
        <v>20.236406775026897</v>
      </c>
      <c r="P37" s="103">
        <f>(dw!S37*100)/dw!$AA37</f>
        <v>9.3031049668030903</v>
      </c>
      <c r="Q37" s="103">
        <f>(dw!T37*100)/dw!$AA37</f>
        <v>0</v>
      </c>
      <c r="R37" s="103">
        <f>(dw!U37*100)/dw!$AA37</f>
        <v>0</v>
      </c>
      <c r="S37" s="103">
        <f>(dw!V37*100)/dw!$AA37</f>
        <v>0</v>
      </c>
      <c r="T37" s="103">
        <f>(dw!W37*100)/dw!$AA37</f>
        <v>28.145455097491201</v>
      </c>
      <c r="U37" s="103">
        <f>(dw!X37*100)/dw!$AA37</f>
        <v>0.17833405907073538</v>
      </c>
      <c r="V37" s="103">
        <f>(dw!Y37*100)/dw!$AA37</f>
        <v>2.6365564716102106</v>
      </c>
      <c r="W37" s="103">
        <f>(dw!Z37*100)/dw!$AA37</f>
        <v>0</v>
      </c>
      <c r="X37" s="103">
        <f>SUM(H37:W37)</f>
        <v>100</v>
      </c>
      <c r="Y37" s="104">
        <f>SUM(H37:L37)</f>
        <v>3.7421042859655413</v>
      </c>
      <c r="Z37" s="104">
        <f>SUM(M37:Q37)</f>
        <v>65.297550085862312</v>
      </c>
      <c r="AA37" s="104">
        <f>(I37)/(H37+I37)</f>
        <v>0.44444444444444448</v>
      </c>
      <c r="AB37" s="104">
        <f t="shared" si="3"/>
        <v>0.88264688930984958</v>
      </c>
      <c r="AC37" s="104">
        <f t="shared" si="4"/>
        <v>0.30120451543980525</v>
      </c>
      <c r="AD37" s="104">
        <f t="shared" si="5"/>
        <v>5.4202245361942819E-2</v>
      </c>
      <c r="AE37" s="104">
        <f>(H37+I37)/(H37+I37+U37)</f>
        <v>0.92624356775300165</v>
      </c>
      <c r="AF37" s="104">
        <f>(H37)/U37</f>
        <v>6.9767441860465116</v>
      </c>
      <c r="AG37" s="104">
        <f>(H37+I37)/(U37+T37)</f>
        <v>7.9069364104260131E-2</v>
      </c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</row>
    <row r="38" spans="1:1023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(dw!K38*100)/dw!$AA38</f>
        <v>0.59172703809317806</v>
      </c>
      <c r="I38" s="103">
        <f>(dw!L38*100)/dw!$AA38</f>
        <v>1.1702278197498743</v>
      </c>
      <c r="J38" s="103">
        <f>(dw!M38*100)/dw!$AA38</f>
        <v>0.73297761846766307</v>
      </c>
      <c r="K38" s="103">
        <f>(dw!N38*100)/dw!$AA38</f>
        <v>0</v>
      </c>
      <c r="L38" s="103">
        <f>(dw!O38*100)/dw!$AA38</f>
        <v>0</v>
      </c>
      <c r="M38" s="103">
        <f>(dw!P38*100)/dw!$AA38</f>
        <v>12.461098981564877</v>
      </c>
      <c r="N38" s="103">
        <f>(dw!Q38*100)/dw!$AA38</f>
        <v>0</v>
      </c>
      <c r="O38" s="103">
        <f>(dw!R38*100)/dw!$AA38</f>
        <v>7.9782506450562973</v>
      </c>
      <c r="P38" s="103">
        <f>(dw!S38*100)/dw!$AA38</f>
        <v>67.760730732476802</v>
      </c>
      <c r="Q38" s="103">
        <f>(dw!T38*100)/dw!$AA38</f>
        <v>0</v>
      </c>
      <c r="R38" s="103">
        <f>(dw!U38*100)/dw!$AA38</f>
        <v>0.31342726000307147</v>
      </c>
      <c r="S38" s="103">
        <f>(dw!V38*100)/dw!$AA38</f>
        <v>0</v>
      </c>
      <c r="T38" s="103">
        <f>(dw!W38*100)/dw!$AA38</f>
        <v>9.304987164591326</v>
      </c>
      <c r="U38" s="103">
        <f>(dw!X38*100)/dw!$AA38</f>
        <v>11.011118744027481</v>
      </c>
      <c r="V38" s="103">
        <f>(dw!Y38*100)/dw!$AA38</f>
        <v>0</v>
      </c>
      <c r="W38" s="103">
        <f>(dw!Z38*100)/dw!$AA38</f>
        <v>0</v>
      </c>
      <c r="X38" s="103">
        <f>SUM(H38:W38)</f>
        <v>111.32454600403057</v>
      </c>
      <c r="Y38" s="104">
        <f>SUM(H38:L38)</f>
        <v>2.4949324763107157</v>
      </c>
      <c r="Z38" s="104">
        <f>SUM(M38:Q38)</f>
        <v>88.200080359097967</v>
      </c>
      <c r="AA38" s="104">
        <f>(I38)/(H38+I38)</f>
        <v>0.66416447307988491</v>
      </c>
      <c r="AB38" s="104">
        <f t="shared" si="3"/>
        <v>0.78856360447892071</v>
      </c>
      <c r="AC38" s="104">
        <f t="shared" si="4"/>
        <v>9.5430805812535213E-2</v>
      </c>
      <c r="AD38" s="104">
        <f t="shared" si="5"/>
        <v>2.7509037137890532E-2</v>
      </c>
      <c r="AE38" s="104">
        <f>(H38+I38)/(H38+I38+U38)</f>
        <v>0.13794290338897175</v>
      </c>
      <c r="AF38" s="104">
        <f>(H38)/U38</f>
        <v>5.3739047943165225E-2</v>
      </c>
      <c r="AG38" s="104">
        <f>(H38+I38)/(U38+T38)</f>
        <v>8.6726997081442117E-2</v>
      </c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</row>
    <row r="39" spans="1:1023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(dw!K39*100)/dw!$AA39</f>
        <v>0.41407069819876408</v>
      </c>
      <c r="I39" s="103">
        <f>(dw!L39*100)/dw!$AA39</f>
        <v>0.65889025824671776</v>
      </c>
      <c r="J39" s="103">
        <f>(dw!M39*100)/dw!$AA39</f>
        <v>0.57113199751553667</v>
      </c>
      <c r="K39" s="103">
        <f>(dw!N39*100)/dw!$AA39</f>
        <v>1.2374526612836627</v>
      </c>
      <c r="L39" s="103">
        <f>(dw!O39*100)/dw!$AA39</f>
        <v>0</v>
      </c>
      <c r="M39" s="103">
        <f>(dw!P39*100)/dw!$AA39</f>
        <v>19.53528528972204</v>
      </c>
      <c r="N39" s="103">
        <f>(dw!Q39*100)/dw!$AA39</f>
        <v>4.2028205149895133</v>
      </c>
      <c r="O39" s="103">
        <f>(dw!R39*100)/dw!$AA39</f>
        <v>4.4983058176982693</v>
      </c>
      <c r="P39" s="103">
        <f>(dw!S39*100)/dw!$AA39</f>
        <v>7.9532171118999804</v>
      </c>
      <c r="Q39" s="103">
        <f>(dw!T39*100)/dw!$AA39</f>
        <v>0</v>
      </c>
      <c r="R39" s="103">
        <f>(dw!U39*100)/dw!$AA39</f>
        <v>0</v>
      </c>
      <c r="S39" s="103">
        <f>(dw!V39*100)/dw!$AA39</f>
        <v>0</v>
      </c>
      <c r="T39" s="103">
        <f>(dw!W39*100)/dw!$AA39</f>
        <v>48.29138708916706</v>
      </c>
      <c r="U39" s="103">
        <f>(dw!X39*100)/dw!$AA39</f>
        <v>8.5669799627330498E-2</v>
      </c>
      <c r="V39" s="103">
        <f>(dw!Y39*100)/dw!$AA39</f>
        <v>12.551768761651109</v>
      </c>
      <c r="W39" s="103">
        <f>(dw!Z39*100)/dw!$AA39</f>
        <v>0</v>
      </c>
      <c r="X39" s="103">
        <f>SUM(H39:W39)</f>
        <v>99.999999999999972</v>
      </c>
      <c r="Y39" s="104">
        <f>SUM(H39:L39)</f>
        <v>2.881545615244681</v>
      </c>
      <c r="Z39" s="104">
        <f>SUM(M39:Q39)</f>
        <v>36.1896287343098</v>
      </c>
      <c r="AA39" s="104">
        <f>(I39)/(H39+I39)</f>
        <v>0.61408595931533005</v>
      </c>
      <c r="AB39" s="104">
        <f t="shared" si="3"/>
        <v>0.94369004348667596</v>
      </c>
      <c r="AC39" s="104">
        <f t="shared" si="4"/>
        <v>0.57162412902411053</v>
      </c>
      <c r="AD39" s="104">
        <f t="shared" si="5"/>
        <v>7.3751190313979864E-2</v>
      </c>
      <c r="AE39" s="104">
        <f>(H39+I39)/(H39+I39+U39)</f>
        <v>0.92605944630909942</v>
      </c>
      <c r="AF39" s="104">
        <f>(H39)/U39</f>
        <v>4.833333333333333</v>
      </c>
      <c r="AG39" s="104">
        <f>(H39+I39)/(U39+T39)</f>
        <v>2.2179128401959739E-2</v>
      </c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</row>
    <row r="40" spans="1:1023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(dw!K40*100)/dw!$AA40</f>
        <v>1.219882420176291</v>
      </c>
      <c r="I40" s="103">
        <f>(dw!L40*100)/dw!$AA40</f>
        <v>2.6140337575206236</v>
      </c>
      <c r="J40" s="103">
        <f>(dw!M40*100)/dw!$AA40</f>
        <v>1.4985160574354965</v>
      </c>
      <c r="K40" s="103">
        <f>(dw!N40*100)/dw!$AA40</f>
        <v>0</v>
      </c>
      <c r="L40" s="103">
        <f>(dw!O40*100)/dw!$AA40</f>
        <v>0</v>
      </c>
      <c r="M40" s="103">
        <f>(dw!P40*100)/dw!$AA40</f>
        <v>29.503457056215499</v>
      </c>
      <c r="N40" s="103">
        <f>(dw!Q40*100)/dw!$AA40</f>
        <v>8.5243463585284935</v>
      </c>
      <c r="O40" s="103">
        <f>(dw!R40*100)/dw!$AA40</f>
        <v>16.142648824767889</v>
      </c>
      <c r="P40" s="103">
        <f>(dw!S40*100)/dw!$AA40</f>
        <v>7.506804864079621</v>
      </c>
      <c r="Q40" s="103">
        <f>(dw!T40*100)/dw!$AA40</f>
        <v>3.5418672936188429</v>
      </c>
      <c r="R40" s="103">
        <f>(dw!U40*100)/dw!$AA40</f>
        <v>0.74935634382257876</v>
      </c>
      <c r="S40" s="103">
        <f>(dw!V40*100)/dw!$AA40</f>
        <v>0</v>
      </c>
      <c r="T40" s="103">
        <f>(dw!W40*100)/dw!$AA40</f>
        <v>23.50012444769628</v>
      </c>
      <c r="U40" s="103">
        <f>(dw!X40*100)/dw!$AA40</f>
        <v>2.8682598822916288</v>
      </c>
      <c r="V40" s="103">
        <f>(dw!Y40*100)/dw!$AA40</f>
        <v>2.3307026938467486</v>
      </c>
      <c r="W40" s="103">
        <f>(dw!Z40*100)/dw!$AA40</f>
        <v>0</v>
      </c>
      <c r="X40" s="103">
        <f>SUM(H40:W40)</f>
        <v>100</v>
      </c>
      <c r="Y40" s="104">
        <f>SUM(H40:L40)</f>
        <v>5.3324322351324112</v>
      </c>
      <c r="Z40" s="104">
        <f>SUM(M40:Q40)</f>
        <v>65.219124397210351</v>
      </c>
      <c r="AA40" s="104">
        <f>(I40)/(H40+I40)</f>
        <v>0.68181818181818188</v>
      </c>
      <c r="AB40" s="104">
        <f t="shared" si="3"/>
        <v>0.81505517204764022</v>
      </c>
      <c r="AC40" s="104">
        <f t="shared" si="4"/>
        <v>0.264881914056528</v>
      </c>
      <c r="AD40" s="104">
        <f t="shared" si="5"/>
        <v>7.5582063524419499E-2</v>
      </c>
      <c r="AE40" s="104">
        <f>(H40+I40)/(H40+I40+U40)</f>
        <v>0.57204050496152858</v>
      </c>
      <c r="AF40" s="104">
        <f>(H40)/U40</f>
        <v>0.42530400669330287</v>
      </c>
      <c r="AG40" s="104">
        <f>(H40+I40)/(U40+T40)</f>
        <v>0.14539822120753626</v>
      </c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</row>
    <row r="41" spans="1:1023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(dw!K41*100)/dw!$AA41</f>
        <v>0.55037117337993291</v>
      </c>
      <c r="I41" s="103">
        <f>(dw!L41*100)/dw!$AA41</f>
        <v>0.54448485066998709</v>
      </c>
      <c r="J41" s="103">
        <f>(dw!M41*100)/dw!$AA41</f>
        <v>3.1810269065008931E-2</v>
      </c>
      <c r="K41" s="103">
        <f>(dw!N41*100)/dw!$AA41</f>
        <v>0.12220902571617809</v>
      </c>
      <c r="L41" s="103">
        <f>(dw!O41*100)/dw!$AA41</f>
        <v>0</v>
      </c>
      <c r="M41" s="103">
        <f>(dw!P41*100)/dw!$AA41</f>
        <v>16.379321266137463</v>
      </c>
      <c r="N41" s="103">
        <f>(dw!Q41*100)/dw!$AA41</f>
        <v>10.558341337182942</v>
      </c>
      <c r="O41" s="103">
        <f>(dw!R41*100)/dw!$AA41</f>
        <v>16.439274999112367</v>
      </c>
      <c r="P41" s="103">
        <f>(dw!S41*100)/dw!$AA41</f>
        <v>10.715035064216071</v>
      </c>
      <c r="Q41" s="103">
        <f>(dw!T41*100)/dw!$AA41</f>
        <v>7.5408309569127736</v>
      </c>
      <c r="R41" s="103">
        <f>(dw!U41*100)/dw!$AA41</f>
        <v>1.4862964842613162</v>
      </c>
      <c r="S41" s="103">
        <f>(dw!V41*100)/dw!$AA41</f>
        <v>0</v>
      </c>
      <c r="T41" s="103">
        <f>(dw!W41*100)/dw!$AA41</f>
        <v>31.134076719300744</v>
      </c>
      <c r="U41" s="103">
        <f>(dw!X41*100)/dw!$AA41</f>
        <v>2.4992976477364404</v>
      </c>
      <c r="V41" s="103">
        <f>(dw!Y41*100)/dw!$AA41</f>
        <v>1.9986502063087843</v>
      </c>
      <c r="W41" s="103">
        <f>(dw!Z41*100)/dw!$AA41</f>
        <v>0</v>
      </c>
      <c r="X41" s="103">
        <f>SUM(H41:W41)</f>
        <v>100.00000000000001</v>
      </c>
      <c r="Y41" s="104">
        <f>SUM(H41:L41)</f>
        <v>1.2488753188311068</v>
      </c>
      <c r="Z41" s="104">
        <f>SUM(M41:Q41)</f>
        <v>61.632803623561614</v>
      </c>
      <c r="AA41" s="104">
        <f>(I41)/(H41+I41)</f>
        <v>0.49731182795698931</v>
      </c>
      <c r="AB41" s="104">
        <f t="shared" si="3"/>
        <v>0.96143417322298108</v>
      </c>
      <c r="AC41" s="104">
        <f t="shared" si="4"/>
        <v>0.33561629543033628</v>
      </c>
      <c r="AD41" s="104">
        <f t="shared" si="5"/>
        <v>1.9860718413311274E-2</v>
      </c>
      <c r="AE41" s="104">
        <f>(H41+I41)/(H41+I41+U41)</f>
        <v>0.30462137238159781</v>
      </c>
      <c r="AF41" s="104">
        <f>(H41)/U41</f>
        <v>0.2202103354429962</v>
      </c>
      <c r="AG41" s="104">
        <f>(H41+I41)/(U41+T41)</f>
        <v>3.2552666648962447E-2</v>
      </c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</row>
    <row r="42" spans="1:1023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(dw!K42*100)/dw!$AA42</f>
        <v>1.7151633746336903</v>
      </c>
      <c r="I42" s="103">
        <f>(dw!L42*100)/dw!$AA42</f>
        <v>3.4511893142662298</v>
      </c>
      <c r="J42" s="103">
        <f>(dw!M42*100)/dw!$AA42</f>
        <v>3.1693157872989879</v>
      </c>
      <c r="K42" s="103">
        <f>(dw!N42*100)/dw!$AA42</f>
        <v>0</v>
      </c>
      <c r="L42" s="103">
        <f>(dw!O42*100)/dw!$AA42</f>
        <v>0</v>
      </c>
      <c r="M42" s="103">
        <f>(dw!P42*100)/dw!$AA42</f>
        <v>18.611577730418361</v>
      </c>
      <c r="N42" s="103">
        <f>(dw!Q42*100)/dw!$AA42</f>
        <v>12.330047723576774</v>
      </c>
      <c r="O42" s="103">
        <f>(dw!R42*100)/dw!$AA42</f>
        <v>10.086395495452175</v>
      </c>
      <c r="P42" s="103">
        <f>(dw!S42*100)/dw!$AA42</f>
        <v>14.790003366911645</v>
      </c>
      <c r="Q42" s="103">
        <f>(dw!T42*100)/dw!$AA42</f>
        <v>0</v>
      </c>
      <c r="R42" s="103">
        <f>(dw!U42*100)/dw!$AA42</f>
        <v>0</v>
      </c>
      <c r="S42" s="103">
        <f>(dw!V42*100)/dw!$AA42</f>
        <v>0</v>
      </c>
      <c r="T42" s="103">
        <f>(dw!W42*100)/dw!$AA42</f>
        <v>20.239354457431684</v>
      </c>
      <c r="U42" s="103">
        <f>(dw!X42*100)/dw!$AA42</f>
        <v>6.9172734207015214</v>
      </c>
      <c r="V42" s="103">
        <f>(dw!Y42*100)/dw!$AA42</f>
        <v>8.6896793293089356</v>
      </c>
      <c r="W42" s="103">
        <f>(dw!Z42*100)/dw!$AA42</f>
        <v>0</v>
      </c>
      <c r="X42" s="103">
        <f>SUM(H42:W42)</f>
        <v>100</v>
      </c>
      <c r="Y42" s="104">
        <f>SUM(H42:L42)</f>
        <v>8.3356684761989079</v>
      </c>
      <c r="Z42" s="104">
        <f>SUM(M42:Q42)</f>
        <v>55.818024316358958</v>
      </c>
      <c r="AA42" s="104">
        <f>(I42)/(H42+I42)</f>
        <v>0.66801272040161419</v>
      </c>
      <c r="AB42" s="104">
        <f t="shared" si="3"/>
        <v>0.70828830144564925</v>
      </c>
      <c r="AC42" s="104">
        <f t="shared" si="4"/>
        <v>0.26610638946192766</v>
      </c>
      <c r="AD42" s="104">
        <f t="shared" si="5"/>
        <v>0.12993279285032655</v>
      </c>
      <c r="AE42" s="104">
        <f>(H42+I42)/(H42+I42+U42)</f>
        <v>0.42754986309902665</v>
      </c>
      <c r="AF42" s="104">
        <f>(H42)/U42</f>
        <v>0.24795367629977905</v>
      </c>
      <c r="AG42" s="104">
        <f>(H42+I42)/(U42+T42)</f>
        <v>0.1902427912656976</v>
      </c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</row>
    <row r="43" spans="1:1023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(dw!K43*100)/dw!$AA43</f>
        <v>2.2969479128717851</v>
      </c>
      <c r="I43" s="103">
        <f>(dw!L43*100)/dw!$AA43</f>
        <v>0.56734132759760314</v>
      </c>
      <c r="J43" s="103">
        <f>(dw!M43*100)/dw!$AA43</f>
        <v>6.6353840957303802</v>
      </c>
      <c r="K43" s="103">
        <f>(dw!N43*100)/dw!$AA43</f>
        <v>3.5299888862556852</v>
      </c>
      <c r="L43" s="103">
        <f>(dw!O43*100)/dw!$AA43</f>
        <v>0</v>
      </c>
      <c r="M43" s="103">
        <f>(dw!P43*100)/dw!$AA43</f>
        <v>8.45545620403432</v>
      </c>
      <c r="N43" s="103">
        <f>(dw!Q43*100)/dw!$AA43</f>
        <v>11.321547930956841</v>
      </c>
      <c r="O43" s="103">
        <f>(dw!R43*100)/dw!$AA43</f>
        <v>5.8608808025687198</v>
      </c>
      <c r="P43" s="103">
        <f>(dw!S43*100)/dw!$AA43</f>
        <v>7.7583017695081118</v>
      </c>
      <c r="Q43" s="103">
        <f>(dw!T43*100)/dw!$AA43</f>
        <v>0.28294557337769732</v>
      </c>
      <c r="R43" s="103">
        <f>(dw!U43*100)/dw!$AA43</f>
        <v>5.2348780883167252E-2</v>
      </c>
      <c r="S43" s="103">
        <f>(dw!V43*100)/dw!$AA43</f>
        <v>0.49048862868926163</v>
      </c>
      <c r="T43" s="103">
        <f>(dw!W43*100)/dw!$AA43</f>
        <v>21.056106660871833</v>
      </c>
      <c r="U43" s="103">
        <f>(dw!X43*100)/dw!$AA43</f>
        <v>1.484074806501128</v>
      </c>
      <c r="V43" s="103">
        <f>(dw!Y43*100)/dw!$AA43</f>
        <v>30.208186620153452</v>
      </c>
      <c r="W43" s="103">
        <f>(dw!Z43*100)/dw!$AA43</f>
        <v>0</v>
      </c>
      <c r="X43" s="103">
        <f>SUM(H43:W43)</f>
        <v>99.999999999999986</v>
      </c>
      <c r="Y43" s="104">
        <f>SUM(H43:L43)</f>
        <v>13.029662222455453</v>
      </c>
      <c r="Z43" s="104">
        <f>SUM(M43:Q43)</f>
        <v>33.679132280445685</v>
      </c>
      <c r="AA43" s="104">
        <f>(I43)/(H43+I43)</f>
        <v>0.19807403511547231</v>
      </c>
      <c r="AB43" s="104">
        <f t="shared" si="3"/>
        <v>0.61773893770579469</v>
      </c>
      <c r="AC43" s="104">
        <f t="shared" si="4"/>
        <v>0.38469013871386232</v>
      </c>
      <c r="AD43" s="104">
        <f t="shared" si="5"/>
        <v>0.27895522376725362</v>
      </c>
      <c r="AE43" s="104">
        <f>(H43+I43)/(H43+I43+U43)</f>
        <v>0.65870502320635371</v>
      </c>
      <c r="AF43" s="104">
        <f>(H43)/U43</f>
        <v>1.5477305475504273</v>
      </c>
      <c r="AG43" s="104">
        <f>(H43+I43)/(U43+T43)</f>
        <v>0.12707480836458496</v>
      </c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</row>
    <row r="44" spans="1:1023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(dw!K44*100)/dw!$AA44</f>
        <v>0.35746967843011918</v>
      </c>
      <c r="I44" s="103">
        <f>(dw!L44*100)/dw!$AA44</f>
        <v>0.57598289918838175</v>
      </c>
      <c r="J44" s="103">
        <f>(dw!M44*100)/dw!$AA44</f>
        <v>1.1314700735968963</v>
      </c>
      <c r="K44" s="103">
        <f>(dw!N44*100)/dw!$AA44</f>
        <v>0.78636884171946719</v>
      </c>
      <c r="L44" s="103">
        <f>(dw!O44*100)/dw!$AA44</f>
        <v>0</v>
      </c>
      <c r="M44" s="103">
        <f>(dw!P44*100)/dw!$AA44</f>
        <v>18.610099182717285</v>
      </c>
      <c r="N44" s="103">
        <f>(dw!Q44*100)/dw!$AA44</f>
        <v>13.876361626708224</v>
      </c>
      <c r="O44" s="103">
        <f>(dw!R44*100)/dw!$AA44</f>
        <v>11.451641648720083</v>
      </c>
      <c r="P44" s="103">
        <f>(dw!S44*100)/dw!$AA44</f>
        <v>10.147409905425405</v>
      </c>
      <c r="Q44" s="103">
        <f>(dw!T44*100)/dw!$AA44</f>
        <v>6.1728420287843528</v>
      </c>
      <c r="R44" s="103">
        <f>(dw!U44*100)/dw!$AA44</f>
        <v>2.7155281766325512</v>
      </c>
      <c r="S44" s="103">
        <f>(dw!V44*100)/dw!$AA44</f>
        <v>0</v>
      </c>
      <c r="T44" s="103">
        <f>(dw!W44*100)/dw!$AA44</f>
        <v>28.689251369873748</v>
      </c>
      <c r="U44" s="103">
        <f>(dw!X44*100)/dw!$AA44</f>
        <v>0.34849278266784411</v>
      </c>
      <c r="V44" s="103">
        <f>(dw!Y44*100)/dw!$AA44</f>
        <v>5.1370817855356208</v>
      </c>
      <c r="W44" s="103">
        <f>(dw!Z44*100)/dw!$AA44</f>
        <v>0</v>
      </c>
      <c r="X44" s="103">
        <f>SUM(H44:W44)</f>
        <v>99.999999999999972</v>
      </c>
      <c r="Y44" s="104">
        <f>SUM(H44:L44)</f>
        <v>2.8512914929348643</v>
      </c>
      <c r="Z44" s="104">
        <f>SUM(M44:Q44)</f>
        <v>60.258354392355351</v>
      </c>
      <c r="AA44" s="104">
        <f>(I44)/(H44+I44)</f>
        <v>0.61704570001603665</v>
      </c>
      <c r="AB44" s="104">
        <f t="shared" si="3"/>
        <v>0.90959916240703009</v>
      </c>
      <c r="AC44" s="104">
        <f t="shared" si="4"/>
        <v>0.32254101865950857</v>
      </c>
      <c r="AD44" s="104">
        <f t="shared" si="5"/>
        <v>4.5179963426152769E-2</v>
      </c>
      <c r="AE44" s="104">
        <f>(H44+I44)/(H44+I44+U44)</f>
        <v>0.72815316981216571</v>
      </c>
      <c r="AF44" s="104">
        <f>(H44)/U44</f>
        <v>1.025759201362948</v>
      </c>
      <c r="AG44" s="104">
        <f>(H44+I44)/(U44+T44)</f>
        <v>3.2146180940050693E-2</v>
      </c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</row>
    <row r="45" spans="1:1023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(dw!K45*100)/dw!$AA45</f>
        <v>1.3235106573370441</v>
      </c>
      <c r="I45" s="103">
        <f>(dw!L45*100)/dw!$AA45</f>
        <v>2.1549519197301494</v>
      </c>
      <c r="J45" s="103">
        <f>(dw!M45*100)/dw!$AA45</f>
        <v>2.9141030881217045</v>
      </c>
      <c r="K45" s="103">
        <f>(dw!N45*100)/dw!$AA45</f>
        <v>3.3744551818886377</v>
      </c>
      <c r="L45" s="103">
        <f>(dw!O45*100)/dw!$AA45</f>
        <v>0</v>
      </c>
      <c r="M45" s="103">
        <f>(dw!P45*100)/dw!$AA45</f>
        <v>20.645412946637226</v>
      </c>
      <c r="N45" s="103">
        <f>(dw!Q45*100)/dw!$AA45</f>
        <v>14.035570181266772</v>
      </c>
      <c r="O45" s="103">
        <f>(dw!R45*100)/dw!$AA45</f>
        <v>13.896082516795222</v>
      </c>
      <c r="P45" s="103">
        <f>(dw!S45*100)/dw!$AA45</f>
        <v>10.113927662987415</v>
      </c>
      <c r="Q45" s="103">
        <f>(dw!T45*100)/dw!$AA45</f>
        <v>0</v>
      </c>
      <c r="R45" s="103">
        <f>(dw!U45*100)/dw!$AA45</f>
        <v>0</v>
      </c>
      <c r="S45" s="103">
        <f>(dw!V45*100)/dw!$AA45</f>
        <v>0</v>
      </c>
      <c r="T45" s="103">
        <f>(dw!W45*100)/dw!$AA45</f>
        <v>30.646259885235299</v>
      </c>
      <c r="U45" s="103">
        <f>(dw!X45*100)/dw!$AA45</f>
        <v>0.89572596000053417</v>
      </c>
      <c r="V45" s="103">
        <f>(dw!Y45*100)/dw!$AA45</f>
        <v>0</v>
      </c>
      <c r="W45" s="103">
        <f>(dw!Z45*100)/dw!$AA45</f>
        <v>0</v>
      </c>
      <c r="X45" s="103">
        <f>SUM(H45:W45)</f>
        <v>99.999999999999986</v>
      </c>
      <c r="Y45" s="104">
        <f>SUM(H45:L45)</f>
        <v>9.7670208470775357</v>
      </c>
      <c r="Z45" s="104">
        <f>SUM(M45:Q45)</f>
        <v>58.690993307686632</v>
      </c>
      <c r="AA45" s="104">
        <f>(I45)/(H45+I45)</f>
        <v>0.61951275081621271</v>
      </c>
      <c r="AB45" s="104">
        <f t="shared" si="3"/>
        <v>0.75832150545332444</v>
      </c>
      <c r="AC45" s="104">
        <f t="shared" si="4"/>
        <v>0.34304009570403221</v>
      </c>
      <c r="AD45" s="104">
        <f t="shared" si="5"/>
        <v>0.14267169399622182</v>
      </c>
      <c r="AE45" s="104">
        <f>(H45+I45)/(H45+I45+U45)</f>
        <v>0.79522465654829977</v>
      </c>
      <c r="AF45" s="104">
        <f>(H45)/U45</f>
        <v>1.4775843465966474</v>
      </c>
      <c r="AG45" s="104">
        <f>(H45+I45)/(U45+T45)</f>
        <v>0.11028039243104878</v>
      </c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</row>
    <row r="46" spans="1:1023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(dw!K46*100)/dw!$AA46</f>
        <v>5.9006495503877225</v>
      </c>
      <c r="I46" s="103">
        <f>(dw!L46*100)/dw!$AA46</f>
        <v>1.1314261908723209</v>
      </c>
      <c r="J46" s="103">
        <f>(dw!M46*100)/dw!$AA46</f>
        <v>21.241889838004781</v>
      </c>
      <c r="K46" s="103">
        <f>(dw!N46*100)/dw!$AA46</f>
        <v>2.0590118891511797</v>
      </c>
      <c r="L46" s="103">
        <f>(dw!O46*100)/dw!$AA46</f>
        <v>0</v>
      </c>
      <c r="M46" s="103">
        <f>(dw!P46*100)/dw!$AA46</f>
        <v>13.687329508047318</v>
      </c>
      <c r="N46" s="103">
        <f>(dw!Q46*100)/dw!$AA46</f>
        <v>12.743018083142591</v>
      </c>
      <c r="O46" s="103">
        <f>(dw!R46*100)/dw!$AA46</f>
        <v>9.0540970885532523</v>
      </c>
      <c r="P46" s="103">
        <f>(dw!S46*100)/dw!$AA46</f>
        <v>7.1243000034404425</v>
      </c>
      <c r="Q46" s="103">
        <f>(dw!T46*100)/dw!$AA46</f>
        <v>0.13967332941230076</v>
      </c>
      <c r="R46" s="103">
        <f>(dw!U46*100)/dw!$AA46</f>
        <v>0.26410907962562341</v>
      </c>
      <c r="S46" s="103">
        <f>(dw!V46*100)/dw!$AA46</f>
        <v>3.0033716363057961</v>
      </c>
      <c r="T46" s="103">
        <f>(dw!W46*100)/dw!$AA46</f>
        <v>13.409730346341076</v>
      </c>
      <c r="U46" s="103">
        <f>(dw!X46*100)/dw!$AA46</f>
        <v>0.25525369919237817</v>
      </c>
      <c r="V46" s="103">
        <f>(dw!Y46*100)/dw!$AA46</f>
        <v>9.9861397575232296</v>
      </c>
      <c r="W46" s="103">
        <f>(dw!Z46*100)/dw!$AA46</f>
        <v>0</v>
      </c>
      <c r="X46" s="103">
        <f>SUM(H46:W46)</f>
        <v>100.00000000000003</v>
      </c>
      <c r="Y46" s="104">
        <f>SUM(H46:L46)</f>
        <v>30.332977468416004</v>
      </c>
      <c r="Z46" s="104">
        <f>SUM(M46:Q46)</f>
        <v>42.748418012595906</v>
      </c>
      <c r="AA46" s="104">
        <f>(I46)/(H46+I46)</f>
        <v>0.16089505183139369</v>
      </c>
      <c r="AB46" s="104">
        <f t="shared" si="3"/>
        <v>0.30655921903895389</v>
      </c>
      <c r="AC46" s="104">
        <f t="shared" si="4"/>
        <v>0.23878512269728455</v>
      </c>
      <c r="AD46" s="104">
        <f t="shared" si="5"/>
        <v>0.41505744750450413</v>
      </c>
      <c r="AE46" s="104">
        <f>(H46+I46)/(H46+I46+U46)</f>
        <v>0.96497294361697861</v>
      </c>
      <c r="AF46" s="104"/>
      <c r="AG46" s="104">
        <f>(H46+I46)/(U46+T46)</f>
        <v>0.51460548492616442</v>
      </c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</row>
    <row r="47" spans="1:1023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(dw!K47*100)/dw!$AA47</f>
        <v>1.7309508163091205</v>
      </c>
      <c r="I47" s="103">
        <f>(dw!L47*100)/dw!$AA47</f>
        <v>1.721212926008179</v>
      </c>
      <c r="J47" s="103">
        <f>(dw!M47*100)/dw!$AA47</f>
        <v>10.129780355873446</v>
      </c>
      <c r="K47" s="103">
        <f>(dw!N47*100)/dw!$AA47</f>
        <v>3.990795871898503</v>
      </c>
      <c r="L47" s="103">
        <f>(dw!O47*100)/dw!$AA47</f>
        <v>0</v>
      </c>
      <c r="M47" s="103">
        <f>(dw!P47*100)/dw!$AA47</f>
        <v>9.9318274985840702</v>
      </c>
      <c r="N47" s="103">
        <f>(dw!Q47*100)/dw!$AA47</f>
        <v>13.27424668978624</v>
      </c>
      <c r="O47" s="103">
        <f>(dw!R47*100)/dw!$AA47</f>
        <v>7.9775690014295249</v>
      </c>
      <c r="P47" s="103">
        <f>(dw!S47*100)/dw!$AA47</f>
        <v>6.4880706935960593</v>
      </c>
      <c r="Q47" s="103">
        <f>(dw!T47*100)/dw!$AA47</f>
        <v>3.3155781624801796E-2</v>
      </c>
      <c r="R47" s="103">
        <f>(dw!U47*100)/dw!$AA47</f>
        <v>5.1014390424259329E-2</v>
      </c>
      <c r="S47" s="103">
        <f>(dw!V47*100)/dw!$AA47</f>
        <v>0.21105120205103151</v>
      </c>
      <c r="T47" s="103">
        <f>(dw!W47*100)/dw!$AA47</f>
        <v>9.8497177677816676</v>
      </c>
      <c r="U47" s="103">
        <f>(dw!X47*100)/dw!$AA47</f>
        <v>1.8823498700485402</v>
      </c>
      <c r="V47" s="103">
        <f>(dw!Y47*100)/dw!$AA47</f>
        <v>32.728257134584545</v>
      </c>
      <c r="W47" s="103">
        <f>(dw!Z47*100)/dw!$AA47</f>
        <v>0</v>
      </c>
      <c r="X47" s="103">
        <f>SUM(H47:W47)</f>
        <v>99.999999999999972</v>
      </c>
      <c r="Y47" s="104">
        <f>SUM(H47:L47)</f>
        <v>17.572739970089248</v>
      </c>
      <c r="Z47" s="104">
        <f>SUM(M47:Q47)</f>
        <v>37.704869665020695</v>
      </c>
      <c r="AA47" s="104">
        <f>(I47)/(H47+I47)</f>
        <v>0.49858959611597031</v>
      </c>
      <c r="AB47" s="104">
        <f t="shared" si="3"/>
        <v>0.3591843540040916</v>
      </c>
      <c r="AC47" s="104">
        <f t="shared" si="4"/>
        <v>0.20712445001651925</v>
      </c>
      <c r="AD47" s="104">
        <f t="shared" si="5"/>
        <v>0.31789978050946338</v>
      </c>
      <c r="AE47" s="104">
        <f>(H47+I47)/(H47+I47+U47)</f>
        <v>0.64713748865780396</v>
      </c>
      <c r="AF47" s="104">
        <f>(H47)/U47</f>
        <v>0.91956912147500214</v>
      </c>
      <c r="AG47" s="104">
        <f>(H47+I47)/(U47+T47)</f>
        <v>0.29425024206182993</v>
      </c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</row>
    <row r="48" spans="1:1023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(dw!K48*100)/dw!$AA48</f>
        <v>0.24561410045297521</v>
      </c>
      <c r="I48" s="103">
        <f>(dw!L48*100)/dw!$AA48</f>
        <v>0.41292199498335264</v>
      </c>
      <c r="J48" s="103">
        <f>(dw!M48*100)/dw!$AA48</f>
        <v>9.3869619980848498</v>
      </c>
      <c r="K48" s="103">
        <f>(dw!N48*100)/dw!$AA48</f>
        <v>1.1026106864864578</v>
      </c>
      <c r="L48" s="103">
        <f>(dw!O48*100)/dw!$AA48</f>
        <v>0</v>
      </c>
      <c r="M48" s="103">
        <f>(dw!P48*100)/dw!$AA48</f>
        <v>24.278737619940351</v>
      </c>
      <c r="N48" s="103">
        <f>(dw!Q48*100)/dw!$AA48</f>
        <v>26.016189521671436</v>
      </c>
      <c r="O48" s="103">
        <f>(dw!R48*100)/dw!$AA48</f>
        <v>7.1325447967167888</v>
      </c>
      <c r="P48" s="103">
        <f>(dw!S48*100)/dw!$AA48</f>
        <v>11.309592768776914</v>
      </c>
      <c r="Q48" s="103">
        <f>(dw!T48*100)/dw!$AA48</f>
        <v>2.5822566963646523</v>
      </c>
      <c r="R48" s="103">
        <f>(dw!U48*100)/dw!$AA48</f>
        <v>2.9802681332038659</v>
      </c>
      <c r="S48" s="103">
        <f>(dw!V48*100)/dw!$AA48</f>
        <v>0</v>
      </c>
      <c r="T48" s="103">
        <f>(dw!W48*100)/dw!$AA48</f>
        <v>11.28986122906897</v>
      </c>
      <c r="U48" s="103">
        <f>(dw!X48*100)/dw!$AA48</f>
        <v>0.29773701410625381</v>
      </c>
      <c r="V48" s="103">
        <f>(dw!Y48*100)/dw!$AA48</f>
        <v>2.9647034401431145</v>
      </c>
      <c r="W48" s="103">
        <f>(dw!Z48*100)/dw!$AA48</f>
        <v>0</v>
      </c>
      <c r="X48" s="103">
        <f>SUM(H48:W48)</f>
        <v>99.999999999999986</v>
      </c>
      <c r="Y48" s="104">
        <f>SUM(H48:L48)</f>
        <v>11.148108780007634</v>
      </c>
      <c r="Z48" s="104">
        <f>SUM(M48:Q48)</f>
        <v>71.319321403470141</v>
      </c>
      <c r="AA48" s="104">
        <f>(I48)/(H48+I48)</f>
        <v>0.62703016257561695</v>
      </c>
      <c r="AB48" s="104">
        <f t="shared" si="3"/>
        <v>0.50315876278032268</v>
      </c>
      <c r="AC48" s="104">
        <f t="shared" si="4"/>
        <v>0.1366659355448214</v>
      </c>
      <c r="AD48" s="104">
        <f t="shared" si="5"/>
        <v>0.13518195917109033</v>
      </c>
      <c r="AE48" s="104">
        <f>(H48+I48)/(H48+I48+U48)</f>
        <v>0.68864855538113834</v>
      </c>
      <c r="AF48" s="104">
        <f>(H48)/U48</f>
        <v>0.82493639962857479</v>
      </c>
      <c r="AG48" s="104">
        <f>(H48+I48)/(U48+T48)</f>
        <v>5.6831112161157944E-2</v>
      </c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</row>
    <row r="49" spans="1:1023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(dw!K49*100)/dw!$AA49</f>
        <v>2.5321389079217171</v>
      </c>
      <c r="I49" s="103">
        <f>(dw!L49*100)/dw!$AA49</f>
        <v>0.4876554703080625</v>
      </c>
      <c r="J49" s="103">
        <f>(dw!M49*100)/dw!$AA49</f>
        <v>11.945215770254293</v>
      </c>
      <c r="K49" s="103">
        <f>(dw!N49*100)/dw!$AA49</f>
        <v>0</v>
      </c>
      <c r="L49" s="103">
        <f>(dw!O49*100)/dw!$AA49</f>
        <v>0</v>
      </c>
      <c r="M49" s="103">
        <f>(dw!P49*100)/dw!$AA49</f>
        <v>17.49142656606649</v>
      </c>
      <c r="N49" s="103">
        <f>(dw!Q49*100)/dw!$AA49</f>
        <v>13.511023857181248</v>
      </c>
      <c r="O49" s="103">
        <f>(dw!R49*100)/dw!$AA49</f>
        <v>7.4428862058827132</v>
      </c>
      <c r="P49" s="103">
        <f>(dw!S49*100)/dw!$AA49</f>
        <v>10.939533169246968</v>
      </c>
      <c r="Q49" s="103">
        <f>(dw!T49*100)/dw!$AA49</f>
        <v>8.4242348138591452E-2</v>
      </c>
      <c r="R49" s="103">
        <f>(dw!U49*100)/dw!$AA49</f>
        <v>0.16220713772439216</v>
      </c>
      <c r="S49" s="103">
        <f>(dw!V49*100)/dw!$AA49</f>
        <v>4.0818800180522405</v>
      </c>
      <c r="T49" s="103">
        <f>(dw!W49*100)/dw!$AA49</f>
        <v>21.41152498803562</v>
      </c>
      <c r="U49" s="103">
        <f>(dw!X49*100)/dw!$AA49</f>
        <v>0.13682735382529759</v>
      </c>
      <c r="V49" s="103">
        <f>(dw!Y49*100)/dw!$AA49</f>
        <v>9.7734382073623749</v>
      </c>
      <c r="W49" s="103">
        <f>(dw!Z49*100)/dw!$AA49</f>
        <v>0</v>
      </c>
      <c r="X49" s="103">
        <f>SUM(H49:W49)</f>
        <v>100.00000000000001</v>
      </c>
      <c r="Y49" s="104">
        <f>SUM(H49:L49)</f>
        <v>14.965010148484073</v>
      </c>
      <c r="Z49" s="104">
        <f>SUM(M49:Q49)</f>
        <v>49.469112146516018</v>
      </c>
      <c r="AA49" s="104">
        <f>(I49)/(H49+I49)</f>
        <v>0.16148631636102617</v>
      </c>
      <c r="AB49" s="104">
        <f t="shared" si="3"/>
        <v>0.58860814829337149</v>
      </c>
      <c r="AC49" s="104">
        <f t="shared" si="4"/>
        <v>0.30207861912119172</v>
      </c>
      <c r="AD49" s="104">
        <f t="shared" si="5"/>
        <v>0.23225287495916297</v>
      </c>
      <c r="AE49" s="104">
        <f>(H49+I49)/(H49+I49+U49)</f>
        <v>0.95665386433989408</v>
      </c>
      <c r="AF49" s="104"/>
      <c r="AG49" s="104">
        <f>(H49+I49)/(U49+T49)</f>
        <v>0.14014038430044484</v>
      </c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</row>
    <row r="50" spans="1:1023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(dw!K50*100)/dw!$AA50</f>
        <v>0.94107288092351871</v>
      </c>
      <c r="I50" s="103">
        <f>(dw!L50*100)/dw!$AA50</f>
        <v>0.8535300361619147</v>
      </c>
      <c r="J50" s="103">
        <f>(dw!M50*100)/dw!$AA50</f>
        <v>1.6103327982978075</v>
      </c>
      <c r="K50" s="103">
        <f>(dw!N50*100)/dw!$AA50</f>
        <v>1.4861764786498011</v>
      </c>
      <c r="L50" s="103">
        <f>(dw!O50*100)/dw!$AA50</f>
        <v>0</v>
      </c>
      <c r="M50" s="103">
        <f>(dw!P50*100)/dw!$AA50</f>
        <v>24.753597898091193</v>
      </c>
      <c r="N50" s="103">
        <f>(dw!Q50*100)/dw!$AA50</f>
        <v>16.99740584263964</v>
      </c>
      <c r="O50" s="103">
        <f>(dw!R50*100)/dw!$AA50</f>
        <v>6.2140559970670086</v>
      </c>
      <c r="P50" s="103">
        <f>(dw!S50*100)/dw!$AA50</f>
        <v>13.449156427095891</v>
      </c>
      <c r="Q50" s="103">
        <f>(dw!T50*100)/dw!$AA50</f>
        <v>0.147112928327676</v>
      </c>
      <c r="R50" s="103">
        <f>(dw!U50*100)/dw!$AA50</f>
        <v>0.13536265537737718</v>
      </c>
      <c r="S50" s="103">
        <f>(dw!V50*100)/dw!$AA50</f>
        <v>0</v>
      </c>
      <c r="T50" s="103">
        <f>(dw!W50*100)/dw!$AA50</f>
        <v>21.141979121176565</v>
      </c>
      <c r="U50" s="103">
        <f>(dw!X50*100)/dw!$AA50</f>
        <v>1.012735083525818</v>
      </c>
      <c r="V50" s="103">
        <f>(dw!Y50*100)/dw!$AA50</f>
        <v>3.2717106515021279</v>
      </c>
      <c r="W50" s="103">
        <f>(dw!Z50*100)/dw!$AA50</f>
        <v>7.9857712011636739</v>
      </c>
      <c r="X50" s="103">
        <f>SUM(H50:W50)</f>
        <v>100</v>
      </c>
      <c r="Y50" s="104">
        <f>SUM(H50:L50)</f>
        <v>4.8911121940330418</v>
      </c>
      <c r="Z50" s="104">
        <f>SUM(M50:Q50)</f>
        <v>61.561329093221417</v>
      </c>
      <c r="AA50" s="104">
        <f>(I50)/(H50+I50)</f>
        <v>0.47560941088188469</v>
      </c>
      <c r="AB50" s="104">
        <f t="shared" si="3"/>
        <v>0.8121194238974051</v>
      </c>
      <c r="AC50" s="104">
        <f t="shared" si="4"/>
        <v>0.25563643798103736</v>
      </c>
      <c r="AD50" s="104">
        <f t="shared" si="5"/>
        <v>7.3603198005776721E-2</v>
      </c>
      <c r="AE50" s="104">
        <f>(H50+I50)/(H50+I50+U50)</f>
        <v>0.63925431020229428</v>
      </c>
      <c r="AF50" s="104">
        <f>(H50)/U50</f>
        <v>0.92923894533918128</v>
      </c>
      <c r="AG50" s="104">
        <f>(H50+I50)/(U50+T50)</f>
        <v>8.1003207737363872E-2</v>
      </c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</row>
    <row r="51" spans="1:1023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(dw!K51*100)/dw!$AA51</f>
        <v>1.3412300641338255</v>
      </c>
      <c r="I51" s="103">
        <f>(dw!L51*100)/dw!$AA51</f>
        <v>0.39398572952916877</v>
      </c>
      <c r="J51" s="103">
        <f>(dw!M51*100)/dw!$AA51</f>
        <v>4.9972834200901293</v>
      </c>
      <c r="K51" s="103">
        <f>(dw!N51*100)/dw!$AA51</f>
        <v>0.28431433643590803</v>
      </c>
      <c r="L51" s="103">
        <f>(dw!O51*100)/dw!$AA51</f>
        <v>5.4498116745871496E-2</v>
      </c>
      <c r="M51" s="103">
        <f>(dw!P51*100)/dw!$AA51</f>
        <v>21.127195823258191</v>
      </c>
      <c r="N51" s="103">
        <f>(dw!Q51*100)/dw!$AA51</f>
        <v>35.168208794127253</v>
      </c>
      <c r="O51" s="103">
        <f>(dw!R51*100)/dw!$AA51</f>
        <v>3.0827034079999551</v>
      </c>
      <c r="P51" s="103">
        <f>(dw!S51*100)/dw!$AA51</f>
        <v>12.846963613384307</v>
      </c>
      <c r="Q51" s="103">
        <f>(dw!T51*100)/dw!$AA51</f>
        <v>1.7183702522670166E-3</v>
      </c>
      <c r="R51" s="103">
        <f>(dw!U51*100)/dw!$AA51</f>
        <v>0</v>
      </c>
      <c r="S51" s="103">
        <f>(dw!V51*100)/dw!$AA51</f>
        <v>0.18576138550361734</v>
      </c>
      <c r="T51" s="103">
        <f>(dw!W51*100)/dw!$AA51</f>
        <v>11.664894444172958</v>
      </c>
      <c r="U51" s="103">
        <f>(dw!X51*100)/dw!$AA51</f>
        <v>0.25457171487842467</v>
      </c>
      <c r="V51" s="103">
        <f>(dw!Y51*100)/dw!$AA51</f>
        <v>7.6426019011547872</v>
      </c>
      <c r="W51" s="103">
        <f>(dw!Z51*100)/dw!$AA51</f>
        <v>0.95406887833332243</v>
      </c>
      <c r="X51" s="103">
        <f>SUM(H51:W51)</f>
        <v>99.999999999999972</v>
      </c>
      <c r="Y51" s="104">
        <f>SUM(H51:L51)</f>
        <v>7.0713116669349025</v>
      </c>
      <c r="Z51" s="104">
        <f>SUM(M51:Q51)</f>
        <v>72.226790009021968</v>
      </c>
      <c r="AA51" s="104">
        <f>(I51)/(H51+I51)</f>
        <v>0.22705287202202984</v>
      </c>
      <c r="AB51" s="104">
        <f t="shared" si="3"/>
        <v>0.62258572386526867</v>
      </c>
      <c r="AC51" s="104">
        <f t="shared" si="4"/>
        <v>0.13904708816141448</v>
      </c>
      <c r="AD51" s="104">
        <f t="shared" si="5"/>
        <v>8.9173782442246274E-2</v>
      </c>
      <c r="AE51" s="104">
        <f>(H51+I51)/(H51+I51+U51)</f>
        <v>0.87206085384210985</v>
      </c>
      <c r="AF51" s="104">
        <f>(H51)/U51</f>
        <v>5.2685745734727609</v>
      </c>
      <c r="AG51" s="104">
        <f>(H51+I51)/(U51+T51)</f>
        <v>0.14557831454098377</v>
      </c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</row>
    <row r="52" spans="1:1023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(dw!K52*100)/dw!$AA52</f>
        <v>0.2935549704200674</v>
      </c>
      <c r="I52" s="103">
        <f>(dw!L52*100)/dw!$AA52</f>
        <v>0.30462478217461225</v>
      </c>
      <c r="J52" s="103">
        <f>(dw!M52*100)/dw!$AA52</f>
        <v>0.35558759612619745</v>
      </c>
      <c r="K52" s="103">
        <f>(dw!N52*100)/dw!$AA52</f>
        <v>0.13489249885151453</v>
      </c>
      <c r="L52" s="103">
        <f>(dw!O52*100)/dw!$AA52</f>
        <v>7.3524924841375325E-3</v>
      </c>
      <c r="M52" s="103">
        <f>(dw!P52*100)/dw!$AA52</f>
        <v>20.319888445707829</v>
      </c>
      <c r="N52" s="103">
        <f>(dw!Q52*100)/dw!$AA52</f>
        <v>2.8610375801345715</v>
      </c>
      <c r="O52" s="103">
        <f>(dw!R52*100)/dw!$AA52</f>
        <v>1.0752751022298694</v>
      </c>
      <c r="P52" s="103">
        <f>(dw!S52*100)/dw!$AA52</f>
        <v>4.6498373216291142</v>
      </c>
      <c r="Q52" s="103">
        <f>(dw!T52*100)/dw!$AA52</f>
        <v>0</v>
      </c>
      <c r="R52" s="103">
        <f>(dw!U52*100)/dw!$AA52</f>
        <v>0</v>
      </c>
      <c r="S52" s="103">
        <f>(dw!V52*100)/dw!$AA52</f>
        <v>0</v>
      </c>
      <c r="T52" s="103">
        <f>(dw!W52*100)/dw!$AA52</f>
        <v>63.416528737595243</v>
      </c>
      <c r="U52" s="103">
        <f>(dw!X52*100)/dw!$AA52</f>
        <v>0.16258566086738835</v>
      </c>
      <c r="V52" s="103">
        <f>(dw!Y52*100)/dw!$AA52</f>
        <v>6.3347969172609151</v>
      </c>
      <c r="W52" s="103">
        <f>(dw!Z52*100)/dw!$AA52</f>
        <v>8.4037894518538978E-2</v>
      </c>
      <c r="X52" s="103">
        <f>SUM(H52:W52)</f>
        <v>100.00000000000001</v>
      </c>
      <c r="Y52" s="104">
        <f>SUM(H52:L52)</f>
        <v>1.0960123400565291</v>
      </c>
      <c r="Z52" s="104">
        <f>SUM(M52:Q52)</f>
        <v>28.906038449701384</v>
      </c>
      <c r="AA52" s="104">
        <f>(I52)/(H52+I52)</f>
        <v>0.50925291411697582</v>
      </c>
      <c r="AB52" s="104">
        <f t="shared" si="3"/>
        <v>0.98301086390726267</v>
      </c>
      <c r="AC52" s="104">
        <f t="shared" si="4"/>
        <v>0.68690170420565611</v>
      </c>
      <c r="AD52" s="104">
        <f t="shared" si="5"/>
        <v>3.6531247404950243E-2</v>
      </c>
      <c r="AE52" s="104">
        <f>(H52+I52)/(H52+I52+U52)</f>
        <v>0.78628673439884911</v>
      </c>
      <c r="AF52" s="104">
        <f>(H52)/U52</f>
        <v>1.8055403462640109</v>
      </c>
      <c r="AG52" s="104">
        <f>(H52+I52)/(U52+T52)</f>
        <v>9.4084316564362839E-3</v>
      </c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</row>
    <row r="53" spans="1:1023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(dw!K53*100)/dw!$AA53</f>
        <v>0.45609905429222564</v>
      </c>
      <c r="I53" s="103">
        <f>(dw!L53*100)/dw!$AA53</f>
        <v>1.026026326427026</v>
      </c>
      <c r="J53" s="103">
        <f>(dw!M53*100)/dw!$AA53</f>
        <v>2.7192890651205328</v>
      </c>
      <c r="K53" s="103">
        <f>(dw!N53*100)/dw!$AA53</f>
        <v>0.68042742936990541</v>
      </c>
      <c r="L53" s="103">
        <f>(dw!O53*100)/dw!$AA53</f>
        <v>0</v>
      </c>
      <c r="M53" s="103">
        <f>(dw!P53*100)/dw!$AA53</f>
        <v>16.276877117974028</v>
      </c>
      <c r="N53" s="103">
        <f>(dw!Q53*100)/dw!$AA53</f>
        <v>25.625082346484099</v>
      </c>
      <c r="O53" s="103">
        <f>(dw!R53*100)/dw!$AA53</f>
        <v>7.3167830791102437</v>
      </c>
      <c r="P53" s="103">
        <f>(dw!S53*100)/dw!$AA53</f>
        <v>12.332931698395093</v>
      </c>
      <c r="Q53" s="103">
        <f>(dw!T53*100)/dw!$AA53</f>
        <v>0</v>
      </c>
      <c r="R53" s="103">
        <f>(dw!U53*100)/dw!$AA53</f>
        <v>0</v>
      </c>
      <c r="S53" s="103">
        <f>(dw!V53*100)/dw!$AA53</f>
        <v>4.058192982748042E-2</v>
      </c>
      <c r="T53" s="103">
        <f>(dw!W53*100)/dw!$AA53</f>
        <v>29.786205572341458</v>
      </c>
      <c r="U53" s="103">
        <f>(dw!X53*100)/dw!$AA53</f>
        <v>0.87119555339120436</v>
      </c>
      <c r="V53" s="103">
        <f>(dw!Y53*100)/dw!$AA53</f>
        <v>2.8543746066874731</v>
      </c>
      <c r="W53" s="103">
        <f>(dw!Z53*100)/dw!$AA53</f>
        <v>1.412622057922051E-2</v>
      </c>
      <c r="X53" s="103">
        <f>SUM(H53:W53)</f>
        <v>99.999999999999986</v>
      </c>
      <c r="Y53" s="104">
        <f>SUM(H53:L53)</f>
        <v>4.8818418752096902</v>
      </c>
      <c r="Z53" s="104">
        <f>SUM(M53:Q53)</f>
        <v>61.551674241963468</v>
      </c>
      <c r="AA53" s="104">
        <f>(I53)/(H53+I53)</f>
        <v>0.69226688900578159</v>
      </c>
      <c r="AB53" s="104">
        <f t="shared" si="3"/>
        <v>0.85918324697705095</v>
      </c>
      <c r="AC53" s="104">
        <f t="shared" si="4"/>
        <v>0.32611010495205822</v>
      </c>
      <c r="AD53" s="104">
        <f t="shared" si="5"/>
        <v>7.3484622831031021E-2</v>
      </c>
      <c r="AE53" s="104">
        <f>(H53+I53)/(H53+I53+U53)</f>
        <v>0.62980163871252348</v>
      </c>
      <c r="AF53" s="104">
        <f>(H53)/U53</f>
        <v>0.52353234875547794</v>
      </c>
      <c r="AG53" s="104">
        <f>(H53+I53)/(U53+T53)</f>
        <v>4.8344782215580945E-2</v>
      </c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</row>
    <row r="54" spans="1:1023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(dw!K54*100)/dw!$AA54</f>
        <v>2.0501436704891338</v>
      </c>
      <c r="I54" s="103">
        <f>(dw!L54*100)/dw!$AA54</f>
        <v>2.4149319337813404</v>
      </c>
      <c r="J54" s="103">
        <f>(dw!M54*100)/dw!$AA54</f>
        <v>1.0253873023324735</v>
      </c>
      <c r="K54" s="103">
        <f>(dw!N54*100)/dw!$AA54</f>
        <v>0</v>
      </c>
      <c r="L54" s="103">
        <f>(dw!O54*100)/dw!$AA54</f>
        <v>0.19245060040669443</v>
      </c>
      <c r="M54" s="103">
        <f>(dw!P54*100)/dw!$AA54</f>
        <v>14.208131620864725</v>
      </c>
      <c r="N54" s="103">
        <f>(dw!Q54*100)/dw!$AA54</f>
        <v>19.922442561936116</v>
      </c>
      <c r="O54" s="103">
        <f>(dw!R54*100)/dw!$AA54</f>
        <v>1.3096703434155044</v>
      </c>
      <c r="P54" s="103">
        <f>(dw!S54*100)/dw!$AA54</f>
        <v>15.905490263470341</v>
      </c>
      <c r="Q54" s="103">
        <f>(dw!T54*100)/dw!$AA54</f>
        <v>5.9409488557938664E-2</v>
      </c>
      <c r="R54" s="103">
        <f>(dw!U54*100)/dw!$AA54</f>
        <v>6.2472369975717618E-2</v>
      </c>
      <c r="S54" s="103">
        <f>(dw!V54*100)/dw!$AA54</f>
        <v>0.60937626119071775</v>
      </c>
      <c r="T54" s="103">
        <f>(dw!W54*100)/dw!$AA54</f>
        <v>26.080242825672425</v>
      </c>
      <c r="U54" s="103">
        <f>(dw!X54*100)/dw!$AA54</f>
        <v>1.0995137115726301</v>
      </c>
      <c r="V54" s="103">
        <f>(dw!Y54*100)/dw!$AA54</f>
        <v>15.06033704633426</v>
      </c>
      <c r="W54" s="103">
        <f>(dw!Z54*100)/dw!$AA54</f>
        <v>0</v>
      </c>
      <c r="X54" s="103">
        <f>SUM(H54:W54)</f>
        <v>100.00000000000001</v>
      </c>
      <c r="Y54" s="104">
        <f>SUM(H54:L54)</f>
        <v>5.6829135070096424</v>
      </c>
      <c r="Z54" s="104">
        <f>SUM(M54:Q54)</f>
        <v>51.405144278244627</v>
      </c>
      <c r="AA54" s="104">
        <f>(I54)/(H54+I54)</f>
        <v>0.54084905784611093</v>
      </c>
      <c r="AB54" s="104">
        <f t="shared" si="3"/>
        <v>0.821084735802458</v>
      </c>
      <c r="AC54" s="104">
        <f t="shared" si="4"/>
        <v>0.33658272611706441</v>
      </c>
      <c r="AD54" s="104">
        <f t="shared" si="5"/>
        <v>9.9546450299409686E-2</v>
      </c>
      <c r="AE54" s="104">
        <f>(H54+I54)/(H54+I54+U54)</f>
        <v>0.80240883034401611</v>
      </c>
      <c r="AF54" s="104">
        <f>(H54)/U54</f>
        <v>1.8645912724060725</v>
      </c>
      <c r="AG54" s="104">
        <f>(H54+I54)/(U54+T54)</f>
        <v>0.16427945548930423</v>
      </c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</row>
    <row r="55" spans="1:1023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(dw!K55*100)/dw!$AA55</f>
        <v>1.2206304662978273</v>
      </c>
      <c r="I55" s="103">
        <f>(dw!L55*100)/dw!$AA55</f>
        <v>0.32526023979634988</v>
      </c>
      <c r="J55" s="103">
        <f>(dw!M55*100)/dw!$AA55</f>
        <v>4.4304719896824993</v>
      </c>
      <c r="K55" s="103">
        <f>(dw!N55*100)/dw!$AA55</f>
        <v>0</v>
      </c>
      <c r="L55" s="103">
        <f>(dw!O55*100)/dw!$AA55</f>
        <v>0</v>
      </c>
      <c r="M55" s="103">
        <f>(dw!P55*100)/dw!$AA55</f>
        <v>21.090856825717761</v>
      </c>
      <c r="N55" s="103">
        <f>(dw!Q55*100)/dw!$AA55</f>
        <v>16.733613035866373</v>
      </c>
      <c r="O55" s="103">
        <f>(dw!R55*100)/dw!$AA55</f>
        <v>3.7603567874848252</v>
      </c>
      <c r="P55" s="103">
        <f>(dw!S55*100)/dw!$AA55</f>
        <v>13.75356729580891</v>
      </c>
      <c r="Q55" s="103">
        <f>(dw!T55*100)/dw!$AA55</f>
        <v>9.9040360404303612E-2</v>
      </c>
      <c r="R55" s="103">
        <f>(dw!U55*100)/dw!$AA55</f>
        <v>9.0994896640851544E-2</v>
      </c>
      <c r="S55" s="103">
        <f>(dw!V55*100)/dw!$AA55</f>
        <v>0</v>
      </c>
      <c r="T55" s="103">
        <f>(dw!W55*100)/dw!$AA55</f>
        <v>26.321019720943948</v>
      </c>
      <c r="U55" s="103">
        <f>(dw!X55*100)/dw!$AA55</f>
        <v>0.40761525553321287</v>
      </c>
      <c r="V55" s="103">
        <f>(dw!Y55*100)/dw!$AA55</f>
        <v>11.766573125823143</v>
      </c>
      <c r="W55" s="103">
        <f>(dw!Z55*100)/dw!$AA55</f>
        <v>0</v>
      </c>
      <c r="X55" s="103">
        <f>SUM(H55:W55)</f>
        <v>100</v>
      </c>
      <c r="Y55" s="104">
        <f>SUM(H55:L55)</f>
        <v>5.9763626957766771</v>
      </c>
      <c r="Z55" s="104">
        <f>SUM(M55:Q55)</f>
        <v>55.437434305282167</v>
      </c>
      <c r="AA55" s="104">
        <f>(I55)/(H55+I55)</f>
        <v>0.21040312779817869</v>
      </c>
      <c r="AB55" s="104">
        <f t="shared" si="3"/>
        <v>0.81495829542264508</v>
      </c>
      <c r="AC55" s="104">
        <f t="shared" si="4"/>
        <v>0.32193636773636652</v>
      </c>
      <c r="AD55" s="104">
        <f t="shared" si="5"/>
        <v>9.7313030420080326E-2</v>
      </c>
      <c r="AE55" s="104">
        <f>(H55+I55)/(H55+I55+U55)</f>
        <v>0.79134168846168029</v>
      </c>
      <c r="AF55" s="104">
        <f>(H55)/U55</f>
        <v>2.9945652173913033</v>
      </c>
      <c r="AG55" s="104">
        <f>(H55+I55)/(U55+T55)</f>
        <v>5.7836500347086789E-2</v>
      </c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</row>
    <row r="56" spans="1:1023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(dw!K56*100)/dw!$AA56</f>
        <v>0.17233530463445426</v>
      </c>
      <c r="I56" s="103">
        <f>(dw!L56*100)/dw!$AA56</f>
        <v>0.32394769934229778</v>
      </c>
      <c r="J56" s="103">
        <f>(dw!M56*100)/dw!$AA56</f>
        <v>0.40866091400074428</v>
      </c>
      <c r="K56" s="103">
        <f>(dw!N56*100)/dw!$AA56</f>
        <v>0.149017433124985</v>
      </c>
      <c r="L56" s="103">
        <f>(dw!O56*100)/dw!$AA56</f>
        <v>1.9552972435273663E-2</v>
      </c>
      <c r="M56" s="103">
        <f>(dw!P56*100)/dw!$AA56</f>
        <v>13.911059387323533</v>
      </c>
      <c r="N56" s="103">
        <f>(dw!Q56*100)/dw!$AA56</f>
        <v>2.9653600257310808</v>
      </c>
      <c r="O56" s="103">
        <f>(dw!R56*100)/dw!$AA56</f>
        <v>16.979942681652496</v>
      </c>
      <c r="P56" s="103">
        <f>(dw!S56*100)/dw!$AA56</f>
        <v>5.9271097994841053</v>
      </c>
      <c r="Q56" s="103">
        <f>(dw!T56*100)/dw!$AA56</f>
        <v>0</v>
      </c>
      <c r="R56" s="103">
        <f>(dw!U56*100)/dw!$AA56</f>
        <v>0</v>
      </c>
      <c r="S56" s="103">
        <f>(dw!V56*100)/dw!$AA56</f>
        <v>0.60668233908853608</v>
      </c>
      <c r="T56" s="103">
        <f>(dw!W56*100)/dw!$AA56</f>
        <v>47.529273772360817</v>
      </c>
      <c r="U56" s="103">
        <f>(dw!X56*100)/dw!$AA56</f>
        <v>0.49437928626980948</v>
      </c>
      <c r="V56" s="103">
        <f>(dw!Y56*100)/dw!$AA56</f>
        <v>8.8193758993047524</v>
      </c>
      <c r="W56" s="103">
        <f>(dw!Z56*100)/dw!$AA56</f>
        <v>1.6933024852471392</v>
      </c>
      <c r="X56" s="103">
        <f>SUM(H56:W56)</f>
        <v>100.00000000000001</v>
      </c>
      <c r="Y56" s="104">
        <f>SUM(H56:L56)</f>
        <v>1.0735143235377549</v>
      </c>
      <c r="Z56" s="104">
        <f>SUM(M56:Q56)</f>
        <v>39.783471894191216</v>
      </c>
      <c r="AA56" s="104">
        <f>(I56)/(H56+I56)</f>
        <v>0.65274792154170325</v>
      </c>
      <c r="AB56" s="104">
        <f t="shared" si="3"/>
        <v>0.9779124950317748</v>
      </c>
      <c r="AC56" s="104">
        <f t="shared" si="4"/>
        <v>0.54435665044683668</v>
      </c>
      <c r="AD56" s="104">
        <f t="shared" si="5"/>
        <v>2.6274926834224679E-2</v>
      </c>
      <c r="AE56" s="104">
        <f>(H56+I56)/(H56+I56+U56)</f>
        <v>0.50096083081272258</v>
      </c>
      <c r="AF56" s="104">
        <f>(H56)/U56</f>
        <v>0.3485892500366643</v>
      </c>
      <c r="AG56" s="104">
        <f>(H56+I56)/(U56+T56)</f>
        <v>1.0334136875652818E-2</v>
      </c>
    </row>
    <row r="57" spans="1:1023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(dw!K57*100)/dw!$AA57</f>
        <v>4.3420661751641161</v>
      </c>
      <c r="I57" s="103">
        <f>(dw!L57*100)/dw!$AA57</f>
        <v>3.3781113445388038</v>
      </c>
      <c r="J57" s="103">
        <f>(dw!M57*100)/dw!$AA57</f>
        <v>11.216537554143045</v>
      </c>
      <c r="K57" s="103">
        <f>(dw!N57*100)/dw!$AA57</f>
        <v>4.5439506411940247</v>
      </c>
      <c r="L57" s="103">
        <f>(dw!O57*100)/dw!$AA57</f>
        <v>0</v>
      </c>
      <c r="M57" s="103">
        <f>(dw!P57*100)/dw!$AA57</f>
        <v>12.810988573142463</v>
      </c>
      <c r="N57" s="103">
        <f>(dw!Q57*100)/dw!$AA57</f>
        <v>17.972390258360779</v>
      </c>
      <c r="O57" s="103">
        <f>(dw!R57*100)/dw!$AA57</f>
        <v>6.3908234356002964</v>
      </c>
      <c r="P57" s="103">
        <f>(dw!S57*100)/dw!$AA57</f>
        <v>8.3147802397158781</v>
      </c>
      <c r="Q57" s="103">
        <f>(dw!T57*100)/dw!$AA57</f>
        <v>0</v>
      </c>
      <c r="R57" s="103">
        <f>(dw!U57*100)/dw!$AA57</f>
        <v>0</v>
      </c>
      <c r="S57" s="103">
        <f>(dw!V57*100)/dw!$AA57</f>
        <v>3.6818350996203106</v>
      </c>
      <c r="T57" s="103">
        <f>(dw!W57*100)/dw!$AA57</f>
        <v>17.714034199756874</v>
      </c>
      <c r="U57" s="103">
        <f>(dw!X57*100)/dw!$AA57</f>
        <v>1.6679952727350651</v>
      </c>
      <c r="V57" s="103">
        <f>(dw!Y57*100)/dw!$AA57</f>
        <v>7.9664872060283374</v>
      </c>
      <c r="W57" s="103">
        <f>(dw!Z57*100)/dw!$AA57</f>
        <v>0</v>
      </c>
      <c r="X57" s="103">
        <f>SUM(H57:W57)</f>
        <v>100</v>
      </c>
      <c r="Y57" s="104">
        <f>SUM(H57:L57)</f>
        <v>23.48066571503999</v>
      </c>
      <c r="Z57" s="104">
        <f>SUM(M57:Q57)</f>
        <v>45.488982506819418</v>
      </c>
      <c r="AA57" s="104">
        <f>(I57)/(H57+I57)</f>
        <v>0.43756912790119323</v>
      </c>
      <c r="AB57" s="104">
        <f t="shared" si="3"/>
        <v>0.43000760380327735</v>
      </c>
      <c r="AC57" s="104">
        <f t="shared" si="4"/>
        <v>0.28027197312424684</v>
      </c>
      <c r="AD57" s="104">
        <f t="shared" si="5"/>
        <v>0.34044926022397731</v>
      </c>
      <c r="AE57" s="104">
        <f>(H57+I57)/(H57+I57+U57)</f>
        <v>0.82233014777075619</v>
      </c>
      <c r="AF57" s="104">
        <f>(H57)/U57</f>
        <v>2.6031645569620179</v>
      </c>
      <c r="AG57" s="104">
        <f>(H57+I57)/(U57+T57)</f>
        <v>0.39831626149675542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</row>
    <row r="58" spans="1:1023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(dw!K58*100)/dw!$AA58</f>
        <v>2.373917482182879</v>
      </c>
      <c r="I58" s="103">
        <f>(dw!L58*100)/dw!$AA58</f>
        <v>0.52813810445735487</v>
      </c>
      <c r="J58" s="103">
        <f>(dw!M58*100)/dw!$AA58</f>
        <v>10.187266271724386</v>
      </c>
      <c r="K58" s="103">
        <f>(dw!N58*100)/dw!$AA58</f>
        <v>0.44341875277581932</v>
      </c>
      <c r="L58" s="103">
        <f>(dw!O58*100)/dw!$AA58</f>
        <v>0.15331092537420668</v>
      </c>
      <c r="M58" s="103">
        <f>(dw!P58*100)/dw!$AA58</f>
        <v>21.75489506644907</v>
      </c>
      <c r="N58" s="103">
        <f>(dw!Q58*100)/dw!$AA58</f>
        <v>27.876424909900987</v>
      </c>
      <c r="O58" s="103">
        <f>(dw!R58*100)/dw!$AA58</f>
        <v>6.2544103071111206</v>
      </c>
      <c r="P58" s="103">
        <f>(dw!S58*100)/dw!$AA58</f>
        <v>8.0897329162425908</v>
      </c>
      <c r="Q58" s="103">
        <f>(dw!T58*100)/dw!$AA58</f>
        <v>4.4794040343755788E-2</v>
      </c>
      <c r="R58" s="103">
        <f>(dw!U58*100)/dw!$AA58</f>
        <v>5.5503200304497839E-2</v>
      </c>
      <c r="S58" s="103">
        <f>(dw!V58*100)/dw!$AA58</f>
        <v>6.5480320854705676</v>
      </c>
      <c r="T58" s="103">
        <f>(dw!W58*100)/dw!$AA58</f>
        <v>10.135997843408555</v>
      </c>
      <c r="U58" s="103">
        <f>(dw!X58*100)/dw!$AA58</f>
        <v>1.1341800648082827</v>
      </c>
      <c r="V58" s="103">
        <f>(dw!Y58*100)/dw!$AA58</f>
        <v>4.4199780294459092</v>
      </c>
      <c r="W58" s="103">
        <f>(dw!Z58*100)/dw!$AA58</f>
        <v>0</v>
      </c>
      <c r="X58" s="107">
        <f>SUM(H58:W58)</f>
        <v>100</v>
      </c>
      <c r="Y58" s="104">
        <f>SUM(H58:L58)</f>
        <v>13.686051536514647</v>
      </c>
      <c r="Z58" s="104">
        <f>SUM(M58:Q58)</f>
        <v>64.020257240047528</v>
      </c>
      <c r="AA58" s="104">
        <f>(I58)/(H58+I58)</f>
        <v>0.18198759075762247</v>
      </c>
      <c r="AB58" s="104">
        <f t="shared" si="3"/>
        <v>0.42548807122996707</v>
      </c>
      <c r="AC58" s="104">
        <f t="shared" si="4"/>
        <v>0.13668432733019509</v>
      </c>
      <c r="AD58" s="104">
        <f t="shared" si="5"/>
        <v>0.17612535908593618</v>
      </c>
      <c r="AE58" s="104">
        <f>(H58+I58)/(H58+I58+U58)</f>
        <v>0.71900053347944382</v>
      </c>
      <c r="AF58" s="104">
        <f>(H58)/U58</f>
        <v>2.0930693069306914</v>
      </c>
      <c r="AG58" s="104">
        <f>(H58+I58)/(U58+T58)</f>
        <v>0.25749864911399578</v>
      </c>
    </row>
    <row r="59" spans="1:1023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(dw!K59*100)/dw!$AA59</f>
        <v>0.96277940282000485</v>
      </c>
      <c r="I59" s="103">
        <f>(dw!L59*100)/dw!$AA59</f>
        <v>0.49989543479157328</v>
      </c>
      <c r="J59" s="103">
        <f>(dw!M59*100)/dw!$AA59</f>
        <v>6.9683644214254032</v>
      </c>
      <c r="K59" s="103">
        <f>(dw!N59*100)/dw!$AA59</f>
        <v>0</v>
      </c>
      <c r="L59" s="103">
        <f>(dw!O59*100)/dw!$AA59</f>
        <v>0</v>
      </c>
      <c r="M59" s="103">
        <f>(dw!P59*100)/dw!$AA59</f>
        <v>16.746639304254039</v>
      </c>
      <c r="N59" s="103">
        <f>(dw!Q59*100)/dw!$AA59</f>
        <v>28.357112551710316</v>
      </c>
      <c r="O59" s="103">
        <f>(dw!R59*100)/dw!$AA59</f>
        <v>4.4256699043376999</v>
      </c>
      <c r="P59" s="103">
        <f>(dw!S59*100)/dw!$AA59</f>
        <v>11.974264162553</v>
      </c>
      <c r="Q59" s="103">
        <f>(dw!T59*100)/dw!$AA59</f>
        <v>0.10770340314055167</v>
      </c>
      <c r="R59" s="103">
        <f>(dw!U59*100)/dw!$AA59</f>
        <v>0.21605155711221832</v>
      </c>
      <c r="S59" s="103">
        <f>(dw!V59*100)/dw!$AA59</f>
        <v>0</v>
      </c>
      <c r="T59" s="103">
        <f>(dw!W59*100)/dw!$AA59</f>
        <v>19.997378596635915</v>
      </c>
      <c r="U59" s="103">
        <f>(dw!X59*100)/dw!$AA59</f>
        <v>0.76574338766658379</v>
      </c>
      <c r="V59" s="103">
        <f>(dw!Y59*100)/dw!$AA59</f>
        <v>8.978397873552689</v>
      </c>
      <c r="W59" s="103">
        <f>(dw!Z59*100)/dw!$AA59</f>
        <v>0</v>
      </c>
      <c r="X59" s="107">
        <f>SUM(H59:W59)</f>
        <v>100.00000000000001</v>
      </c>
      <c r="Y59" s="104">
        <f>SUM(H59:L59)</f>
        <v>8.4310392590369823</v>
      </c>
      <c r="Z59" s="104">
        <f>SUM(M59:Q59)</f>
        <v>61.61138932599561</v>
      </c>
      <c r="AA59" s="104">
        <f>(I59)/(H59+I59)</f>
        <v>0.34176798693540078</v>
      </c>
      <c r="AB59" s="104">
        <f t="shared" si="3"/>
        <v>0.70342917773897273</v>
      </c>
      <c r="AC59" s="104">
        <f t="shared" si="4"/>
        <v>0.24503958466318537</v>
      </c>
      <c r="AD59" s="104">
        <f t="shared" si="5"/>
        <v>0.12037045872562185</v>
      </c>
      <c r="AE59" s="104">
        <f>(H59+I59)/(H59+I59+U59)</f>
        <v>0.65637357522015416</v>
      </c>
      <c r="AF59" s="104">
        <f>(H59)/U59</f>
        <v>1.2573133745938574</v>
      </c>
      <c r="AG59" s="104">
        <f>(H59+I59)/(U59+T59)</f>
        <v>7.0445804764688133E-2</v>
      </c>
    </row>
    <row r="60" spans="1:1023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G60" si="6">AVERAGE(H3:H26)</f>
        <v>51.575059375852</v>
      </c>
      <c r="I60" s="109">
        <f t="shared" si="6"/>
        <v>9.3459612534485732</v>
      </c>
      <c r="J60" s="109">
        <f t="shared" si="6"/>
        <v>8.5081406818727192</v>
      </c>
      <c r="K60" s="109">
        <f t="shared" si="6"/>
        <v>5.3648528033720941</v>
      </c>
      <c r="L60" s="109">
        <f t="shared" si="6"/>
        <v>4.4064891194361445E-2</v>
      </c>
      <c r="M60" s="109">
        <f t="shared" si="6"/>
        <v>4.4880148569907705</v>
      </c>
      <c r="N60" s="109">
        <f t="shared" si="6"/>
        <v>1.0404124445407239</v>
      </c>
      <c r="O60" s="109">
        <f t="shared" si="6"/>
        <v>1.6281042263307273</v>
      </c>
      <c r="P60" s="109">
        <f t="shared" si="6"/>
        <v>1.1266358287172378</v>
      </c>
      <c r="Q60" s="109">
        <f t="shared" si="6"/>
        <v>6.8878487412634181E-3</v>
      </c>
      <c r="R60" s="109">
        <f t="shared" si="6"/>
        <v>4.380048352873386E-3</v>
      </c>
      <c r="S60" s="109">
        <f t="shared" si="6"/>
        <v>5.3973055079838813E-3</v>
      </c>
      <c r="T60" s="109">
        <f t="shared" si="6"/>
        <v>12.316269350739518</v>
      </c>
      <c r="U60" s="109">
        <f t="shared" si="6"/>
        <v>1.6731156433982137</v>
      </c>
      <c r="V60" s="109">
        <f t="shared" si="6"/>
        <v>2.8727034409409384</v>
      </c>
      <c r="W60" s="109">
        <f t="shared" si="6"/>
        <v>0</v>
      </c>
      <c r="X60" s="109">
        <f t="shared" si="6"/>
        <v>100</v>
      </c>
      <c r="Y60" s="109">
        <f t="shared" si="6"/>
        <v>74.838079005739743</v>
      </c>
      <c r="Z60" s="109">
        <f t="shared" si="6"/>
        <v>8.2900552053207228</v>
      </c>
      <c r="AA60" s="109">
        <f t="shared" si="6"/>
        <v>0.15037692358892762</v>
      </c>
      <c r="AB60" s="109">
        <f t="shared" si="6"/>
        <v>0.1419392699136173</v>
      </c>
      <c r="AC60" s="109">
        <f t="shared" si="6"/>
        <v>0.6107399000611371</v>
      </c>
      <c r="AD60" s="109">
        <f t="shared" si="6"/>
        <v>0.89966133397332448</v>
      </c>
      <c r="AE60" s="109">
        <f t="shared" si="6"/>
        <v>0.97371355240769386</v>
      </c>
      <c r="AF60" s="109">
        <f t="shared" si="6"/>
        <v>27.307198817470148</v>
      </c>
      <c r="AG60" s="109">
        <f t="shared" si="6"/>
        <v>4.6795164908354101</v>
      </c>
    </row>
    <row r="61" spans="1:1023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G61" si="7">STDEV(H3:H26)</f>
        <v>10.849398991751857</v>
      </c>
      <c r="I61" s="109">
        <f t="shared" si="7"/>
        <v>9.5755405979748911</v>
      </c>
      <c r="J61" s="109">
        <f t="shared" si="7"/>
        <v>4.4189360332794401</v>
      </c>
      <c r="K61" s="109">
        <f t="shared" si="7"/>
        <v>3.3410638985875463</v>
      </c>
      <c r="L61" s="109">
        <f t="shared" si="7"/>
        <v>0.12368180084395186</v>
      </c>
      <c r="M61" s="109">
        <f t="shared" si="7"/>
        <v>1.8448780373410814</v>
      </c>
      <c r="N61" s="109">
        <f t="shared" si="7"/>
        <v>0.73729406997864666</v>
      </c>
      <c r="O61" s="109">
        <f t="shared" si="7"/>
        <v>0.88200643842344062</v>
      </c>
      <c r="P61" s="109">
        <f t="shared" si="7"/>
        <v>0.91878117933249337</v>
      </c>
      <c r="Q61" s="109">
        <f t="shared" si="7"/>
        <v>1.4984463813078131E-2</v>
      </c>
      <c r="R61" s="109">
        <f t="shared" si="7"/>
        <v>1.2937844531922328E-2</v>
      </c>
      <c r="S61" s="109">
        <f t="shared" si="7"/>
        <v>1.7976957076329458E-2</v>
      </c>
      <c r="T61" s="109">
        <f>STDEV(T3:T26)</f>
        <v>2.8551206394831805</v>
      </c>
      <c r="U61" s="109">
        <f t="shared" si="7"/>
        <v>1.1556986657866486</v>
      </c>
      <c r="V61" s="109">
        <f t="shared" si="7"/>
        <v>1.2153682670845303</v>
      </c>
      <c r="W61" s="109">
        <f t="shared" si="7"/>
        <v>0</v>
      </c>
      <c r="X61" s="109">
        <f t="shared" si="7"/>
        <v>1.8740720218937298E-14</v>
      </c>
      <c r="Y61" s="109">
        <f t="shared" si="7"/>
        <v>5.3643100218477242</v>
      </c>
      <c r="Z61" s="109">
        <f t="shared" si="7"/>
        <v>3.5530373959375425</v>
      </c>
      <c r="AA61" s="109">
        <f t="shared" si="7"/>
        <v>0.14743485056733008</v>
      </c>
      <c r="AB61" s="109">
        <f t="shared" si="7"/>
        <v>3.4441755054106682E-2</v>
      </c>
      <c r="AC61" s="109">
        <f t="shared" si="7"/>
        <v>0.10817223834949075</v>
      </c>
      <c r="AD61" s="109">
        <f t="shared" si="7"/>
        <v>4.4141366940714959E-2</v>
      </c>
      <c r="AE61" s="109">
        <f t="shared" si="7"/>
        <v>1.862705125541397E-2</v>
      </c>
      <c r="AF61" s="109">
        <f t="shared" si="7"/>
        <v>9.0171764710472484</v>
      </c>
      <c r="AG61" s="109">
        <f t="shared" si="7"/>
        <v>1.5015467575698644</v>
      </c>
    </row>
    <row r="62" spans="1:1023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G62" si="8">AVERAGE(H27:H59)</f>
        <v>1.3293616953299423</v>
      </c>
      <c r="I62" s="104">
        <f t="shared" si="8"/>
        <v>1.1927697115129314</v>
      </c>
      <c r="J62" s="104">
        <f t="shared" si="8"/>
        <v>3.8589034748697193</v>
      </c>
      <c r="K62" s="104">
        <f t="shared" si="8"/>
        <v>1.0935269940451195</v>
      </c>
      <c r="L62" s="104">
        <f t="shared" si="8"/>
        <v>1.2944397195338901E-2</v>
      </c>
      <c r="M62" s="104">
        <f t="shared" si="8"/>
        <v>19.876690775387658</v>
      </c>
      <c r="N62" s="104">
        <f t="shared" si="8"/>
        <v>14.686843594539789</v>
      </c>
      <c r="O62" s="104">
        <f t="shared" si="8"/>
        <v>8.6960820496494549</v>
      </c>
      <c r="P62" s="104">
        <f t="shared" si="8"/>
        <v>13.116090635611419</v>
      </c>
      <c r="Q62" s="104">
        <f t="shared" si="8"/>
        <v>0.63774858568812121</v>
      </c>
      <c r="R62" s="104">
        <f t="shared" si="8"/>
        <v>0.28583772828296156</v>
      </c>
      <c r="S62" s="104">
        <f t="shared" si="8"/>
        <v>0.70671663727788359</v>
      </c>
      <c r="T62" s="104">
        <f t="shared" si="8"/>
        <v>25.765850506144854</v>
      </c>
      <c r="U62" s="104">
        <f t="shared" si="8"/>
        <v>1.5540216854759628</v>
      </c>
      <c r="V62" s="104">
        <f t="shared" si="8"/>
        <v>6.6339770623954815</v>
      </c>
      <c r="W62" s="104">
        <f t="shared" si="8"/>
        <v>0.89580252732156507</v>
      </c>
      <c r="X62" s="104">
        <f t="shared" si="8"/>
        <v>100.34316806072819</v>
      </c>
      <c r="Y62" s="104">
        <f t="shared" si="8"/>
        <v>7.4875062729530502</v>
      </c>
      <c r="Z62" s="104">
        <f t="shared" si="8"/>
        <v>57.013455640876437</v>
      </c>
      <c r="AA62" s="104">
        <f t="shared" si="8"/>
        <v>0.49783533727990109</v>
      </c>
      <c r="AB62" s="104">
        <f t="shared" si="8"/>
        <v>0.76577245202551003</v>
      </c>
      <c r="AC62" s="104">
        <f t="shared" si="8"/>
        <v>0.30877560559991335</v>
      </c>
      <c r="AD62" s="104">
        <f t="shared" si="8"/>
        <v>0.11561577509808611</v>
      </c>
      <c r="AE62" s="104">
        <f t="shared" si="8"/>
        <v>0.65615845876009993</v>
      </c>
      <c r="AF62" s="104">
        <f t="shared" si="8"/>
        <v>1.7504930221864463</v>
      </c>
      <c r="AG62" s="104">
        <f t="shared" si="8"/>
        <v>0.11690028744620758</v>
      </c>
    </row>
    <row r="63" spans="1:1023" x14ac:dyDescent="0.25">
      <c r="A63" s="30"/>
      <c r="B63" s="29"/>
      <c r="C63" s="29"/>
      <c r="D63" s="29"/>
      <c r="E63" s="29"/>
      <c r="F63" s="29"/>
      <c r="G63" s="29"/>
      <c r="H63" s="110">
        <f t="shared" ref="H63:AG63" si="9">STDEV(H27:H59)</f>
        <v>1.256949518226921</v>
      </c>
      <c r="I63" s="110">
        <f t="shared" si="9"/>
        <v>1.0664772442753745</v>
      </c>
      <c r="J63" s="110">
        <f t="shared" si="9"/>
        <v>4.7480471849502459</v>
      </c>
      <c r="K63" s="110">
        <f t="shared" si="9"/>
        <v>2.1728138661985881</v>
      </c>
      <c r="L63" s="110">
        <f t="shared" si="9"/>
        <v>4.2726785079316106E-2</v>
      </c>
      <c r="M63" s="110">
        <f t="shared" si="9"/>
        <v>5.7873371510510623</v>
      </c>
      <c r="N63" s="110">
        <f t="shared" si="9"/>
        <v>7.8701048658632962</v>
      </c>
      <c r="O63" s="110">
        <f t="shared" si="9"/>
        <v>4.4116457483655793</v>
      </c>
      <c r="P63" s="110">
        <f t="shared" si="9"/>
        <v>10.58493678772432</v>
      </c>
      <c r="Q63" s="110">
        <f t="shared" si="9"/>
        <v>1.7762212298799405</v>
      </c>
      <c r="R63" s="110">
        <f t="shared" si="9"/>
        <v>0.72067574661791522</v>
      </c>
      <c r="S63" s="110">
        <f t="shared" si="9"/>
        <v>1.5347009791547535</v>
      </c>
      <c r="T63" s="110">
        <f t="shared" si="9"/>
        <v>11.671135796325466</v>
      </c>
      <c r="U63" s="110">
        <f t="shared" si="9"/>
        <v>2.1840822851988824</v>
      </c>
      <c r="V63" s="110">
        <f t="shared" si="9"/>
        <v>7.5294606334954262</v>
      </c>
      <c r="W63" s="110">
        <f t="shared" si="9"/>
        <v>3.3962126249136091</v>
      </c>
      <c r="X63" s="110">
        <f t="shared" si="9"/>
        <v>1.9713504231441061</v>
      </c>
      <c r="Y63" s="110">
        <f t="shared" si="9"/>
        <v>7.0001441286578627</v>
      </c>
      <c r="Z63" s="110">
        <f t="shared" si="9"/>
        <v>13.176609797880406</v>
      </c>
      <c r="AA63" s="110">
        <f t="shared" si="9"/>
        <v>0.16766963859636541</v>
      </c>
      <c r="AB63" s="110">
        <f t="shared" si="9"/>
        <v>0.19090288167074901</v>
      </c>
      <c r="AC63" s="110">
        <f t="shared" si="9"/>
        <v>0.12153581938974403</v>
      </c>
      <c r="AD63" s="110">
        <f t="shared" si="9"/>
        <v>0.10486056151247854</v>
      </c>
      <c r="AE63" s="110">
        <f t="shared" si="9"/>
        <v>0.22434590906113169</v>
      </c>
      <c r="AF63" s="110">
        <f t="shared" si="9"/>
        <v>2.0174615407128891</v>
      </c>
      <c r="AG63" s="110">
        <f t="shared" si="9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8"/>
  <sheetViews>
    <sheetView tabSelected="1" topLeftCell="A47" zoomScaleNormal="100" workbookViewId="0">
      <selection activeCell="A63" sqref="A63:XFD63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SUM(B57:B67)</f>
        <v>10.206169297155947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SUM(D60:D67)</f>
        <v>8.6126413819794365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15</v>
      </c>
      <c r="B63">
        <v>1.9411922788282601E-2</v>
      </c>
      <c r="C63" t="s">
        <v>25</v>
      </c>
      <c r="D63">
        <v>1.0823526845306299</v>
      </c>
    </row>
    <row r="64" spans="1:15" x14ac:dyDescent="0.25">
      <c r="A64" t="s">
        <v>23</v>
      </c>
      <c r="B64">
        <v>2.32044856954081E-3</v>
      </c>
      <c r="C64" t="s">
        <v>17</v>
      </c>
      <c r="D64">
        <v>0.72269094014838298</v>
      </c>
    </row>
    <row r="65" spans="1:4" x14ac:dyDescent="0.25">
      <c r="A65" t="s">
        <v>22</v>
      </c>
      <c r="B65">
        <v>0</v>
      </c>
      <c r="C65" t="s">
        <v>23</v>
      </c>
      <c r="D65">
        <v>0.51010442306011805</v>
      </c>
    </row>
    <row r="66" spans="1:4" x14ac:dyDescent="0.25">
      <c r="A66" t="s">
        <v>235</v>
      </c>
      <c r="B66">
        <v>0</v>
      </c>
      <c r="C66" t="s">
        <v>15</v>
      </c>
      <c r="D66">
        <v>2.0839558156736201E-2</v>
      </c>
    </row>
    <row r="67" spans="1:4" x14ac:dyDescent="0.25">
      <c r="A67" t="s">
        <v>27</v>
      </c>
      <c r="B67">
        <v>0</v>
      </c>
      <c r="C67" t="s">
        <v>235</v>
      </c>
      <c r="D67">
        <v>0</v>
      </c>
    </row>
    <row r="68" spans="1:4" x14ac:dyDescent="0.25">
      <c r="A68" s="132" t="s">
        <v>24</v>
      </c>
      <c r="B68" s="133">
        <f>'%'!M56</f>
        <v>13.911059387323533</v>
      </c>
      <c r="C68" s="132" t="s">
        <v>24</v>
      </c>
      <c r="D68" s="133">
        <f>'%'!M58</f>
        <v>21.75489506644907</v>
      </c>
    </row>
    <row r="69" spans="1:4" x14ac:dyDescent="0.25">
      <c r="A69" s="132" t="s">
        <v>236</v>
      </c>
      <c r="B69" s="133">
        <f>'%'!Y56</f>
        <v>1.0735143235377549</v>
      </c>
      <c r="C69" s="132" t="s">
        <v>105</v>
      </c>
      <c r="D69" s="133">
        <f>100-(D68+D70+D71)</f>
        <v>0.53879615698875227</v>
      </c>
    </row>
    <row r="70" spans="1:4" x14ac:dyDescent="0.25">
      <c r="A70" s="132" t="s">
        <v>237</v>
      </c>
      <c r="B70" s="133">
        <f>'%'!Z56</f>
        <v>39.783471894191216</v>
      </c>
      <c r="C70" s="132" t="s">
        <v>237</v>
      </c>
      <c r="D70" s="133">
        <f>'%'!Z58</f>
        <v>64.020257240047528</v>
      </c>
    </row>
    <row r="71" spans="1:4" x14ac:dyDescent="0.25">
      <c r="A71" s="132" t="s">
        <v>105</v>
      </c>
      <c r="B71" s="133">
        <f>100-(SUM(B68:B70))</f>
        <v>45.231954394947493</v>
      </c>
      <c r="C71" s="132" t="s">
        <v>236</v>
      </c>
      <c r="D71" s="133">
        <f>'%'!Y58</f>
        <v>13.686051536514647</v>
      </c>
    </row>
    <row r="103" spans="3:24" x14ac:dyDescent="0.25">
      <c r="C103" t="s">
        <v>238</v>
      </c>
      <c r="J103" t="s">
        <v>239</v>
      </c>
      <c r="Q103" t="s">
        <v>240</v>
      </c>
      <c r="X103" t="s">
        <v>241</v>
      </c>
    </row>
    <row r="120" spans="2:31" x14ac:dyDescent="0.25">
      <c r="Q120" t="s">
        <v>242</v>
      </c>
      <c r="X120" t="s">
        <v>243</v>
      </c>
      <c r="AE120" t="s">
        <v>241</v>
      </c>
    </row>
    <row r="121" spans="2:31" x14ac:dyDescent="0.25">
      <c r="B121" t="s">
        <v>244</v>
      </c>
      <c r="J121" t="s">
        <v>241</v>
      </c>
    </row>
    <row r="137" spans="2:30" x14ac:dyDescent="0.25">
      <c r="AD137" t="s">
        <v>245</v>
      </c>
    </row>
    <row r="138" spans="2:30" x14ac:dyDescent="0.25">
      <c r="B138" t="s">
        <v>246</v>
      </c>
      <c r="I138" t="s">
        <v>247</v>
      </c>
      <c r="P138" t="s">
        <v>248</v>
      </c>
      <c r="W138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28" sqref="D28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160" zoomScaleNormal="160" workbookViewId="0">
      <selection activeCell="N60" sqref="N60"/>
    </sheetView>
  </sheetViews>
  <sheetFormatPr baseColWidth="10" defaultRowHeight="15" x14ac:dyDescent="0.25"/>
  <cols>
    <col min="1" max="1" width="11.42578125" style="155"/>
    <col min="2" max="18" width="6.7109375" style="155" customWidth="1"/>
    <col min="19" max="21" width="11.42578125" style="155"/>
    <col min="22" max="22" width="6.7109375" style="155" customWidth="1"/>
    <col min="23" max="16384" width="11.42578125" style="155"/>
  </cols>
  <sheetData>
    <row r="1" spans="1:22" x14ac:dyDescent="0.25">
      <c r="A1" s="155" t="s">
        <v>421</v>
      </c>
      <c r="B1" s="156" t="s">
        <v>11</v>
      </c>
      <c r="C1" s="156" t="s">
        <v>12</v>
      </c>
      <c r="D1" s="156" t="s">
        <v>13</v>
      </c>
      <c r="E1" s="156" t="s">
        <v>16</v>
      </c>
      <c r="F1" s="156" t="s">
        <v>18</v>
      </c>
      <c r="G1" s="156" t="s">
        <v>19</v>
      </c>
      <c r="H1" s="156" t="s">
        <v>20</v>
      </c>
      <c r="I1" s="156" t="s">
        <v>25</v>
      </c>
      <c r="J1" s="156" t="s">
        <v>26</v>
      </c>
      <c r="K1" s="156" t="s">
        <v>28</v>
      </c>
      <c r="L1" s="156" t="s">
        <v>15</v>
      </c>
      <c r="M1" s="156" t="s">
        <v>17</v>
      </c>
      <c r="N1" s="156" t="s">
        <v>21</v>
      </c>
      <c r="O1" s="156" t="s">
        <v>22</v>
      </c>
      <c r="P1" s="156" t="s">
        <v>23</v>
      </c>
      <c r="Q1" s="156" t="s">
        <v>27</v>
      </c>
      <c r="R1" s="156" t="s">
        <v>14</v>
      </c>
      <c r="S1" s="155" t="s">
        <v>29</v>
      </c>
      <c r="T1" s="155" t="s">
        <v>30</v>
      </c>
      <c r="U1" s="156" t="s">
        <v>422</v>
      </c>
      <c r="V1" s="156" t="s">
        <v>24</v>
      </c>
    </row>
    <row r="2" spans="1:22" x14ac:dyDescent="0.25">
      <c r="A2" s="155" t="s">
        <v>107</v>
      </c>
      <c r="B2" s="155">
        <v>3623.0735294564852</v>
      </c>
      <c r="C2" s="155">
        <v>383.55992272879922</v>
      </c>
      <c r="D2" s="155">
        <v>483.1509077739567</v>
      </c>
      <c r="E2" s="155">
        <v>226.37995886661272</v>
      </c>
      <c r="F2" s="155">
        <v>36.827091139631058</v>
      </c>
      <c r="G2" s="155">
        <v>79.433646074944903</v>
      </c>
      <c r="H2" s="155">
        <v>30.138179704627376</v>
      </c>
      <c r="I2" s="155">
        <v>149.32026557671517</v>
      </c>
      <c r="J2" s="155">
        <v>174.43796992903762</v>
      </c>
      <c r="K2" s="155">
        <v>6239.5160625859135</v>
      </c>
      <c r="L2" s="155">
        <v>1.5502909456273184</v>
      </c>
      <c r="M2" s="155">
        <v>16.59383720833333</v>
      </c>
      <c r="N2" s="155">
        <v>0.34335187500000003</v>
      </c>
      <c r="O2" s="155">
        <v>0.12616333333333332</v>
      </c>
      <c r="P2" s="155">
        <v>0.54340843750000001</v>
      </c>
      <c r="Q2" s="155">
        <v>0</v>
      </c>
      <c r="R2" s="155">
        <v>280.28237945541952</v>
      </c>
      <c r="S2" s="155">
        <v>4910.8457621150837</v>
      </c>
      <c r="T2" s="155">
        <v>390.38563663998269</v>
      </c>
      <c r="U2" s="155">
        <f>K2-V2-S2-T2</f>
        <v>153.42111508914201</v>
      </c>
      <c r="V2" s="155">
        <v>784.86354874170536</v>
      </c>
    </row>
    <row r="3" spans="1:22" x14ac:dyDescent="0.25">
      <c r="A3" s="155" t="s">
        <v>72</v>
      </c>
      <c r="B3" s="155">
        <v>0.35551262416438878</v>
      </c>
      <c r="C3" s="155">
        <v>0.41764749990798611</v>
      </c>
      <c r="D3" s="155">
        <v>0.71917019974685159</v>
      </c>
      <c r="E3" s="155">
        <v>8.2406770175644208</v>
      </c>
      <c r="F3" s="155">
        <v>4.3467536565197289</v>
      </c>
      <c r="G3" s="155">
        <v>3.6045254902831374</v>
      </c>
      <c r="H3" s="155">
        <v>4.0941054001264057</v>
      </c>
      <c r="I3" s="155">
        <v>0.33678694183707747</v>
      </c>
      <c r="J3" s="155">
        <v>2.4390793706120459</v>
      </c>
      <c r="K3" s="155">
        <v>39.517674601891365</v>
      </c>
      <c r="L3" s="155">
        <v>1.9805177405977994E-3</v>
      </c>
      <c r="M3" s="155">
        <v>0.21219918573642566</v>
      </c>
      <c r="N3" s="155">
        <v>0.21650909996616222</v>
      </c>
      <c r="O3" s="155">
        <v>7.8037636363636378E-2</v>
      </c>
      <c r="P3" s="155">
        <v>6.892013272282331E-2</v>
      </c>
      <c r="Q3" s="155">
        <v>0.29264582071766004</v>
      </c>
      <c r="R3" s="155">
        <v>0.47059262316255618</v>
      </c>
      <c r="S3" s="155">
        <v>2.1039892451093598</v>
      </c>
      <c r="T3" s="155">
        <v>22.556041949422134</v>
      </c>
      <c r="U3" s="155">
        <f>K3-V3-S3-T3</f>
        <v>1.2249832044585851</v>
      </c>
      <c r="V3" s="155">
        <v>13.632660202901283</v>
      </c>
    </row>
    <row r="4" spans="1:22" x14ac:dyDescent="0.25">
      <c r="A4" s="155" t="s">
        <v>420</v>
      </c>
      <c r="B4" s="155" t="s">
        <v>11</v>
      </c>
      <c r="C4" s="155" t="s">
        <v>12</v>
      </c>
      <c r="D4" s="155" t="s">
        <v>13</v>
      </c>
      <c r="E4" s="155" t="s">
        <v>16</v>
      </c>
      <c r="F4" s="155" t="s">
        <v>18</v>
      </c>
      <c r="G4" s="155" t="s">
        <v>19</v>
      </c>
      <c r="H4" s="155" t="s">
        <v>20</v>
      </c>
      <c r="I4" s="155" t="s">
        <v>25</v>
      </c>
      <c r="J4" s="155" t="s">
        <v>26</v>
      </c>
      <c r="K4" s="155" t="s">
        <v>28</v>
      </c>
      <c r="L4" s="155" t="s">
        <v>15</v>
      </c>
      <c r="M4" s="155" t="s">
        <v>17</v>
      </c>
      <c r="N4" s="155" t="s">
        <v>21</v>
      </c>
      <c r="O4" s="155" t="s">
        <v>22</v>
      </c>
      <c r="P4" s="155" t="s">
        <v>23</v>
      </c>
      <c r="Q4" s="155" t="s">
        <v>27</v>
      </c>
      <c r="R4" s="155" t="s">
        <v>14</v>
      </c>
      <c r="V4" s="155" t="s">
        <v>24</v>
      </c>
    </row>
    <row r="5" spans="1:22" x14ac:dyDescent="0.25">
      <c r="A5" s="155" t="s">
        <v>107</v>
      </c>
      <c r="B5" s="155">
        <v>348.99869073761243</v>
      </c>
      <c r="C5" s="155">
        <v>99.539467372376436</v>
      </c>
      <c r="D5" s="155">
        <v>53.484436594572671</v>
      </c>
      <c r="E5" s="155">
        <v>29.971464981110689</v>
      </c>
      <c r="F5" s="155">
        <v>3.2380512062366202</v>
      </c>
      <c r="G5" s="155">
        <v>13.732294229016301</v>
      </c>
      <c r="H5" s="155">
        <v>3.6861242106247203</v>
      </c>
      <c r="I5" s="155">
        <v>16.418799805913668</v>
      </c>
      <c r="J5" s="155">
        <v>14.195121484967498</v>
      </c>
      <c r="K5" s="155">
        <v>680.51755214728723</v>
      </c>
      <c r="L5" s="155">
        <v>1.51084270391904</v>
      </c>
      <c r="M5" s="155">
        <v>0.14291722940864499</v>
      </c>
      <c r="N5" s="155">
        <v>7.3955179999999995E-2</v>
      </c>
      <c r="O5" s="155">
        <v>8.5181100000000006E-3</v>
      </c>
      <c r="P5" s="155">
        <v>0.21117431402152098</v>
      </c>
      <c r="Q5" s="155">
        <v>0.19810494785577951</v>
      </c>
      <c r="R5" s="155">
        <v>40.358252219433581</v>
      </c>
      <c r="S5" s="155">
        <v>543.89168962791405</v>
      </c>
      <c r="T5" s="155">
        <v>50.853325146396983</v>
      </c>
      <c r="U5" s="155">
        <v>31.023200552758471</v>
      </c>
      <c r="V5" s="155">
        <v>54.749336820217557</v>
      </c>
    </row>
    <row r="6" spans="1:22" x14ac:dyDescent="0.25">
      <c r="A6" s="155" t="s">
        <v>72</v>
      </c>
      <c r="B6" s="155">
        <v>1.661869531551884E-2</v>
      </c>
      <c r="C6" s="155">
        <v>5.2556283340312301E-2</v>
      </c>
      <c r="D6" s="155">
        <v>2.7073082492955258E-2</v>
      </c>
      <c r="E6" s="155">
        <v>0.50231273173103896</v>
      </c>
      <c r="F6" s="155">
        <v>0.23945825810121141</v>
      </c>
      <c r="G6" s="155">
        <v>0.24153383229920902</v>
      </c>
      <c r="H6" s="155">
        <v>0.26758477179130202</v>
      </c>
      <c r="I6" s="155">
        <v>3.3232539999999998E-2</v>
      </c>
      <c r="J6" s="155">
        <v>9.4791664321653854E-2</v>
      </c>
      <c r="K6" s="155">
        <v>1.9942422456906486</v>
      </c>
      <c r="L6" s="155">
        <v>1.1945326846091963E-4</v>
      </c>
      <c r="M6" s="155">
        <v>1.0364363005591976E-2</v>
      </c>
      <c r="N6" s="155">
        <v>8.6597790288375134E-3</v>
      </c>
      <c r="O6" s="155">
        <v>6.4652287989853743E-3</v>
      </c>
      <c r="P6" s="155">
        <v>3.91735998791153E-3</v>
      </c>
      <c r="Q6" s="155">
        <v>1.0558290713292066E-2</v>
      </c>
      <c r="R6" s="155">
        <v>4.6832142372052944E-2</v>
      </c>
      <c r="S6" s="155">
        <v>0.14319965678930024</v>
      </c>
      <c r="T6" s="155">
        <v>1.2763789647561765</v>
      </c>
      <c r="U6" s="155">
        <v>0.14249985502285745</v>
      </c>
      <c r="V6" s="155">
        <v>0.43216376912231436</v>
      </c>
    </row>
    <row r="7" spans="1:22" x14ac:dyDescent="0.25">
      <c r="A7" s="155" t="s">
        <v>97</v>
      </c>
      <c r="B7" s="157">
        <v>6.2890220289527887</v>
      </c>
      <c r="C7" s="157">
        <v>35.060779309918367</v>
      </c>
      <c r="D7" s="157">
        <v>6.8602343654735733</v>
      </c>
      <c r="E7" s="157">
        <v>8.9143349673555452</v>
      </c>
      <c r="F7" s="157">
        <v>10.105348109062037</v>
      </c>
      <c r="G7" s="157">
        <v>12.964356537591481</v>
      </c>
      <c r="H7" s="157">
        <v>10.992778022770894</v>
      </c>
      <c r="I7" s="157">
        <v>10.486491901083985</v>
      </c>
      <c r="J7" s="157">
        <v>5.4848822740030219</v>
      </c>
      <c r="K7" s="157">
        <v>7.3482069736456026</v>
      </c>
      <c r="L7" s="158">
        <v>133.09286766422713</v>
      </c>
      <c r="M7" s="158">
        <v>0.77671392982611787</v>
      </c>
      <c r="N7" s="158">
        <v>10.70674142968115</v>
      </c>
      <c r="O7" s="158">
        <v>3.661575642550337</v>
      </c>
      <c r="P7" s="158">
        <v>23.624593647333093</v>
      </c>
      <c r="Q7" s="158">
        <v>0</v>
      </c>
      <c r="R7" s="157">
        <v>8.7373496078152453</v>
      </c>
      <c r="S7" s="155">
        <v>7.8276933851194324</v>
      </c>
      <c r="T7" s="155">
        <v>9.6325408312392895</v>
      </c>
      <c r="V7" s="157">
        <v>4.3343967174094153</v>
      </c>
    </row>
    <row r="8" spans="1:22" x14ac:dyDescent="0.25">
      <c r="A8" s="155" t="s">
        <v>99</v>
      </c>
      <c r="B8" s="157">
        <v>3.580851084817815</v>
      </c>
      <c r="C8" s="157">
        <v>9.5965414404230902</v>
      </c>
      <c r="D8" s="157">
        <v>3.645655870772806</v>
      </c>
      <c r="E8" s="157">
        <v>4.0489310517836845</v>
      </c>
      <c r="F8" s="157">
        <v>4.6383883111957482</v>
      </c>
      <c r="G8" s="157">
        <v>4.4714399112433858</v>
      </c>
      <c r="H8" s="157">
        <v>4.6594336045559395</v>
      </c>
      <c r="I8" s="157">
        <v>8.298733606574098</v>
      </c>
      <c r="J8" s="157">
        <v>2.6092660621657457</v>
      </c>
      <c r="K8" s="157">
        <v>3.6755524508907937</v>
      </c>
      <c r="L8" s="158">
        <v>20.068033514963744</v>
      </c>
      <c r="M8" s="158">
        <v>2.9831355263682093</v>
      </c>
      <c r="N8" s="158">
        <v>2.011639997981598</v>
      </c>
      <c r="O8" s="158">
        <v>5.3136851405144681</v>
      </c>
      <c r="P8" s="158">
        <v>13.275953733657111</v>
      </c>
      <c r="Q8" s="158">
        <v>4.6450343929994728</v>
      </c>
      <c r="R8" s="157">
        <v>8.4651888456644802</v>
      </c>
      <c r="S8" s="155">
        <v>5.4653870555720419</v>
      </c>
      <c r="T8" s="155">
        <v>3.8166368370538288</v>
      </c>
      <c r="V8" s="157">
        <v>2.2505193235956504</v>
      </c>
    </row>
    <row r="9" spans="1:22" x14ac:dyDescent="0.25">
      <c r="B9" s="155">
        <v>6.5043660888000003</v>
      </c>
      <c r="C9" s="155">
        <v>40.387107667599999</v>
      </c>
      <c r="D9" s="155">
        <v>7.6364582184199996</v>
      </c>
      <c r="E9" s="155">
        <v>9.7598520479299999</v>
      </c>
      <c r="F9" s="155">
        <v>10.419891725399999</v>
      </c>
      <c r="G9" s="155">
        <v>14.388980412900001</v>
      </c>
      <c r="H9" s="155">
        <v>11.5363815572</v>
      </c>
      <c r="I9" s="155">
        <v>10.0253132674</v>
      </c>
      <c r="J9" s="155">
        <v>6.2254939170399997</v>
      </c>
      <c r="K9" s="155">
        <v>7.7494481847500003</v>
      </c>
      <c r="L9" s="155">
        <v>166.33439600200001</v>
      </c>
      <c r="M9" s="155">
        <v>0.82402207178700004</v>
      </c>
      <c r="N9" s="155">
        <v>14.4903184429</v>
      </c>
      <c r="O9" s="155">
        <v>6.6803557429299998</v>
      </c>
      <c r="P9" s="155">
        <v>26.613545093199999</v>
      </c>
      <c r="Q9" s="155" t="s">
        <v>423</v>
      </c>
      <c r="R9" s="155">
        <v>10.0592682916</v>
      </c>
      <c r="S9" s="155">
        <f>AVERAGE(R9,B9:D9)</f>
        <v>16.146800066605</v>
      </c>
      <c r="T9" s="155">
        <f>AVERAGE(E9:H9)</f>
        <v>11.526276435857501</v>
      </c>
      <c r="U9" s="155">
        <f>AVERAGE(I9:J9)</f>
        <v>8.1254035922199996</v>
      </c>
      <c r="V9" s="155">
        <v>4.5962468804899999</v>
      </c>
    </row>
    <row r="10" spans="1:22" x14ac:dyDescent="0.25">
      <c r="B10" s="155">
        <v>2.22312576685</v>
      </c>
      <c r="C10" s="155">
        <v>5.9492778485000004</v>
      </c>
      <c r="D10" s="155">
        <v>2.5406438785600001</v>
      </c>
      <c r="E10" s="155">
        <v>2.8797749267000001</v>
      </c>
      <c r="F10" s="155">
        <v>3.29529338057</v>
      </c>
      <c r="G10" s="155">
        <v>3.1484150835400002</v>
      </c>
      <c r="H10" s="155">
        <v>3.4039493100199998</v>
      </c>
      <c r="I10" s="155">
        <v>6.0900621380800004</v>
      </c>
      <c r="J10" s="155">
        <v>1.7467797683599999</v>
      </c>
      <c r="K10" s="155">
        <v>2.7947485033500001</v>
      </c>
      <c r="L10" s="155">
        <v>44.852757288200003</v>
      </c>
      <c r="M10" s="155">
        <v>4.3904395435600003</v>
      </c>
      <c r="N10" s="155">
        <v>2.5705445836699998</v>
      </c>
      <c r="O10" s="155">
        <v>6.15644176132</v>
      </c>
      <c r="P10" s="155">
        <v>16.7360107268</v>
      </c>
      <c r="Q10" s="155">
        <v>0.92347186796500003</v>
      </c>
      <c r="R10" s="155">
        <v>3.7344341943899999</v>
      </c>
      <c r="S10" s="155">
        <f>AVERAGE(R10,B10:D10)</f>
        <v>3.6118704220750004</v>
      </c>
      <c r="T10" s="155">
        <f>AVERAGE(E10:H10)</f>
        <v>3.1818581752075001</v>
      </c>
      <c r="U10" s="155">
        <f>AVERAGE(I10:J10)</f>
        <v>3.9184209532200001</v>
      </c>
      <c r="V10" s="155">
        <v>1.56745822565</v>
      </c>
    </row>
    <row r="12" spans="1:22" x14ac:dyDescent="0.25">
      <c r="A12" s="155" t="s">
        <v>421</v>
      </c>
      <c r="B12" s="155" t="s">
        <v>236</v>
      </c>
      <c r="C12" s="155" t="s">
        <v>424</v>
      </c>
      <c r="D12" s="159" t="s">
        <v>24</v>
      </c>
      <c r="E12" s="159" t="s">
        <v>105</v>
      </c>
    </row>
    <row r="13" spans="1:22" x14ac:dyDescent="0.25">
      <c r="A13" s="155" t="s">
        <v>107</v>
      </c>
      <c r="B13" s="155">
        <v>4910.8457621150837</v>
      </c>
      <c r="C13" s="155">
        <v>390.38563663998269</v>
      </c>
      <c r="D13" s="155">
        <v>784.86354874170536</v>
      </c>
      <c r="E13" s="155">
        <v>153.42111508914201</v>
      </c>
    </row>
    <row r="14" spans="1:22" x14ac:dyDescent="0.25">
      <c r="A14" s="155" t="s">
        <v>72</v>
      </c>
      <c r="B14" s="155">
        <v>2.1039892451093598</v>
      </c>
      <c r="C14" s="155">
        <v>22.556041949422134</v>
      </c>
      <c r="D14" s="155">
        <v>13.632660202901283</v>
      </c>
      <c r="E14" s="155">
        <v>1.2249832044585851</v>
      </c>
    </row>
    <row r="15" spans="1:22" x14ac:dyDescent="0.25">
      <c r="A15" s="155" t="s">
        <v>420</v>
      </c>
    </row>
    <row r="16" spans="1:22" x14ac:dyDescent="0.25">
      <c r="A16" s="155" t="s">
        <v>107</v>
      </c>
      <c r="B16" s="155">
        <v>543.89168962791405</v>
      </c>
      <c r="C16" s="155">
        <v>50.853325146396983</v>
      </c>
      <c r="D16" s="155">
        <v>54.749336820217557</v>
      </c>
      <c r="E16" s="155">
        <v>31.023200552758471</v>
      </c>
    </row>
    <row r="17" spans="1:5" x14ac:dyDescent="0.25">
      <c r="A17" s="155" t="s">
        <v>72</v>
      </c>
      <c r="B17" s="155">
        <v>0.14319965678930024</v>
      </c>
      <c r="C17" s="155">
        <v>1.2763789647561765</v>
      </c>
      <c r="D17" s="155">
        <v>0.43216376912231436</v>
      </c>
      <c r="E17" s="155">
        <v>0.14249985502285745</v>
      </c>
    </row>
    <row r="18" spans="1:5" x14ac:dyDescent="0.25">
      <c r="A18" s="155" t="s">
        <v>97</v>
      </c>
      <c r="B18" s="155">
        <v>16.146800066605</v>
      </c>
      <c r="C18" s="155">
        <v>11.526276435857501</v>
      </c>
      <c r="D18" s="155">
        <v>4.5962468804899999</v>
      </c>
      <c r="E18" s="155">
        <v>8.1254035922199996</v>
      </c>
    </row>
    <row r="19" spans="1:5" x14ac:dyDescent="0.25">
      <c r="A19" s="155" t="s">
        <v>99</v>
      </c>
      <c r="B19" s="155">
        <v>3.6118704220750004</v>
      </c>
      <c r="C19" s="155">
        <v>3.1818581752075001</v>
      </c>
      <c r="D19" s="155">
        <v>1.56745822565</v>
      </c>
      <c r="E19" s="155">
        <v>3.9184209532200001</v>
      </c>
    </row>
    <row r="20" spans="1:5" x14ac:dyDescent="0.25">
      <c r="C20" s="160"/>
    </row>
    <row r="21" spans="1:5" x14ac:dyDescent="0.25">
      <c r="C21" s="160"/>
    </row>
    <row r="22" spans="1:5" x14ac:dyDescent="0.25">
      <c r="C22" s="160"/>
    </row>
    <row r="23" spans="1:5" x14ac:dyDescent="0.25">
      <c r="C23" s="160"/>
    </row>
    <row r="24" spans="1:5" x14ac:dyDescent="0.25">
      <c r="C24" s="160"/>
    </row>
    <row r="25" spans="1:5" x14ac:dyDescent="0.25">
      <c r="C25" s="160"/>
    </row>
    <row r="26" spans="1:5" x14ac:dyDescent="0.25">
      <c r="C26" s="160"/>
    </row>
    <row r="27" spans="1:5" x14ac:dyDescent="0.25">
      <c r="C27" s="160"/>
    </row>
    <row r="28" spans="1:5" x14ac:dyDescent="0.25">
      <c r="C28" s="160"/>
    </row>
    <row r="35" spans="5:6" x14ac:dyDescent="0.25">
      <c r="E35" s="155">
        <v>0</v>
      </c>
      <c r="F35" s="155">
        <v>1000</v>
      </c>
    </row>
    <row r="36" spans="5:6" x14ac:dyDescent="0.25">
      <c r="E36" s="155">
        <v>10</v>
      </c>
      <c r="F36" s="155">
        <v>788</v>
      </c>
    </row>
    <row r="37" spans="5:6" x14ac:dyDescent="0.25">
      <c r="E37" s="155">
        <v>20</v>
      </c>
      <c r="F37" s="155">
        <v>351</v>
      </c>
    </row>
    <row r="38" spans="5:6" x14ac:dyDescent="0.25">
      <c r="E38" s="155">
        <v>30</v>
      </c>
      <c r="F38" s="155">
        <v>144</v>
      </c>
    </row>
    <row r="39" spans="5:6" x14ac:dyDescent="0.25">
      <c r="E39" s="155">
        <v>40</v>
      </c>
      <c r="F39" s="155">
        <v>75</v>
      </c>
    </row>
    <row r="40" spans="5:6" x14ac:dyDescent="0.25">
      <c r="E40" s="155">
        <v>50</v>
      </c>
      <c r="F40" s="155">
        <v>34</v>
      </c>
    </row>
    <row r="41" spans="5:6" x14ac:dyDescent="0.25">
      <c r="E41" s="155">
        <v>60</v>
      </c>
      <c r="F41" s="155">
        <v>22</v>
      </c>
    </row>
    <row r="42" spans="5:6" x14ac:dyDescent="0.25">
      <c r="E42" s="155">
        <v>70</v>
      </c>
      <c r="F42" s="155">
        <v>15</v>
      </c>
    </row>
    <row r="43" spans="5:6" x14ac:dyDescent="0.25">
      <c r="E43" s="155">
        <v>80</v>
      </c>
      <c r="F43" s="155">
        <v>10</v>
      </c>
    </row>
    <row r="44" spans="5:6" x14ac:dyDescent="0.25">
      <c r="E44" s="155">
        <v>90</v>
      </c>
      <c r="F44" s="155">
        <v>3</v>
      </c>
    </row>
    <row r="45" spans="5:6" x14ac:dyDescent="0.25">
      <c r="E45" s="155">
        <v>100</v>
      </c>
      <c r="F45" s="155">
        <v>1</v>
      </c>
    </row>
    <row r="50" spans="12:14" x14ac:dyDescent="0.25">
      <c r="L50" s="116">
        <v>2007</v>
      </c>
      <c r="M50" s="116">
        <v>2015</v>
      </c>
      <c r="N50" s="116"/>
    </row>
    <row r="51" spans="12:14" x14ac:dyDescent="0.25">
      <c r="L51" s="161">
        <v>9.64</v>
      </c>
      <c r="M51" s="161">
        <v>7.44</v>
      </c>
      <c r="N51" s="116"/>
    </row>
    <row r="52" spans="12:14" x14ac:dyDescent="0.25">
      <c r="L52" s="116">
        <v>33.630000000000003</v>
      </c>
      <c r="M52" s="116">
        <v>1.7</v>
      </c>
      <c r="N52" s="116"/>
    </row>
    <row r="53" spans="12:14" x14ac:dyDescent="0.25">
      <c r="L53" s="116">
        <v>34</v>
      </c>
      <c r="M53" s="116"/>
      <c r="N53" s="116"/>
    </row>
    <row r="54" spans="12:14" x14ac:dyDescent="0.25">
      <c r="L54" s="116"/>
      <c r="M54" s="116"/>
      <c r="N54" s="116"/>
    </row>
    <row r="55" spans="12:14" x14ac:dyDescent="0.25">
      <c r="L55" s="116" t="s">
        <v>425</v>
      </c>
      <c r="M55" s="116"/>
      <c r="N55" s="116"/>
    </row>
    <row r="56" spans="12:14" x14ac:dyDescent="0.25">
      <c r="L56" s="116"/>
      <c r="M56" s="116"/>
      <c r="N56" s="116"/>
    </row>
    <row r="57" spans="12:14" x14ac:dyDescent="0.25">
      <c r="L57" s="116" t="s">
        <v>426</v>
      </c>
      <c r="M57" s="116"/>
      <c r="N57" s="116"/>
    </row>
    <row r="58" spans="12:14" x14ac:dyDescent="0.25">
      <c r="L58" s="116"/>
      <c r="M58" s="116"/>
      <c r="N58" s="116">
        <f>5600+840</f>
        <v>6440</v>
      </c>
    </row>
    <row r="59" spans="12:14" x14ac:dyDescent="0.25">
      <c r="L59" s="116"/>
      <c r="M59" s="116"/>
      <c r="N59" s="116">
        <f>+N58/2</f>
        <v>3220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" sqref="K1:K1048576"/>
    </sheetView>
  </sheetViews>
  <sheetFormatPr baseColWidth="10" defaultColWidth="9.140625" defaultRowHeight="15" x14ac:dyDescent="0.25"/>
  <sheetData>
    <row r="1" spans="1:25" x14ac:dyDescent="0.25">
      <c r="A1" s="1" t="s">
        <v>0</v>
      </c>
      <c r="E1" t="s">
        <v>91</v>
      </c>
    </row>
    <row r="2" spans="1:25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6" t="s">
        <v>29</v>
      </c>
      <c r="W2" s="6" t="s">
        <v>30</v>
      </c>
    </row>
    <row r="3" spans="1:25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377.38101908258989</v>
      </c>
      <c r="K3" s="50">
        <f>(100*K$49)/((dw!Q10/1000000)*$D3)</f>
        <v>83.566993117491123</v>
      </c>
      <c r="L3" s="50">
        <f>(100*L$49)/((dw!R10/1000000)*$D3)</f>
        <v>321.19825462345523</v>
      </c>
      <c r="M3" s="50">
        <f>(100*M$49)/((dw!S10/1000000)*$D3)</f>
        <v>114.55034159096498</v>
      </c>
      <c r="N3" s="50">
        <f>(100*N$49)/((dw!T10/1000000)*$D3)</f>
        <v>761.32515710120583</v>
      </c>
      <c r="O3" s="50">
        <f>(100*O$49)/((dw!U10/1000000)*$D3)</f>
        <v>259.41311785667017</v>
      </c>
      <c r="P3" s="50" t="e">
        <f>(100*P$49)/((dw!V10/1000000)*$D3)</f>
        <v>#DIV/0!</v>
      </c>
      <c r="Q3" s="50">
        <f>(100*Q$49)/((dw!W10/1000000)*$D3)</f>
        <v>305.05055990494719</v>
      </c>
      <c r="R3" s="50">
        <f>(100*R$49)/((dw!X10/1000000)*$D3)</f>
        <v>670.1052318825075</v>
      </c>
      <c r="S3" s="50">
        <f>(100*S$49)/((dw!Y10/1000000)*$D3)</f>
        <v>178.8398509057007</v>
      </c>
      <c r="T3" s="50" t="e">
        <f>(100*T$49)/((dw!Z10/1000000)*$D3)</f>
        <v>#DIV/0!</v>
      </c>
      <c r="U3" s="50">
        <f>(100*U$49)/((dw!AA10/1000000)*$D3)</f>
        <v>332.62646238446962</v>
      </c>
      <c r="V3" s="50">
        <f>(100*V$49)/((dw!AB10/1000000)*$D3)</f>
        <v>346.66385964428332</v>
      </c>
      <c r="W3" s="50">
        <f>(100*W$49)/((dw!AC10/1000000)*$D3)</f>
        <v>262.66033384422229</v>
      </c>
      <c r="X3" s="51">
        <v>36.5205479452055</v>
      </c>
      <c r="Y3" s="9">
        <v>36.5205479452055</v>
      </c>
    </row>
    <row r="4" spans="1:25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69.41225961565101</v>
      </c>
      <c r="K4" s="50">
        <f>(100*K$49)/((dw!Q11/1000000)*$D4)</f>
        <v>29.883014444904902</v>
      </c>
      <c r="L4" s="50">
        <f>(100*L$49)/((dw!R11/1000000)*$D4)</f>
        <v>72.089603552496826</v>
      </c>
      <c r="M4" s="50">
        <f>(100*M$49)/((dw!S11/1000000)*$D4)</f>
        <v>24.867140967550394</v>
      </c>
      <c r="N4" s="50">
        <f>(100*N$49)/((dw!T11/1000000)*$D4)</f>
        <v>797.12031732025059</v>
      </c>
      <c r="O4" s="50">
        <f>(100*O$49)/((dw!U11/1000000)*$D4)</f>
        <v>38.476045341835047</v>
      </c>
      <c r="P4" s="50" t="e">
        <f>(100*P$49)/((dw!V11/1000000)*$D4)</f>
        <v>#DIV/0!</v>
      </c>
      <c r="Q4" s="50">
        <f>(100*Q$49)/((dw!W11/1000000)*$D4)</f>
        <v>51.403764061657661</v>
      </c>
      <c r="R4" s="50">
        <f>(100*R$49)/((dw!X11/1000000)*$D4)</f>
        <v>64.011374417408305</v>
      </c>
      <c r="S4" s="50">
        <f>(100*S$49)/((dw!Y11/1000000)*$D4)</f>
        <v>66.812004909603132</v>
      </c>
      <c r="T4" s="50" t="e">
        <f>(100*T$49)/((dw!Z11/1000000)*$D4)</f>
        <v>#DIV/0!</v>
      </c>
      <c r="U4" s="50">
        <f>(100*U$49)/((dw!AA11/1000000)*$D4)</f>
        <v>82.790957525779916</v>
      </c>
      <c r="V4" s="50">
        <f>(100*V$49)/((dw!AB11/1000000)*$D4)</f>
        <v>93.703008421421558</v>
      </c>
      <c r="W4" s="50">
        <f>(100*W$49)/((dw!AC11/1000000)*$D4)</f>
        <v>57.706431254519664</v>
      </c>
      <c r="X4" s="51">
        <v>56.931506849315099</v>
      </c>
      <c r="Y4" s="9">
        <v>56.931506849315099</v>
      </c>
    </row>
    <row r="5" spans="1:25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17.345460974607668</v>
      </c>
      <c r="K5" s="50">
        <f>(100*K$49)/((dw!Q12/1000000)*$D5)</f>
        <v>6.6884930109892986</v>
      </c>
      <c r="L5" s="50">
        <f>(100*L$49)/((dw!R12/1000000)*$D5)</f>
        <v>21.995321044998871</v>
      </c>
      <c r="M5" s="50">
        <f>(100*M$49)/((dw!S12/1000000)*$D5)</f>
        <v>7.7416677586165763</v>
      </c>
      <c r="N5" s="50" t="e">
        <f>(100*N$49)/((dw!T12/1000000)*$D5)</f>
        <v>#DIV/0!</v>
      </c>
      <c r="O5" s="50" t="e">
        <f>(100*O$49)/((dw!U12/1000000)*$D5)</f>
        <v>#DIV/0!</v>
      </c>
      <c r="P5" s="50" t="e">
        <f>(100*P$49)/((dw!V12/1000000)*$D5)</f>
        <v>#DIV/0!</v>
      </c>
      <c r="Q5" s="50">
        <f>(100*Q$49)/((dw!W12/1000000)*$D5)</f>
        <v>12.069346577046824</v>
      </c>
      <c r="R5" s="50">
        <f>(100*R$49)/((dw!X12/1000000)*$D5)</f>
        <v>31.57976406126706</v>
      </c>
      <c r="S5" s="50">
        <f>(100*S$49)/((dw!Y12/1000000)*$D5)</f>
        <v>21.371518592564172</v>
      </c>
      <c r="T5" s="50" t="e">
        <f>(100*T$49)/((dw!Z12/1000000)*$D5)</f>
        <v>#DIV/0!</v>
      </c>
      <c r="U5" s="50">
        <f>(100*U$49)/((dw!AA12/1000000)*$D5)</f>
        <v>23.331027991615194</v>
      </c>
      <c r="V5" s="50">
        <f>(100*V$49)/((dw!AB12/1000000)*$D5)</f>
        <v>27.023227848886901</v>
      </c>
      <c r="W5" s="50">
        <f>(100*W$49)/((dw!AC12/1000000)*$D5)</f>
        <v>15.313830358866744</v>
      </c>
      <c r="X5" s="51">
        <v>99.315068493150704</v>
      </c>
      <c r="Y5" s="9">
        <v>99.315068493150704</v>
      </c>
    </row>
    <row r="6" spans="1:25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36.54688484270806</v>
      </c>
      <c r="K6" s="50">
        <f>(100*K$49)/((dw!Q13/1000000)*$D6)</f>
        <v>16.017589921605847</v>
      </c>
      <c r="L6" s="50">
        <f>(100*L$49)/((dw!R13/1000000)*$D6)</f>
        <v>36.786743786661077</v>
      </c>
      <c r="M6" s="50">
        <f>(100*M$49)/((dw!S13/1000000)*$D6)</f>
        <v>11.822360287540794</v>
      </c>
      <c r="N6" s="50" t="e">
        <f>(100*N$49)/((dw!T13/1000000)*$D6)</f>
        <v>#DIV/0!</v>
      </c>
      <c r="O6" s="50" t="e">
        <f>(100*O$49)/((dw!U13/1000000)*$D6)</f>
        <v>#DIV/0!</v>
      </c>
      <c r="P6" s="50" t="e">
        <f>(100*P$49)/((dw!V13/1000000)*$D6)</f>
        <v>#DIV/0!</v>
      </c>
      <c r="Q6" s="50">
        <f>(100*Q$49)/((dw!W13/1000000)*$D6)</f>
        <v>29.924992096769522</v>
      </c>
      <c r="R6" s="50">
        <f>(100*R$49)/((dw!X13/1000000)*$D6)</f>
        <v>26.768306676248958</v>
      </c>
      <c r="S6" s="50">
        <f>(100*S$49)/((dw!Y13/1000000)*$D6)</f>
        <v>37.24937472831504</v>
      </c>
      <c r="T6" s="50" t="e">
        <f>(100*T$49)/((dw!Z13/1000000)*$D6)</f>
        <v>#DIV/0!</v>
      </c>
      <c r="U6" s="50">
        <f>(100*U$49)/((dw!AA13/1000000)*$D6)</f>
        <v>45.27716600450092</v>
      </c>
      <c r="V6" s="50">
        <f>(100*V$49)/((dw!AB13/1000000)*$D6)</f>
        <v>51.824877182349319</v>
      </c>
      <c r="W6" s="50">
        <f>(100*W$49)/((dw!AC13/1000000)*$D6)</f>
        <v>29.71730138712293</v>
      </c>
      <c r="X6" s="51">
        <v>72.767123287671197</v>
      </c>
      <c r="Y6" s="9">
        <v>72.767123287671197</v>
      </c>
    </row>
    <row r="7" spans="1:25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2.7577133441342156</v>
      </c>
      <c r="K7" s="50">
        <f>(100*K$49)/((dw!Q14/1000000)*$D7)</f>
        <v>4.1337069337338539</v>
      </c>
      <c r="L7" s="50">
        <f>(100*L$49)/((dw!R14/1000000)*$D7)</f>
        <v>4.985944544326907</v>
      </c>
      <c r="M7" s="50" t="e">
        <f>(100*M$49)/((dw!S14/1000000)*$D7)</f>
        <v>#DIV/0!</v>
      </c>
      <c r="N7" s="50">
        <f>(100*N$49)/((dw!T14/1000000)*$D7)</f>
        <v>10.571852132117796</v>
      </c>
      <c r="O7" s="50" t="e">
        <f>(100*O$49)/((dw!U14/1000000)*$D7)</f>
        <v>#DIV/0!</v>
      </c>
      <c r="P7" s="50">
        <f>(100*P$49)/((dw!V14/1000000)*$D7)</f>
        <v>1.6528877698771416</v>
      </c>
      <c r="Q7" s="50">
        <f>(100*Q$49)/((dw!W14/1000000)*$D7)</f>
        <v>0.92662634761920193</v>
      </c>
      <c r="R7" s="50">
        <f>(100*R$49)/((dw!X14/1000000)*$D7)</f>
        <v>1.2284675894002257</v>
      </c>
      <c r="S7" s="50">
        <f>(100*S$49)/((dw!Y14/1000000)*$D7)</f>
        <v>1.2361013461272874</v>
      </c>
      <c r="T7" s="50" t="e">
        <f>(100*T$49)/((dw!Z14/1000000)*$D7)</f>
        <v>#DIV/0!</v>
      </c>
      <c r="U7" s="50">
        <f>(100*U$49)/((dw!AA14/1000000)*$D7)</f>
        <v>1.633664744712233</v>
      </c>
      <c r="V7" s="50">
        <f>(100*V$49)/((dw!AB14/1000000)*$D7)</f>
        <v>1.7101743267787357</v>
      </c>
      <c r="W7" s="50">
        <f>(100*W$49)/((dw!AC14/1000000)*$D7)</f>
        <v>3.4849325130592055</v>
      </c>
      <c r="X7" s="51">
        <v>169.36986301369899</v>
      </c>
      <c r="Y7" s="9">
        <v>169.36986301369899</v>
      </c>
    </row>
    <row r="8" spans="1:25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10.416215586348955</v>
      </c>
      <c r="K8" s="50">
        <f>(100*K$49)/((dw!Q15/1000000)*$D8)</f>
        <v>6.9144084861853621</v>
      </c>
      <c r="L8" s="50">
        <f>(100*L$49)/((dw!R15/1000000)*$D8)</f>
        <v>7.7658406220884384</v>
      </c>
      <c r="M8" s="50" t="e">
        <f>(100*M$49)/((dw!S15/1000000)*$D8)</f>
        <v>#DIV/0!</v>
      </c>
      <c r="N8" s="50">
        <f>(100*N$49)/((dw!T15/1000000)*$D8)</f>
        <v>24.494199519842255</v>
      </c>
      <c r="O8" s="50">
        <f>(100*O$49)/((dw!U15/1000000)*$D8)</f>
        <v>9.8424388833854444</v>
      </c>
      <c r="P8" s="50" t="e">
        <f>(100*P$49)/((dw!V15/1000000)*$D8)</f>
        <v>#DIV/0!</v>
      </c>
      <c r="Q8" s="50">
        <f>(100*Q$49)/((dw!W15/1000000)*$D8)</f>
        <v>12.491671528979305</v>
      </c>
      <c r="R8" s="50">
        <f>(100*R$49)/((dw!X15/1000000)*$D8)</f>
        <v>47.049235499195269</v>
      </c>
      <c r="S8" s="50">
        <f>(100*S$49)/((dw!Y15/1000000)*$D8)</f>
        <v>5.6111148462943925</v>
      </c>
      <c r="T8" s="50" t="e">
        <f>(100*T$49)/((dw!Z15/1000000)*$D8)</f>
        <v>#DIV/0!</v>
      </c>
      <c r="U8" s="50">
        <f>(100*U$49)/((dw!AA15/1000000)*$D8)</f>
        <v>15.363724951658128</v>
      </c>
      <c r="V8" s="50">
        <f>(100*V$49)/((dw!AB15/1000000)*$D8)</f>
        <v>17.049609414277832</v>
      </c>
      <c r="W8" s="50">
        <f>(100*W$49)/((dw!AC15/1000000)*$D8)</f>
        <v>9.9098571531708473</v>
      </c>
      <c r="X8" s="51">
        <v>37.260273972602697</v>
      </c>
      <c r="Y8" s="9">
        <v>37.260273972602697</v>
      </c>
    </row>
    <row r="9" spans="1:25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31.051961340429511</v>
      </c>
      <c r="K9" s="50">
        <f>(100*K$49)/((dw!Q16/1000000)*$D9)</f>
        <v>20.394481871284821</v>
      </c>
      <c r="L9" s="50">
        <f>(100*L$49)/((dw!R16/1000000)*$D9)</f>
        <v>55.200761864909047</v>
      </c>
      <c r="M9" s="50">
        <f>(100*M$49)/((dw!S16/1000000)*$D9)</f>
        <v>10.883569999612318</v>
      </c>
      <c r="N9" s="50">
        <f>(100*N$49)/((dw!T16/1000000)*$D9)</f>
        <v>50.398758353987873</v>
      </c>
      <c r="O9" s="50" t="e">
        <f>(100*O$49)/((dw!U16/1000000)*$D9)</f>
        <v>#DIV/0!</v>
      </c>
      <c r="P9" s="50">
        <f>(100*P$49)/((dw!V16/1000000)*$D9)</f>
        <v>14.480989016703308</v>
      </c>
      <c r="Q9" s="50">
        <f>(100*Q$49)/((dw!W16/1000000)*$D9)</f>
        <v>23.007670151915061</v>
      </c>
      <c r="R9" s="50">
        <f>(100*R$49)/((dw!X16/1000000)*$D9)</f>
        <v>65.364103502784886</v>
      </c>
      <c r="S9" s="50">
        <f>(100*S$49)/((dw!Y16/1000000)*$D9)</f>
        <v>64.040196785397086</v>
      </c>
      <c r="T9" s="50" t="e">
        <f>(100*T$49)/((dw!Z16/1000000)*$D9)</f>
        <v>#DIV/0!</v>
      </c>
      <c r="U9" s="50">
        <f>(100*U$49)/((dw!AA16/1000000)*$D9)</f>
        <v>39.145827944347161</v>
      </c>
      <c r="V9" s="50">
        <f>(100*V$49)/((dw!AB16/1000000)*$D9)</f>
        <v>31.286614776287902</v>
      </c>
      <c r="W9" s="50">
        <f>(100*W$49)/((dw!AC16/1000000)*$D9)</f>
        <v>29.359611582632908</v>
      </c>
      <c r="X9" s="51">
        <v>48.657534246575402</v>
      </c>
      <c r="Y9" s="9">
        <v>48.657534246575402</v>
      </c>
    </row>
    <row r="10" spans="1:25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14.793889525579409</v>
      </c>
      <c r="K10" s="50">
        <f>(100*K$49)/((dw!Q17/1000000)*$D10)</f>
        <v>9.3785692659308122</v>
      </c>
      <c r="L10" s="50">
        <f>(100*L$49)/((dw!R17/1000000)*$D10)</f>
        <v>29.793256590779478</v>
      </c>
      <c r="M10" s="50">
        <f>(100*M$49)/((dw!S17/1000000)*$D10)</f>
        <v>6.6306087039132953</v>
      </c>
      <c r="N10" s="50">
        <f>(100*N$49)/((dw!T17/1000000)*$D10)</f>
        <v>53.36154694773716</v>
      </c>
      <c r="O10" s="50">
        <f>(100*O$49)/((dw!U17/1000000)*$D10)</f>
        <v>9.2192229132088404</v>
      </c>
      <c r="P10" s="50" t="e">
        <f>(100*P$49)/((dw!V17/1000000)*$D10)</f>
        <v>#DIV/0!</v>
      </c>
      <c r="Q10" s="50">
        <f>(100*Q$49)/((dw!W17/1000000)*$D10)</f>
        <v>11.83254060194135</v>
      </c>
      <c r="R10" s="50">
        <f>(100*R$49)/((dw!X17/1000000)*$D10)</f>
        <v>29.386120219100494</v>
      </c>
      <c r="S10" s="50">
        <f>(100*S$49)/((dw!Y17/1000000)*$D10)</f>
        <v>63.335986542072327</v>
      </c>
      <c r="T10" s="50" t="e">
        <f>(100*T$49)/((dw!Z17/1000000)*$D10)</f>
        <v>#DIV/0!</v>
      </c>
      <c r="U10" s="50">
        <f>(100*U$49)/((dw!AA17/1000000)*$D10)</f>
        <v>19.093856755778397</v>
      </c>
      <c r="V10" s="50">
        <f>(100*V$49)/((dw!AB17/1000000)*$D10)</f>
        <v>15.260429330066721</v>
      </c>
      <c r="W10" s="50">
        <f>(100*W$49)/((dw!AC17/1000000)*$D10)</f>
        <v>14.956809505876496</v>
      </c>
      <c r="X10" s="51">
        <v>70.465753424657507</v>
      </c>
      <c r="Y10" s="9">
        <v>70.465753424657507</v>
      </c>
    </row>
    <row r="11" spans="1:25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19.234030476851395</v>
      </c>
      <c r="K11" s="50">
        <f>(100*K$49)/((dw!Q18/1000000)*$D11)</f>
        <v>16.862593800701294</v>
      </c>
      <c r="L11" s="50">
        <f>(100*L$49)/((dw!R18/1000000)*$D11)</f>
        <v>21.766091054870888</v>
      </c>
      <c r="M11" s="50">
        <f>(100*M$49)/((dw!S18/1000000)*$D11)</f>
        <v>5.5027828593094963</v>
      </c>
      <c r="N11" s="50" t="e">
        <f>(100*N$49)/((dw!T18/1000000)*$D11)</f>
        <v>#DIV/0!</v>
      </c>
      <c r="O11" s="50" t="e">
        <f>(100*O$49)/((dw!U18/1000000)*$D11)</f>
        <v>#DIV/0!</v>
      </c>
      <c r="P11" s="50" t="e">
        <f>(100*P$49)/((dw!V18/1000000)*$D11)</f>
        <v>#DIV/0!</v>
      </c>
      <c r="Q11" s="50">
        <f>(100*Q$49)/((dw!W18/1000000)*$D11)</f>
        <v>10.126725618763361</v>
      </c>
      <c r="R11" s="50">
        <f>(100*R$49)/((dw!X18/1000000)*$D11)</f>
        <v>20.221774183887259</v>
      </c>
      <c r="S11" s="50">
        <f>(100*S$49)/((dw!Y18/1000000)*$D11)</f>
        <v>28.254204595624813</v>
      </c>
      <c r="T11" s="50" t="e">
        <f>(100*T$49)/((dw!Z18/1000000)*$D11)</f>
        <v>#DIV/0!</v>
      </c>
      <c r="U11" s="50">
        <f>(100*U$49)/((dw!AA18/1000000)*$D11)</f>
        <v>15.167532756847976</v>
      </c>
      <c r="V11" s="50" t="e">
        <f>(100*V$49)/((dw!AB18/1000000)*$D11)</f>
        <v>#DIV/0!</v>
      </c>
      <c r="W11" s="50">
        <f>(100*W$49)/((dw!AC18/1000000)*$D11)</f>
        <v>16.627011287808266</v>
      </c>
      <c r="X11" s="51">
        <v>95.808219178082197</v>
      </c>
      <c r="Y11" s="9">
        <v>95.808219178082197</v>
      </c>
    </row>
    <row r="12" spans="1:25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4.2984831820052802</v>
      </c>
      <c r="K12" s="50">
        <f>(100*K$49)/((dw!Q19/1000000)*$D12)</f>
        <v>3.0676077888943016</v>
      </c>
      <c r="L12" s="50">
        <f>(100*L$49)/((dw!R19/1000000)*$D12)</f>
        <v>5.315256926740803</v>
      </c>
      <c r="M12" s="50" t="e">
        <f>(100*M$49)/((dw!S19/1000000)*$D12)</f>
        <v>#DIV/0!</v>
      </c>
      <c r="N12" s="50">
        <f>(100*N$49)/((dw!T19/1000000)*$D12)</f>
        <v>4.4673837124005233</v>
      </c>
      <c r="O12" s="50">
        <f>(100*O$49)/((dw!U19/1000000)*$D12)</f>
        <v>2.0328957583962017</v>
      </c>
      <c r="P12" s="50" t="e">
        <f>(100*P$49)/((dw!V19/1000000)*$D12)</f>
        <v>#DIV/0!</v>
      </c>
      <c r="Q12" s="50">
        <f>(100*Q$49)/((dw!W19/1000000)*$D12)</f>
        <v>1.4820869844171827</v>
      </c>
      <c r="R12" s="50">
        <f>(100*R$49)/((dw!X19/1000000)*$D12)</f>
        <v>2.4289304168230372</v>
      </c>
      <c r="S12" s="50">
        <f>(100*S$49)/((dw!Y19/1000000)*$D12)</f>
        <v>1.856792273262083</v>
      </c>
      <c r="T12" s="50" t="e">
        <f>(100*T$49)/((dw!Z19/1000000)*$D12)</f>
        <v>#DIV/0!</v>
      </c>
      <c r="U12" s="50">
        <f>(100*U$49)/((dw!AA19/1000000)*$D12)</f>
        <v>2.0452358532513379</v>
      </c>
      <c r="V12" s="50">
        <f>(100*V$49)/((dw!AB19/1000000)*$D12)</f>
        <v>2.0090413213361313</v>
      </c>
      <c r="W12" s="50">
        <f>(100*W$49)/((dw!AC19/1000000)*$D12)</f>
        <v>4.7679381998624608</v>
      </c>
      <c r="X12" s="51">
        <v>146.68493150684901</v>
      </c>
      <c r="Y12" s="9">
        <v>146.68493150684901</v>
      </c>
    </row>
    <row r="13" spans="1:25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47.11551111628031</v>
      </c>
      <c r="K13" s="50">
        <f>(100*K$49)/((dw!Q20/1000000)*$D13)</f>
        <v>14.144429360276224</v>
      </c>
      <c r="L13" s="50">
        <f>(100*L$49)/((dw!R20/1000000)*$D13)</f>
        <v>64.255822023958928</v>
      </c>
      <c r="M13" s="50">
        <f>(100*M$49)/((dw!S20/1000000)*$D13)</f>
        <v>16.090191752475931</v>
      </c>
      <c r="N13" s="50">
        <f>(100*N$49)/((dw!T20/1000000)*$D13)</f>
        <v>179.21675623312862</v>
      </c>
      <c r="O13" s="50" t="e">
        <f>(100*O$49)/((dw!U20/1000000)*$D13)</f>
        <v>#DIV/0!</v>
      </c>
      <c r="P13" s="50" t="e">
        <f>(100*P$49)/((dw!V20/1000000)*$D13)</f>
        <v>#DIV/0!</v>
      </c>
      <c r="Q13" s="50">
        <f>(100*Q$49)/((dw!W20/1000000)*$D13)</f>
        <v>32.037190403757585</v>
      </c>
      <c r="R13" s="50">
        <f>(100*R$49)/((dw!X20/1000000)*$D13)</f>
        <v>81.056664588284477</v>
      </c>
      <c r="S13" s="50">
        <f>(100*S$49)/((dw!Y20/1000000)*$D13)</f>
        <v>42.916212836900883</v>
      </c>
      <c r="T13" s="50" t="e">
        <f>(100*T$49)/((dw!Z20/1000000)*$D13)</f>
        <v>#DIV/0!</v>
      </c>
      <c r="U13" s="50">
        <f>(100*U$49)/((dw!AA20/1000000)*$D13)</f>
        <v>51.152776864421398</v>
      </c>
      <c r="V13" s="50">
        <f>(100*V$49)/((dw!AB20/1000000)*$D13)</f>
        <v>55.783364176596052</v>
      </c>
      <c r="W13" s="50">
        <f>(100*W$49)/((dw!AC20/1000000)*$D13)</f>
        <v>38.780692840801798</v>
      </c>
      <c r="X13" s="51">
        <v>40.054794520548</v>
      </c>
      <c r="Y13" s="9">
        <v>40.054794520548</v>
      </c>
    </row>
    <row r="14" spans="1:25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8.5690257295342729</v>
      </c>
      <c r="K14" s="50">
        <f>(100*K$49)/((dw!Q21/1000000)*$D14)</f>
        <v>15.708658243828884</v>
      </c>
      <c r="L14" s="50">
        <f>(100*L$49)/((dw!R21/1000000)*$D14)</f>
        <v>10.769046613338805</v>
      </c>
      <c r="M14" s="50" t="e">
        <f>(100*M$49)/((dw!S21/1000000)*$D14)</f>
        <v>#DIV/0!</v>
      </c>
      <c r="N14" s="50">
        <f>(100*N$49)/((dw!T21/1000000)*$D14)</f>
        <v>21.191197210605694</v>
      </c>
      <c r="O14" s="50" t="e">
        <f>(100*O$49)/((dw!U21/1000000)*$D14)</f>
        <v>#DIV/0!</v>
      </c>
      <c r="P14" s="50" t="e">
        <f>(100*P$49)/((dw!V21/1000000)*$D14)</f>
        <v>#DIV/0!</v>
      </c>
      <c r="Q14" s="50">
        <f>(100*Q$49)/((dw!W21/1000000)*$D14)</f>
        <v>3.2695361515754859</v>
      </c>
      <c r="R14" s="50">
        <f>(100*R$49)/((dw!X21/1000000)*$D14)</f>
        <v>6.3411218365068596</v>
      </c>
      <c r="S14" s="50">
        <f>(100*S$49)/((dw!Y21/1000000)*$D14)</f>
        <v>3.0945918506828716</v>
      </c>
      <c r="T14" s="50" t="e">
        <f>(100*T$49)/((dw!Z21/1000000)*$D14)</f>
        <v>#DIV/0!</v>
      </c>
      <c r="U14" s="50">
        <f>(100*U$49)/((dw!AA21/1000000)*$D14)</f>
        <v>4.1502577039433088</v>
      </c>
      <c r="V14" s="50">
        <f>(100*V$49)/((dw!AB21/1000000)*$D14)</f>
        <v>4.0273592035672943</v>
      </c>
      <c r="W14" s="50">
        <f>(100*W$49)/((dw!AC21/1000000)*$D14)</f>
        <v>10.172466157093695</v>
      </c>
      <c r="X14" s="51">
        <v>131.20547945205499</v>
      </c>
      <c r="Y14" s="9">
        <v>131.20547945205499</v>
      </c>
    </row>
    <row r="15" spans="1:25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26.992813183569648</v>
      </c>
      <c r="K15" s="50">
        <f>(100*K$49)/((dw!Q22/1000000)*$D15)</f>
        <v>36.362797707562002</v>
      </c>
      <c r="L15" s="50">
        <f>(100*L$49)/((dw!R22/1000000)*$D15)</f>
        <v>25.991370461628758</v>
      </c>
      <c r="M15" s="50">
        <f>(100*M$49)/((dw!S22/1000000)*$D15)</f>
        <v>7.6009389557261571</v>
      </c>
      <c r="N15" s="50" t="e">
        <f>(100*N$49)/((dw!T22/1000000)*$D15)</f>
        <v>#DIV/0!</v>
      </c>
      <c r="O15" s="50" t="e">
        <f>(100*O$49)/((dw!U22/1000000)*$D15)</f>
        <v>#DIV/0!</v>
      </c>
      <c r="P15" s="50" t="e">
        <f>(100*P$49)/((dw!V22/1000000)*$D15)</f>
        <v>#DIV/0!</v>
      </c>
      <c r="Q15" s="50">
        <f>(100*Q$49)/((dw!W22/1000000)*$D15)</f>
        <v>27.345629225429054</v>
      </c>
      <c r="R15" s="50">
        <f>(100*R$49)/((dw!X22/1000000)*$D15)</f>
        <v>72.50289070185481</v>
      </c>
      <c r="S15" s="50">
        <f>(100*S$49)/((dw!Y22/1000000)*$D15)</f>
        <v>20.061070997832569</v>
      </c>
      <c r="T15" s="50" t="e">
        <f>(100*T$49)/((dw!Z22/1000000)*$D15)</f>
        <v>#DIV/0!</v>
      </c>
      <c r="U15" s="50">
        <f>(100*U$49)/((dw!AA22/1000000)*$D15)</f>
        <v>46.256142495179795</v>
      </c>
      <c r="V15" s="50">
        <f>(100*V$49)/((dw!AB22/1000000)*$D15)</f>
        <v>56.905693394169887</v>
      </c>
      <c r="W15" s="50">
        <f>(100*W$49)/((dw!AC22/1000000)*$D15)</f>
        <v>22.927663474892306</v>
      </c>
      <c r="X15" s="51">
        <v>101.452054794521</v>
      </c>
      <c r="Y15" s="9">
        <v>101.452054794521</v>
      </c>
    </row>
    <row r="16" spans="1:25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91.981044882937496</v>
      </c>
      <c r="K16" s="50">
        <f>(100*K$49)/((dw!Q23/1000000)*$D16)</f>
        <v>26.237495695526611</v>
      </c>
      <c r="L16" s="50">
        <f>(100*L$49)/((dw!R23/1000000)*$D16)</f>
        <v>225.78288336989945</v>
      </c>
      <c r="M16" s="50">
        <f>(100*M$49)/((dw!S23/1000000)*$D16)</f>
        <v>35.443435163041194</v>
      </c>
      <c r="N16" s="50" t="e">
        <f>(100*N$49)/((dw!T23/1000000)*$D16)</f>
        <v>#DIV/0!</v>
      </c>
      <c r="O16" s="50" t="e">
        <f>(100*O$49)/((dw!U23/1000000)*$D16)</f>
        <v>#DIV/0!</v>
      </c>
      <c r="P16" s="50" t="e">
        <f>(100*P$49)/((dw!V23/1000000)*$D16)</f>
        <v>#DIV/0!</v>
      </c>
      <c r="Q16" s="50">
        <f>(100*Q$49)/((dw!W23/1000000)*$D16)</f>
        <v>81.643253873372771</v>
      </c>
      <c r="R16" s="50">
        <f>(100*R$49)/((dw!X23/1000000)*$D16)</f>
        <v>185.04495695253473</v>
      </c>
      <c r="S16" s="50">
        <f>(100*S$49)/((dw!Y23/1000000)*$D16)</f>
        <v>114.30942251764705</v>
      </c>
      <c r="T16" s="50" t="e">
        <f>(100*T$49)/((dw!Z23/1000000)*$D16)</f>
        <v>#DIV/0!</v>
      </c>
      <c r="U16" s="50">
        <f>(100*U$49)/((dw!AA23/1000000)*$D16)</f>
        <v>129.95036774590085</v>
      </c>
      <c r="V16" s="50">
        <f>(100*V$49)/((dw!AB23/1000000)*$D16)</f>
        <v>145.51836847452367</v>
      </c>
      <c r="W16" s="50">
        <f>(100*W$49)/((dw!AC23/1000000)*$D16)</f>
        <v>82.603472721341845</v>
      </c>
      <c r="X16" s="51">
        <v>51.041095890411</v>
      </c>
      <c r="Y16" s="9">
        <v>51.041095890411</v>
      </c>
    </row>
    <row r="17" spans="1:25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86.970293300344693</v>
      </c>
      <c r="K17" s="50">
        <f>(100*K$49)/((dw!Q24/1000000)*$D17)</f>
        <v>42.57794401650802</v>
      </c>
      <c r="L17" s="50">
        <f>(100*L$49)/((dw!R24/1000000)*$D17)</f>
        <v>45.039088142427801</v>
      </c>
      <c r="M17" s="50">
        <f>(100*M$49)/((dw!S24/1000000)*$D17)</f>
        <v>32.166125976954028</v>
      </c>
      <c r="N17" s="50">
        <f>(100*N$49)/((dw!T24/1000000)*$D17)</f>
        <v>5.9145575081903745</v>
      </c>
      <c r="O17" s="50">
        <f>(100*O$49)/((dw!U24/1000000)*$D17)</f>
        <v>0.77976942438821206</v>
      </c>
      <c r="P17" s="50" t="e">
        <f>(100*P$49)/((dw!V24/1000000)*$D17)</f>
        <v>#DIV/0!</v>
      </c>
      <c r="Q17" s="50">
        <f>(100*Q$49)/((dw!W24/1000000)*$D17)</f>
        <v>57.177600979889093</v>
      </c>
      <c r="R17" s="50" t="e">
        <f>(100*R$49)/((dw!X24/1000000)*$D17)</f>
        <v>#DIV/0!</v>
      </c>
      <c r="S17" s="50">
        <f>(100*S$49)/((dw!Y24/1000000)*$D17)</f>
        <v>17.467135284374546</v>
      </c>
      <c r="T17" s="50" t="e">
        <f>(100*T$49)/((dw!Z24/1000000)*$D17)</f>
        <v>#DIV/0!</v>
      </c>
      <c r="U17" s="50">
        <f>(100*U$49)/((dw!AA24/1000000)*$D17)</f>
        <v>37.730242139611086</v>
      </c>
      <c r="V17" s="50">
        <f>(100*V$49)/((dw!AB24/1000000)*$D17)</f>
        <v>35.315450323407291</v>
      </c>
      <c r="W17" s="50">
        <f>(100*W$49)/((dw!AC24/1000000)*$D17)</f>
        <v>58.774204517975619</v>
      </c>
      <c r="X17" s="51">
        <v>121.369863013699</v>
      </c>
      <c r="Y17" s="21">
        <v>121.369863013699</v>
      </c>
    </row>
    <row r="18" spans="1:25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1.2168400925437817</v>
      </c>
      <c r="K18" s="50">
        <f>(100*K$49)/((dw!Q25/1000000)*$D18)</f>
        <v>4.7362671375005849</v>
      </c>
      <c r="L18" s="50">
        <f>(100*L$49)/((dw!R25/1000000)*$D18)</f>
        <v>2.8439571969817607</v>
      </c>
      <c r="M18" s="50">
        <f>(100*M$49)/((dw!S25/1000000)*$D18)</f>
        <v>1.9524906069710988</v>
      </c>
      <c r="N18" s="50">
        <f>(100*N$49)/((dw!T25/1000000)*$D18)</f>
        <v>1.6809491828970391</v>
      </c>
      <c r="O18" s="50">
        <f>(100*O$49)/((dw!U25/1000000)*$D18)</f>
        <v>3.6092848493220879</v>
      </c>
      <c r="P18" s="50">
        <f>(100*P$49)/((dw!V25/1000000)*$D18)</f>
        <v>21.962920294017671</v>
      </c>
      <c r="Q18" s="50">
        <f>(100*Q$49)/((dw!W25/1000000)*$D18)</f>
        <v>0.83526078133130088</v>
      </c>
      <c r="R18" s="50" t="e">
        <f>(100*R$49)/((dw!X25/1000000)*$D18)</f>
        <v>#DIV/0!</v>
      </c>
      <c r="S18" s="50">
        <f>(100*S$49)/((dw!Y25/1000000)*$D18)</f>
        <v>1.4954491053351504</v>
      </c>
      <c r="T18" s="50" t="e">
        <f>(100*T$49)/((dw!Z25/1000000)*$D18)</f>
        <v>#DIV/0!</v>
      </c>
      <c r="U18" s="50">
        <f>(100*U$49)/((dw!AA25/1000000)*$D18)</f>
        <v>2.0433763008399257</v>
      </c>
      <c r="V18" s="50">
        <f>(100*V$49)/((dw!AB25/1000000)*$D18)</f>
        <v>2.4088186723743381</v>
      </c>
      <c r="W18" s="50">
        <f>(100*W$49)/((dw!AC25/1000000)*$D18)</f>
        <v>1.5790919145999327</v>
      </c>
      <c r="X18" s="51">
        <v>311.09589041095899</v>
      </c>
      <c r="Y18" s="21">
        <v>311.09589041095899</v>
      </c>
    </row>
    <row r="19" spans="1:25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26.59861830037077</v>
      </c>
      <c r="K19" s="50">
        <f>(100*K$49)/((dw!Q26/1000000)*$D19)</f>
        <v>15.917981858347733</v>
      </c>
      <c r="L19" s="50">
        <f>(100*L$49)/((dw!R26/1000000)*$D19)</f>
        <v>12.283457742617081</v>
      </c>
      <c r="M19" s="50">
        <f>(100*M$49)/((dw!S26/1000000)*$D19)</f>
        <v>10.619667293158392</v>
      </c>
      <c r="N19" s="50">
        <f>(100*N$49)/((dw!T26/1000000)*$D19)</f>
        <v>2.6981247823379082</v>
      </c>
      <c r="O19" s="50">
        <f>(100*O$49)/((dw!U26/1000000)*$D19)</f>
        <v>0.42526184951457974</v>
      </c>
      <c r="P19" s="50" t="e">
        <f>(100*P$49)/((dw!V26/1000000)*$D19)</f>
        <v>#DIV/0!</v>
      </c>
      <c r="Q19" s="50">
        <f>(100*Q$49)/((dw!W26/1000000)*$D19)</f>
        <v>8.2088527277021335</v>
      </c>
      <c r="R19" s="50" t="e">
        <f>(100*R$49)/((dw!X26/1000000)*$D19)</f>
        <v>#DIV/0!</v>
      </c>
      <c r="S19" s="50">
        <f>(100*S$49)/((dw!Y26/1000000)*$D19)</f>
        <v>3.5502324990865639</v>
      </c>
      <c r="T19" s="50" t="e">
        <f>(100*T$49)/((dw!Z26/1000000)*$D19)</f>
        <v>#DIV/0!</v>
      </c>
      <c r="U19" s="50">
        <f>(100*U$49)/((dw!AA26/1000000)*$D19)</f>
        <v>8.1241830902900247</v>
      </c>
      <c r="V19" s="50">
        <f>(100*V$49)/((dw!AB26/1000000)*$D19)</f>
        <v>7.7424042411017</v>
      </c>
      <c r="W19" s="50">
        <f>(100*W$49)/((dw!AC26/1000000)*$D19)</f>
        <v>17.85521753118055</v>
      </c>
      <c r="X19" s="51">
        <v>225.12328767123299</v>
      </c>
      <c r="Y19" s="21">
        <v>225.12328767123299</v>
      </c>
    </row>
    <row r="20" spans="1:25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74.717176608984289</v>
      </c>
      <c r="K20" s="54">
        <f>(100*K$50)/((dw!Q27/1000000)*$D20)</f>
        <v>60.900312319815662</v>
      </c>
      <c r="L20" s="54">
        <f>(100*L$50)/((dw!R27/1000000)*$D20)</f>
        <v>115.9103440690065</v>
      </c>
      <c r="M20" s="54">
        <f>(100*M$50)/((dw!S27/1000000)*$D20)</f>
        <v>43.009941467905257</v>
      </c>
      <c r="N20" s="54" t="e">
        <f>(100*N$50)/((dw!T27/1000000)*$D20)</f>
        <v>#DIV/0!</v>
      </c>
      <c r="O20" s="54" t="e">
        <f>(100*O$50)/((dw!U27/1000000)*$D20)</f>
        <v>#DIV/0!</v>
      </c>
      <c r="P20" s="54" t="e">
        <f>(100*P$50)/((dw!V27/1000000)*$D20)</f>
        <v>#DIV/0!</v>
      </c>
      <c r="Q20" s="54">
        <f>(100*Q$50)/((dw!W27/1000000)*$D20)</f>
        <v>60.415239153246347</v>
      </c>
      <c r="R20" s="54">
        <f>(100*R$50)/((dw!X27/1000000)*$D20)</f>
        <v>95.879036182728939</v>
      </c>
      <c r="S20" s="54">
        <f>(100*S$50)/((dw!Y27/1000000)*$D20)</f>
        <v>530.95268825414644</v>
      </c>
      <c r="T20" s="54">
        <f>(100*T$50)/((dw!Z27/1000000)*$D20)</f>
        <v>91.709940874636629</v>
      </c>
      <c r="U20" s="54">
        <f>(100*U$50)/((dw!AA27/1000000)*$D20)</f>
        <v>71.333420385645653</v>
      </c>
      <c r="V20" s="54">
        <f>(100*V$50)/((dw!AB27/1000000)*$D20)</f>
        <v>134.54332298980631</v>
      </c>
      <c r="W20" s="54">
        <f>(100*W$50)/((dw!AC27/1000000)*$D20)</f>
        <v>66.830314104303923</v>
      </c>
      <c r="X20" s="51">
        <v>3.5385873427279599</v>
      </c>
      <c r="Y20" s="28">
        <v>3.5385873427279599</v>
      </c>
    </row>
    <row r="21" spans="1:25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345.52632384743384</v>
      </c>
      <c r="K21" s="54">
        <f>(100*K$50)/((dw!Q28/1000000)*$D21)</f>
        <v>168.77013424620694</v>
      </c>
      <c r="L21" s="54">
        <f>(100*L$50)/((dw!R28/1000000)*$D21)</f>
        <v>285.58825413243483</v>
      </c>
      <c r="M21" s="54">
        <f>(100*M$50)/((dw!S28/1000000)*$D21)</f>
        <v>206.64915950294113</v>
      </c>
      <c r="N21" s="54" t="e">
        <f>(100*N$50)/((dw!T28/1000000)*$D21)</f>
        <v>#DIV/0!</v>
      </c>
      <c r="O21" s="54" t="e">
        <f>(100*O$50)/((dw!U28/1000000)*$D21)</f>
        <v>#DIV/0!</v>
      </c>
      <c r="P21" s="54" t="e">
        <f>(100*P$50)/((dw!V28/1000000)*$D21)</f>
        <v>#DIV/0!</v>
      </c>
      <c r="Q21" s="54">
        <f>(100*Q$50)/((dw!W28/1000000)*$D21)</f>
        <v>204.72204759189157</v>
      </c>
      <c r="R21" s="54">
        <f>(100*R$50)/((dw!X28/1000000)*$D21)</f>
        <v>125.79366867727043</v>
      </c>
      <c r="S21" s="54">
        <f>(100*S$50)/((dw!Y28/1000000)*$D21)</f>
        <v>523.65775907914747</v>
      </c>
      <c r="T21" s="54" t="e">
        <f>(100*T$50)/((dw!Z28/1000000)*$D21)</f>
        <v>#DIV/0!</v>
      </c>
      <c r="U21" s="54">
        <f>(100*U$50)/((dw!AA28/1000000)*$D21)</f>
        <v>252.73116596889739</v>
      </c>
      <c r="V21" s="54">
        <f>(100*V$50)/((dw!AB28/1000000)*$D21)</f>
        <v>491.47046868196293</v>
      </c>
      <c r="W21" s="54">
        <f>(100*W$50)/((dw!AC28/1000000)*$D21)</f>
        <v>253.08831085850443</v>
      </c>
      <c r="X21" s="51">
        <v>3.4203988819879201</v>
      </c>
      <c r="Y21" s="28">
        <v>3.4203988819879201</v>
      </c>
    </row>
    <row r="22" spans="1:25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449.98874837005582</v>
      </c>
      <c r="K22" s="54">
        <f>(100*K$50)/((dw!Q29/1000000)*$D22)</f>
        <v>265.58056290716922</v>
      </c>
      <c r="L22" s="54">
        <f>(100*L$50)/((dw!R29/1000000)*$D22)</f>
        <v>636.59413552832245</v>
      </c>
      <c r="M22" s="54">
        <f>(100*M$50)/((dw!S29/1000000)*$D22)</f>
        <v>406.31799173033744</v>
      </c>
      <c r="N22" s="54" t="e">
        <f>(100*N$50)/((dw!T29/1000000)*$D22)</f>
        <v>#DIV/0!</v>
      </c>
      <c r="O22" s="54" t="e">
        <f>(100*O$50)/((dw!U29/1000000)*$D22)</f>
        <v>#DIV/0!</v>
      </c>
      <c r="P22" s="54">
        <f>(100*P$50)/((dw!V29/1000000)*$D22)</f>
        <v>103.25007927286417</v>
      </c>
      <c r="Q22" s="54">
        <f>(100*Q$50)/((dw!W29/1000000)*$D22)</f>
        <v>358.82201048709965</v>
      </c>
      <c r="R22" s="54">
        <f>(100*R$50)/((dw!X29/1000000)*$D22)</f>
        <v>559.13903395096759</v>
      </c>
      <c r="S22" s="54">
        <f>(100*S$50)/((dw!Y29/1000000)*$D22)</f>
        <v>5963.3305065872682</v>
      </c>
      <c r="T22" s="54" t="e">
        <f>(100*T$50)/((dw!Z29/1000000)*$D22)</f>
        <v>#DIV/0!</v>
      </c>
      <c r="U22" s="54">
        <f>(100*U$50)/((dw!AA29/1000000)*$D22)</f>
        <v>447.66969416166364</v>
      </c>
      <c r="V22" s="54">
        <f>(100*V$50)/((dw!AB29/1000000)*$D22)</f>
        <v>2463.7256225463934</v>
      </c>
      <c r="W22" s="54">
        <f>(100*W$50)/((dw!AC29/1000000)*$D22)</f>
        <v>409.50691742497486</v>
      </c>
      <c r="X22" s="51">
        <v>0.49338032358487599</v>
      </c>
      <c r="Y22" s="28">
        <v>0.49338032358487599</v>
      </c>
    </row>
    <row r="23" spans="1:25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30.037230193681207</v>
      </c>
      <c r="K23" s="54">
        <f>(100*K$50)/((dw!Q30/1000000)*$D23)</f>
        <v>18.872605570991269</v>
      </c>
      <c r="L23" s="54">
        <f>(100*L$50)/((dw!R30/1000000)*$D23)</f>
        <v>37.959673516686699</v>
      </c>
      <c r="M23" s="54">
        <f>(100*M$50)/((dw!S30/1000000)*$D23)</f>
        <v>22.25624745034683</v>
      </c>
      <c r="N23" s="54" t="e">
        <f>(100*N$50)/((dw!T30/1000000)*$D23)</f>
        <v>#DIV/0!</v>
      </c>
      <c r="O23" s="54" t="e">
        <f>(100*O$50)/((dw!U30/1000000)*$D23)</f>
        <v>#DIV/0!</v>
      </c>
      <c r="P23" s="54" t="e">
        <f>(100*P$50)/((dw!V30/1000000)*$D23)</f>
        <v>#DIV/0!</v>
      </c>
      <c r="Q23" s="54">
        <f>(100*Q$50)/((dw!W30/1000000)*$D23)</f>
        <v>20.927535204977769</v>
      </c>
      <c r="R23" s="54">
        <f>(100*R$50)/((dw!X30/1000000)*$D23)</f>
        <v>19.513502117320296</v>
      </c>
      <c r="S23" s="54">
        <f>(100*S$50)/((dw!Y30/1000000)*$D23)</f>
        <v>21.018434896918198</v>
      </c>
      <c r="T23" s="54" t="e">
        <f>(100*T$50)/((dw!Z30/1000000)*$D23)</f>
        <v>#DIV/0!</v>
      </c>
      <c r="U23" s="54">
        <f>(100*U$50)/((dw!AA30/1000000)*$D23)</f>
        <v>26.37394069921401</v>
      </c>
      <c r="V23" s="54">
        <f>(100*V$50)/((dw!AB30/1000000)*$D23)</f>
        <v>235.27753627175071</v>
      </c>
      <c r="W23" s="54">
        <f>(100*W$50)/((dw!AC30/1000000)*$D23)</f>
        <v>26.512791048607536</v>
      </c>
      <c r="X23" s="51">
        <v>7.0603861126017797</v>
      </c>
      <c r="Y23" s="28">
        <v>7.0603861126017797</v>
      </c>
    </row>
    <row r="24" spans="1:25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4.2803224083837019</v>
      </c>
      <c r="K24" s="54">
        <f>(100*K$50)/((dw!Q31/1000000)*$D24)</f>
        <v>2.6164163059251964</v>
      </c>
      <c r="L24" s="54">
        <f>(100*L$50)/((dw!R31/1000000)*$D24)</f>
        <v>6.190051013280347</v>
      </c>
      <c r="M24" s="54">
        <f>(100*M$50)/((dw!S31/1000000)*$D24)</f>
        <v>2.6739875706040577</v>
      </c>
      <c r="N24" s="54" t="e">
        <f>(100*N$50)/((dw!T31/1000000)*$D24)</f>
        <v>#DIV/0!</v>
      </c>
      <c r="O24" s="54" t="e">
        <f>(100*O$50)/((dw!U31/1000000)*$D24)</f>
        <v>#DIV/0!</v>
      </c>
      <c r="P24" s="54">
        <f>(100*P$50)/((dw!V31/1000000)*$D24)</f>
        <v>4.8541496178748558</v>
      </c>
      <c r="Q24" s="54">
        <f>(100*Q$50)/((dw!W31/1000000)*$D24)</f>
        <v>3.4120806479033283</v>
      </c>
      <c r="R24" s="54">
        <f>(100*R$50)/((dw!X31/1000000)*$D24)</f>
        <v>5.8828147323638671</v>
      </c>
      <c r="S24" s="54">
        <f>(100*S$50)/((dw!Y31/1000000)*$D24)</f>
        <v>7.1168244893091908</v>
      </c>
      <c r="T24" s="54">
        <f>(100*T$50)/((dw!Z31/1000000)*$D24)</f>
        <v>6.5415896151354413</v>
      </c>
      <c r="U24" s="54">
        <f>(100*U$50)/((dw!AA31/1000000)*$D24)</f>
        <v>3.8853096926724988</v>
      </c>
      <c r="V24" s="54">
        <f>(100*V$50)/((dw!AB31/1000000)*$D24)</f>
        <v>9.6463052697223759</v>
      </c>
      <c r="W24" s="54">
        <f>(100*W$50)/((dw!AC31/1000000)*$D24)</f>
        <v>3.6344081445294454</v>
      </c>
      <c r="X24" s="51">
        <v>3.3824517962707299</v>
      </c>
      <c r="Y24" s="28">
        <v>3.3824517962707299</v>
      </c>
    </row>
    <row r="25" spans="1:25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74.194851359084282</v>
      </c>
      <c r="K25" s="54">
        <f>(100*K$50)/((dw!Q32/1000000)*$D25)</f>
        <v>59.286656218030551</v>
      </c>
      <c r="L25" s="54">
        <f>(100*L$50)/((dw!R32/1000000)*$D25)</f>
        <v>98.037534144670161</v>
      </c>
      <c r="M25" s="54">
        <f>(100*M$50)/((dw!S32/1000000)*$D25)</f>
        <v>76.07436439026921</v>
      </c>
      <c r="N25" s="54">
        <f>(100*N$50)/((dw!T32/1000000)*$D25)</f>
        <v>174.86999355403231</v>
      </c>
      <c r="O25" s="54">
        <f>(100*O$50)/((dw!U32/1000000)*$D25)</f>
        <v>278.08142865784049</v>
      </c>
      <c r="P25" s="54">
        <f>(100*P$50)/((dw!V32/1000000)*$D25)</f>
        <v>426.73851964480707</v>
      </c>
      <c r="Q25" s="54">
        <f>(100*Q$50)/((dw!W32/1000000)*$D25)</f>
        <v>79.634191907904125</v>
      </c>
      <c r="R25" s="54">
        <f>(100*R$50)/((dw!X32/1000000)*$D25)</f>
        <v>144.43018312522605</v>
      </c>
      <c r="S25" s="54">
        <f>(100*S$50)/((dw!Y32/1000000)*$D25)</f>
        <v>260.35812182605133</v>
      </c>
      <c r="T25" s="54" t="e">
        <f>(100*T$50)/((dw!Z32/1000000)*$D25)</f>
        <v>#DIV/0!</v>
      </c>
      <c r="U25" s="54">
        <f>(100*U$50)/((dw!AA32/1000000)*$D25)</f>
        <v>83.807110083594793</v>
      </c>
      <c r="V25" s="54">
        <f>(100*V$50)/((dw!AB32/1000000)*$D25)</f>
        <v>187.76100292675116</v>
      </c>
      <c r="W25" s="54">
        <f>(100*W$50)/((dw!AC32/1000000)*$D25)</f>
        <v>75.028536591284933</v>
      </c>
      <c r="X25" s="51">
        <v>0.34577548207736403</v>
      </c>
      <c r="Y25" s="28">
        <v>0.34577548207736403</v>
      </c>
    </row>
    <row r="26" spans="1:25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1.3102825474919531</v>
      </c>
      <c r="K26" s="54">
        <f>(100*K$50)/((dw!Q33/1000000)*$D26)</f>
        <v>2.0772503387188168</v>
      </c>
      <c r="L26" s="54">
        <f>(100*L$50)/((dw!R33/1000000)*$D26)</f>
        <v>2.1081299726348011</v>
      </c>
      <c r="M26" s="54">
        <f>(100*M$50)/((dw!S33/1000000)*$D26)</f>
        <v>1.7622446962819414</v>
      </c>
      <c r="N26" s="54" t="e">
        <f>(100*N$50)/((dw!T33/1000000)*$D26)</f>
        <v>#DIV/0!</v>
      </c>
      <c r="O26" s="54" t="e">
        <f>(100*O$50)/((dw!U33/1000000)*$D26)</f>
        <v>#DIV/0!</v>
      </c>
      <c r="P26" s="54" t="e">
        <f>(100*P$50)/((dw!V33/1000000)*$D26)</f>
        <v>#DIV/0!</v>
      </c>
      <c r="Q26" s="54">
        <f>(100*Q$50)/((dw!W33/1000000)*$D26)</f>
        <v>1.2301500002989405</v>
      </c>
      <c r="R26" s="54">
        <f>(100*R$50)/((dw!X33/1000000)*$D26)</f>
        <v>10.943049368417219</v>
      </c>
      <c r="S26" s="54">
        <f>(100*S$50)/((dw!Y33/1000000)*$D26)</f>
        <v>1.7428958262037226</v>
      </c>
      <c r="T26" s="54" t="e">
        <f>(100*T$50)/((dw!Z33/1000000)*$D26)</f>
        <v>#DIV/0!</v>
      </c>
      <c r="U26" s="54">
        <f>(100*U$50)/((dw!AA33/1000000)*$D26)</f>
        <v>1.616882379018667</v>
      </c>
      <c r="V26" s="54">
        <f>(100*V$50)/((dw!AB33/1000000)*$D26)</f>
        <v>2.7704202012743204</v>
      </c>
      <c r="W26" s="54">
        <f>(100*W$50)/((dw!AC33/1000000)*$D26)</f>
        <v>1.651277778351119</v>
      </c>
      <c r="X26" s="51">
        <v>6.3642388936069896</v>
      </c>
      <c r="Y26" s="28">
        <v>6.3642388936069896</v>
      </c>
    </row>
    <row r="27" spans="1:25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2.2570111395173358</v>
      </c>
      <c r="K27" s="54">
        <f>(100*K$50)/((dw!Q34/1000000)*$D27)</f>
        <v>3.185052806483772</v>
      </c>
      <c r="L27" s="54">
        <f>(100*L$50)/((dw!R34/1000000)*$D27)</f>
        <v>4.4983880238958447</v>
      </c>
      <c r="M27" s="54">
        <f>(100*M$50)/((dw!S34/1000000)*$D27)</f>
        <v>2.8427184701468442</v>
      </c>
      <c r="N27" s="54" t="e">
        <f>(100*N$50)/((dw!T34/1000000)*$D27)</f>
        <v>#DIV/0!</v>
      </c>
      <c r="O27" s="54" t="e">
        <f>(100*O$50)/((dw!U34/1000000)*$D27)</f>
        <v>#DIV/0!</v>
      </c>
      <c r="P27" s="54" t="e">
        <f>(100*P$50)/((dw!V34/1000000)*$D27)</f>
        <v>#DIV/0!</v>
      </c>
      <c r="Q27" s="54">
        <f>(100*Q$50)/((dw!W34/1000000)*$D27)</f>
        <v>1.2479848667641025</v>
      </c>
      <c r="R27" s="54">
        <f>(100*R$50)/((dw!X34/1000000)*$D27)</f>
        <v>12.227051897320122</v>
      </c>
      <c r="S27" s="54">
        <f>(100*S$50)/((dw!Y34/1000000)*$D27)</f>
        <v>10.477038386351847</v>
      </c>
      <c r="T27" s="54" t="e">
        <f>(100*T$50)/((dw!Z34/1000000)*$D27)</f>
        <v>#DIV/0!</v>
      </c>
      <c r="U27" s="54">
        <f>(100*U$50)/((dw!AA34/1000000)*$D27)</f>
        <v>2.4240431257420054</v>
      </c>
      <c r="V27" s="54">
        <f>(100*V$50)/((dw!AB34/1000000)*$D27)</f>
        <v>9.8868088906761784</v>
      </c>
      <c r="W27" s="54">
        <f>(100*W$50)/((dw!AC34/1000000)*$D27)</f>
        <v>2.8354282079359887</v>
      </c>
      <c r="X27" s="51">
        <v>5.11469419688291</v>
      </c>
      <c r="Y27" s="28">
        <v>5.11469419688291</v>
      </c>
    </row>
    <row r="28" spans="1:25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3.1113241066573751</v>
      </c>
      <c r="K28" s="54">
        <f>(100*K$50)/((dw!Q35/1000000)*$D28)</f>
        <v>1.7780350586188371</v>
      </c>
      <c r="L28" s="54">
        <f>(100*L$50)/((dw!R35/1000000)*$D28)</f>
        <v>1.6887430559040595</v>
      </c>
      <c r="M28" s="54">
        <f>(100*M$50)/((dw!S35/1000000)*$D28)</f>
        <v>2.6505556969998185</v>
      </c>
      <c r="N28" s="54" t="e">
        <f>(100*N$50)/((dw!T35/1000000)*$D28)</f>
        <v>#DIV/0!</v>
      </c>
      <c r="O28" s="54" t="e">
        <f>(100*O$50)/((dw!U35/1000000)*$D28)</f>
        <v>#DIV/0!</v>
      </c>
      <c r="P28" s="54" t="e">
        <f>(100*P$50)/((dw!V35/1000000)*$D28)</f>
        <v>#DIV/0!</v>
      </c>
      <c r="Q28" s="54">
        <f>(100*Q$50)/((dw!W35/1000000)*$D28)</f>
        <v>1.1359743336222172</v>
      </c>
      <c r="R28" s="54">
        <f>(100*R$50)/((dw!X35/1000000)*$D28)</f>
        <v>9.278957502128625</v>
      </c>
      <c r="S28" s="54">
        <f>(100*S$50)/((dw!Y35/1000000)*$D28)</f>
        <v>4.8392570635737782</v>
      </c>
      <c r="T28" s="54" t="e">
        <f>(100*T$50)/((dw!Z35/1000000)*$D28)</f>
        <v>#DIV/0!</v>
      </c>
      <c r="U28" s="54">
        <f>(100*U$50)/((dw!AA35/1000000)*$D28)</f>
        <v>1.7149065209354204</v>
      </c>
      <c r="V28" s="54">
        <f>(100*V$50)/((dw!AB35/1000000)*$D28)</f>
        <v>0.66342434856480903</v>
      </c>
      <c r="W28" s="54">
        <f>(100*W$50)/((dw!AC35/1000000)*$D28)</f>
        <v>2.3487303734352283</v>
      </c>
      <c r="X28" s="51">
        <v>7.86301369863014</v>
      </c>
      <c r="Y28" s="28">
        <v>7.86301369863014</v>
      </c>
    </row>
    <row r="29" spans="1:25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37.82440283183918</v>
      </c>
      <c r="K29" s="54">
        <f>(100*K$50)/((dw!Q36/1000000)*$D29)</f>
        <v>46.402727383824775</v>
      </c>
      <c r="L29" s="54">
        <f>(100*L$50)/((dw!R36/1000000)*$D29)</f>
        <v>31.179576062223191</v>
      </c>
      <c r="M29" s="54">
        <f>(100*M$50)/((dw!S36/1000000)*$D29)</f>
        <v>48.927361929811887</v>
      </c>
      <c r="N29" s="54" t="e">
        <f>(100*N$50)/((dw!T36/1000000)*$D29)</f>
        <v>#DIV/0!</v>
      </c>
      <c r="O29" s="54" t="e">
        <f>(100*O$50)/((dw!U36/1000000)*$D29)</f>
        <v>#DIV/0!</v>
      </c>
      <c r="P29" s="54">
        <f>(100*P$50)/((dw!V36/1000000)*$D29)</f>
        <v>1.9381803762847858</v>
      </c>
      <c r="Q29" s="54">
        <f>(100*Q$50)/((dw!W36/1000000)*$D29)</f>
        <v>27.286866571628913</v>
      </c>
      <c r="R29" s="54">
        <f>(100*R$50)/((dw!X36/1000000)*$D29)</f>
        <v>13.51302928387843</v>
      </c>
      <c r="S29" s="54">
        <f>(100*S$50)/((dw!Y36/1000000)*$D29)</f>
        <v>59.237614270454664</v>
      </c>
      <c r="T29" s="54">
        <f>(100*T$50)/((dw!Z36/1000000)*$D29)</f>
        <v>0.81229582916933085</v>
      </c>
      <c r="U29" s="54">
        <f>(100*U$50)/((dw!AA36/1000000)*$D29)</f>
        <v>27.776086388135241</v>
      </c>
      <c r="V29" s="54">
        <f>(100*V$50)/((dw!AB36/1000000)*$D29)</f>
        <v>28.926664961578044</v>
      </c>
      <c r="W29" s="54">
        <f>(100*W$50)/((dw!AC36/1000000)*$D29)</f>
        <v>37.5944224902832</v>
      </c>
      <c r="X29" s="51">
        <v>1.86301369863014</v>
      </c>
      <c r="Y29" s="28">
        <v>1.86301369863014</v>
      </c>
    </row>
    <row r="30" spans="1:25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1.1586561615479214</v>
      </c>
      <c r="K30" s="54">
        <f>(100*K$50)/((dw!Q37/1000000)*$D30)</f>
        <v>1.6909804385666143</v>
      </c>
      <c r="L30" s="54">
        <f>(100*L$50)/((dw!R37/1000000)*$D30)</f>
        <v>0.73070554030843837</v>
      </c>
      <c r="M30" s="54">
        <f>(100*M$50)/((dw!S37/1000000)*$D30)</f>
        <v>1.7608862480371037</v>
      </c>
      <c r="N30" s="54" t="e">
        <f>(100*N$50)/((dw!T37/1000000)*$D30)</f>
        <v>#DIV/0!</v>
      </c>
      <c r="O30" s="54" t="e">
        <f>(100*O$50)/((dw!U37/1000000)*$D30)</f>
        <v>#DIV/0!</v>
      </c>
      <c r="P30" s="54" t="e">
        <f>(100*P$50)/((dw!V37/1000000)*$D30)</f>
        <v>#DIV/0!</v>
      </c>
      <c r="Q30" s="54">
        <f>(100*Q$50)/((dw!W37/1000000)*$D30)</f>
        <v>0.94002176212282418</v>
      </c>
      <c r="R30" s="54">
        <f>(100*R$50)/((dw!X37/1000000)*$D30)</f>
        <v>11.408461212837468</v>
      </c>
      <c r="S30" s="54">
        <f>(100*S$50)/((dw!Y37/1000000)*$D30)</f>
        <v>2.2010550234432502</v>
      </c>
      <c r="T30" s="54" t="e">
        <f>(100*T$50)/((dw!Z37/1000000)*$D30)</f>
        <v>#DIV/0!</v>
      </c>
      <c r="U30" s="54">
        <f>(100*U$50)/((dw!AA37/1000000)*$D30)</f>
        <v>1.2208877628736547</v>
      </c>
      <c r="V30" s="54">
        <f>(100*V$50)/((dw!AB37/1000000)*$D30)</f>
        <v>2.3427390650381361</v>
      </c>
      <c r="W30" s="54">
        <f>(100*W$50)/((dw!AC37/1000000)*$D30)</f>
        <v>1.1966870181831282</v>
      </c>
      <c r="X30" s="51">
        <v>6.24657534246575</v>
      </c>
      <c r="Y30" s="28">
        <v>6.24657534246575</v>
      </c>
    </row>
    <row r="31" spans="1:25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478.71431553933547</v>
      </c>
      <c r="K31" s="54" t="e">
        <f>(100*K$50)/((dw!Q38/1000000)*$D31)</f>
        <v>#DIV/0!</v>
      </c>
      <c r="L31" s="54">
        <f>(100*L$50)/((dw!R38/1000000)*$D31)</f>
        <v>352.25660264014817</v>
      </c>
      <c r="M31" s="54">
        <f>(100*M$50)/((dw!S38/1000000)*$D31)</f>
        <v>45.94858687557403</v>
      </c>
      <c r="N31" s="54" t="e">
        <f>(100*N$50)/((dw!T38/1000000)*$D31)</f>
        <v>#DIV/0!</v>
      </c>
      <c r="O31" s="54">
        <f>(100*O$50)/((dw!U38/1000000)*$D31)</f>
        <v>240.01367059628097</v>
      </c>
      <c r="P31" s="54" t="e">
        <f>(100*P$50)/((dw!V38/1000000)*$D31)</f>
        <v>#DIV/0!</v>
      </c>
      <c r="Q31" s="54">
        <f>(100*Q$50)/((dw!W38/1000000)*$D31)</f>
        <v>540.40756782505957</v>
      </c>
      <c r="R31" s="54">
        <f>(100*R$50)/((dw!X38/1000000)*$D31)</f>
        <v>35.117285315748283</v>
      </c>
      <c r="S31" s="54" t="e">
        <f>(100*S$50)/((dw!Y38/1000000)*$D31)</f>
        <v>#DIV/0!</v>
      </c>
      <c r="T31" s="54" t="e">
        <f>(100*T$50)/((dw!Z38/1000000)*$D31)</f>
        <v>#DIV/0!</v>
      </c>
      <c r="U31" s="54">
        <f>(100*U$50)/((dw!AA38/1000000)*$D31)</f>
        <v>232.04208443783699</v>
      </c>
      <c r="V31" s="54">
        <f>(100*V$50)/((dw!AB38/1000000)*$D31)</f>
        <v>667.83938416521141</v>
      </c>
      <c r="W31" s="54">
        <f>(100*W$50)/((dw!AC38/1000000)*$D31)</f>
        <v>168.3834887524726</v>
      </c>
      <c r="X31" s="51">
        <v>1.34246575342466</v>
      </c>
      <c r="Y31" s="28">
        <v>1.34246575342466</v>
      </c>
    </row>
    <row r="32" spans="1:25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0.76433465285536262</v>
      </c>
      <c r="K32" s="54">
        <f>(100*K$50)/((dw!Q39/1000000)*$D32)</f>
        <v>1.6593896182032528</v>
      </c>
      <c r="L32" s="54">
        <f>(100*L$50)/((dw!R39/1000000)*$D32)</f>
        <v>1.5638258497548574</v>
      </c>
      <c r="M32" s="54">
        <f>(100*M$50)/((dw!S39/1000000)*$D32)</f>
        <v>0.97989140667622221</v>
      </c>
      <c r="N32" s="54" t="e">
        <f>(100*N$50)/((dw!T39/1000000)*$D32)</f>
        <v>#DIV/0!</v>
      </c>
      <c r="O32" s="54" t="e">
        <f>(100*O$50)/((dw!U39/1000000)*$D32)</f>
        <v>#DIV/0!</v>
      </c>
      <c r="P32" s="54" t="e">
        <f>(100*P$50)/((dw!V39/1000000)*$D32)</f>
        <v>#DIV/0!</v>
      </c>
      <c r="Q32" s="54">
        <f>(100*Q$50)/((dw!W39/1000000)*$D32)</f>
        <v>0.26063820004706767</v>
      </c>
      <c r="R32" s="54">
        <f>(100*R$50)/((dw!X39/1000000)*$D32)</f>
        <v>11.297833710167518</v>
      </c>
      <c r="S32" s="54">
        <f>(100*S$50)/((dw!Y39/1000000)*$D32)</f>
        <v>0.21995032698504127</v>
      </c>
      <c r="T32" s="54" t="e">
        <f>(100*T$50)/((dw!Z39/1000000)*$D32)</f>
        <v>#DIV/0!</v>
      </c>
      <c r="U32" s="54">
        <f>(100*U$50)/((dw!AA39/1000000)*$D32)</f>
        <v>0.58081430638977505</v>
      </c>
      <c r="V32" s="54">
        <f>(100*V$50)/((dw!AB39/1000000)*$D32)</f>
        <v>1.4473576846883949</v>
      </c>
      <c r="W32" s="54">
        <f>(100*W$50)/((dw!AC39/1000000)*$D32)</f>
        <v>1.0271997467194507</v>
      </c>
      <c r="X32" s="51">
        <v>7.5342465753424701</v>
      </c>
      <c r="Y32" s="28">
        <v>7.5342465753424701</v>
      </c>
    </row>
    <row r="33" spans="1:25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4.632709795935682</v>
      </c>
      <c r="K33" s="54">
        <f>(100*K$50)/((dw!Q40/1000000)*$D33)</f>
        <v>7.4891550146550303</v>
      </c>
      <c r="L33" s="54">
        <f>(100*L$50)/((dw!R40/1000000)*$D33)</f>
        <v>3.9890296247079498</v>
      </c>
      <c r="M33" s="54">
        <f>(100*M$50)/((dw!S40/1000000)*$D33)</f>
        <v>9.503210647707018</v>
      </c>
      <c r="N33" s="54">
        <f>(100*N$50)/((dw!T40/1000000)*$D33)</f>
        <v>0.65183640741740678</v>
      </c>
      <c r="O33" s="54">
        <f>(100*O$50)/((dw!U40/1000000)*$D33)</f>
        <v>2.3001682213028296</v>
      </c>
      <c r="P33" s="54" t="e">
        <f>(100*P$50)/((dw!V40/1000000)*$D33)</f>
        <v>#DIV/0!</v>
      </c>
      <c r="Q33" s="54">
        <f>(100*Q$50)/((dw!W40/1000000)*$D33)</f>
        <v>4.9027785901120184</v>
      </c>
      <c r="R33" s="54">
        <f>(100*R$50)/((dw!X40/1000000)*$D33)</f>
        <v>3.0889375353571595</v>
      </c>
      <c r="S33" s="54">
        <f>(100*S$50)/((dw!Y40/1000000)*$D33)</f>
        <v>10.842947597522514</v>
      </c>
      <c r="T33" s="54" t="e">
        <f>(100*T$50)/((dw!Z40/1000000)*$D33)</f>
        <v>#DIV/0!</v>
      </c>
      <c r="U33" s="54">
        <f>(100*U$50)/((dw!AA40/1000000)*$D33)</f>
        <v>5.3166981025695321</v>
      </c>
      <c r="V33" s="54">
        <f>(100*V$50)/((dw!AB40/1000000)*$D33)</f>
        <v>1.7898668687540913</v>
      </c>
      <c r="W33" s="54">
        <f>(100*W$50)/((dw!AC40/1000000)*$D33)</f>
        <v>1.304393937129555</v>
      </c>
      <c r="X33" s="51">
        <v>6.02739726027397</v>
      </c>
      <c r="Y33" s="28">
        <v>6.02739726027397</v>
      </c>
    </row>
    <row r="34" spans="1:25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5.0877583108523012</v>
      </c>
      <c r="K34" s="54">
        <f>(100*K$50)/((dw!Q41/1000000)*$D34)</f>
        <v>3.6864859243881942</v>
      </c>
      <c r="L34" s="54">
        <f>(100*L$50)/((dw!R41/1000000)*$D34)</f>
        <v>2.3882169194057692</v>
      </c>
      <c r="M34" s="54">
        <f>(100*M$50)/((dw!S41/1000000)*$D34)</f>
        <v>4.0592542747298728</v>
      </c>
      <c r="N34" s="54">
        <f>(100*N$50)/((dw!T41/1000000)*$D34)</f>
        <v>0.18666636227699063</v>
      </c>
      <c r="O34" s="54">
        <f>(100*O$50)/((dw!U41/1000000)*$D34)</f>
        <v>0.70706103953977628</v>
      </c>
      <c r="P34" s="54" t="e">
        <f>(100*P$50)/((dw!V41/1000000)*$D34)</f>
        <v>#DIV/0!</v>
      </c>
      <c r="Q34" s="54">
        <f>(100*Q$50)/((dw!W41/1000000)*$D34)</f>
        <v>2.2562687193422986</v>
      </c>
      <c r="R34" s="54">
        <f>(100*R$50)/((dw!X41/1000000)*$D34)</f>
        <v>2.161344597372211</v>
      </c>
      <c r="S34" s="54">
        <f>(100*S$50)/((dw!Y41/1000000)*$D34)</f>
        <v>7.70924441662092</v>
      </c>
      <c r="T34" s="54" t="e">
        <f>(100*T$50)/((dw!Z41/1000000)*$D34)</f>
        <v>#DIV/0!</v>
      </c>
      <c r="U34" s="54">
        <f>(100*U$50)/((dw!AA41/1000000)*$D34)</f>
        <v>3.2415772158291896</v>
      </c>
      <c r="V34" s="54">
        <f>(100*V$50)/((dw!AB41/1000000)*$D34)</f>
        <v>18.63808780339286</v>
      </c>
      <c r="W34" s="54">
        <f>(100*W$50)/((dw!AC41/1000000)*$D34)</f>
        <v>3.286981795880366</v>
      </c>
      <c r="X34" s="51">
        <v>7.5890410958904102</v>
      </c>
      <c r="Y34" s="28">
        <v>7.5890410958904102</v>
      </c>
    </row>
    <row r="35" spans="1:25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3.1515896046631715</v>
      </c>
      <c r="K35" s="54">
        <f>(100*K$50)/((dw!Q42/1000000)*$D35)</f>
        <v>2.2219485406133312</v>
      </c>
      <c r="L35" s="54">
        <f>(100*L$50)/((dw!R42/1000000)*$D35)</f>
        <v>2.7397498648492542</v>
      </c>
      <c r="M35" s="54">
        <f>(100*M$50)/((dw!S42/1000000)*$D35)</f>
        <v>2.0699604923517518</v>
      </c>
      <c r="N35" s="54" t="e">
        <f>(100*N$50)/((dw!T42/1000000)*$D35)</f>
        <v>#DIV/0!</v>
      </c>
      <c r="O35" s="54" t="e">
        <f>(100*O$50)/((dw!U42/1000000)*$D35)</f>
        <v>#DIV/0!</v>
      </c>
      <c r="P35" s="54" t="e">
        <f>(100*P$50)/((dw!V42/1000000)*$D35)</f>
        <v>#DIV/0!</v>
      </c>
      <c r="Q35" s="54">
        <f>(100*Q$50)/((dw!W42/1000000)*$D35)</f>
        <v>2.4429840605166824</v>
      </c>
      <c r="R35" s="54">
        <f>(100*R$50)/((dw!X42/1000000)*$D35)</f>
        <v>0.54966429731955191</v>
      </c>
      <c r="S35" s="54">
        <f>(100*S$50)/((dw!Y42/1000000)*$D35)</f>
        <v>1.2480596239876933</v>
      </c>
      <c r="T35" s="54" t="e">
        <f>(100*T$50)/((dw!Z42/1000000)*$D35)</f>
        <v>#DIV/0!</v>
      </c>
      <c r="U35" s="54">
        <f>(100*U$50)/((dw!AA42/1000000)*$D35)</f>
        <v>2.2816385567283124</v>
      </c>
      <c r="V35" s="54">
        <f>(100*V$50)/((dw!AB42/1000000)*$D35)</f>
        <v>1.965488371056509</v>
      </c>
      <c r="W35" s="54">
        <f>(100*W$50)/((dw!AC42/1000000)*$D35)</f>
        <v>2.6162191057354445</v>
      </c>
      <c r="X35" s="51">
        <v>9.2761117535494293</v>
      </c>
      <c r="Y35" s="28">
        <v>9.2761117535494293</v>
      </c>
    </row>
    <row r="36" spans="1:25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85.463229369498649</v>
      </c>
      <c r="K36" s="54">
        <f>(100*K$50)/((dw!Q43/1000000)*$D36)</f>
        <v>29.812365607244597</v>
      </c>
      <c r="L36" s="54">
        <f>(100*L$50)/((dw!R43/1000000)*$D36)</f>
        <v>58.088145615485857</v>
      </c>
      <c r="M36" s="54">
        <f>(100*M$50)/((dw!S43/1000000)*$D36)</f>
        <v>48.614649089435346</v>
      </c>
      <c r="N36" s="54">
        <f>(100*N$50)/((dw!T43/1000000)*$D36)</f>
        <v>43.139622017948433</v>
      </c>
      <c r="O36" s="54">
        <f>(100*O$50)/((dw!U43/1000000)*$D36)</f>
        <v>174.0803518595167</v>
      </c>
      <c r="P36" s="54">
        <f>(100*P$50)/((dw!V43/1000000)*$D36)</f>
        <v>11.257370739474528</v>
      </c>
      <c r="Q36" s="54">
        <f>(100*Q$50)/((dw!W43/1000000)*$D36)</f>
        <v>28.929618851581907</v>
      </c>
      <c r="R36" s="54">
        <f>(100*R$50)/((dw!X43/1000000)*$D36)</f>
        <v>31.563137895993329</v>
      </c>
      <c r="S36" s="54">
        <f>(100*S$50)/((dw!Y43/1000000)*$D36)</f>
        <v>4.4230100083549653</v>
      </c>
      <c r="T36" s="54" t="e">
        <f>(100*T$50)/((dw!Z43/1000000)*$D36)</f>
        <v>#DIV/0!</v>
      </c>
      <c r="U36" s="54">
        <f>(100*U$50)/((dw!AA43/1000000)*$D36)</f>
        <v>28.109320103480162</v>
      </c>
      <c r="V36" s="54">
        <f>(100*V$50)/((dw!AB43/1000000)*$D36)</f>
        <v>15.491064026097236</v>
      </c>
      <c r="W36" s="54">
        <f>(100*W$50)/((dw!AC43/1000000)*$D36)</f>
        <v>52.571100093734429</v>
      </c>
      <c r="X36" s="51">
        <v>2.93150684931507</v>
      </c>
      <c r="Y36" s="41">
        <v>2.93150684931507</v>
      </c>
    </row>
    <row r="37" spans="1:25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8.1073564795307753</v>
      </c>
      <c r="K37" s="54">
        <f>(100*K$50)/((dw!Q44/1000000)*$D37)</f>
        <v>5.0785326879561268</v>
      </c>
      <c r="L37" s="54">
        <f>(100*L$50)/((dw!R44/1000000)*$D37)</f>
        <v>6.2071789381919507</v>
      </c>
      <c r="M37" s="54">
        <f>(100*M$50)/((dw!S44/1000000)*$D37)</f>
        <v>7.7605094579671343</v>
      </c>
      <c r="N37" s="54">
        <f>(100*N$50)/((dw!T44/1000000)*$D37)</f>
        <v>0.41286273936897366</v>
      </c>
      <c r="O37" s="54">
        <f>(100*O$50)/((dw!U44/1000000)*$D37)</f>
        <v>0.70067016900232815</v>
      </c>
      <c r="P37" s="54" t="e">
        <f>(100*P$50)/((dw!V44/1000000)*$D37)</f>
        <v>#DIV/0!</v>
      </c>
      <c r="Q37" s="54">
        <f>(100*Q$50)/((dw!W44/1000000)*$D37)</f>
        <v>4.4331577065690526</v>
      </c>
      <c r="R37" s="54">
        <f>(100*R$50)/((dw!X44/1000000)*$D37)</f>
        <v>28.064272612708486</v>
      </c>
      <c r="S37" s="54">
        <f>(100*S$50)/((dw!Y44/1000000)*$D37)</f>
        <v>5.430473653089579</v>
      </c>
      <c r="T37" s="54" t="e">
        <f>(100*T$50)/((dw!Z44/1000000)*$D37)</f>
        <v>#DIV/0!</v>
      </c>
      <c r="U37" s="54">
        <f>(100*U$50)/((dw!AA44/1000000)*$D37)</f>
        <v>5.86897087746246</v>
      </c>
      <c r="V37" s="54">
        <f>(100*V$50)/((dw!AB44/1000000)*$D37)</f>
        <v>14.780339208366559</v>
      </c>
      <c r="W37" s="54">
        <f>(100*W$50)/((dw!AC44/1000000)*$D37)</f>
        <v>5.964900597387703</v>
      </c>
      <c r="X37" s="51">
        <v>3.54513682453352</v>
      </c>
      <c r="Y37" s="28">
        <v>3.54513682453352</v>
      </c>
    </row>
    <row r="38" spans="1:25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17.187288101848029</v>
      </c>
      <c r="K38" s="54">
        <f>(100*K$50)/((dw!Q45/1000000)*$D38)</f>
        <v>11.808283602828984</v>
      </c>
      <c r="L38" s="54">
        <f>(100*L$50)/((dw!R45/1000000)*$D38)</f>
        <v>12.030193259159226</v>
      </c>
      <c r="M38" s="54">
        <f>(100*M$50)/((dw!S45/1000000)*$D38)</f>
        <v>18.311695895291244</v>
      </c>
      <c r="N38" s="54" t="e">
        <f>(100*N$50)/((dw!T45/1000000)*$D38)</f>
        <v>#DIV/0!</v>
      </c>
      <c r="O38" s="54" t="e">
        <f>(100*O$50)/((dw!U45/1000000)*$D38)</f>
        <v>#DIV/0!</v>
      </c>
      <c r="P38" s="54" t="e">
        <f>(100*P$50)/((dw!V45/1000000)*$D38)</f>
        <v>#DIV/0!</v>
      </c>
      <c r="Q38" s="54">
        <f>(100*Q$50)/((dw!W45/1000000)*$D38)</f>
        <v>9.7601814295111868</v>
      </c>
      <c r="R38" s="54">
        <f>(100*R$50)/((dw!X45/1000000)*$D38)</f>
        <v>25.678839410381393</v>
      </c>
      <c r="S38" s="54" t="e">
        <f>(100*S$50)/((dw!Y45/1000000)*$D38)</f>
        <v>#DIV/0!</v>
      </c>
      <c r="T38" s="54" t="e">
        <f>(100*T$50)/((dw!Z45/1000000)*$D38)</f>
        <v>#DIV/0!</v>
      </c>
      <c r="U38" s="54">
        <f>(100*U$50)/((dw!AA45/1000000)*$D38)</f>
        <v>13.802727955479165</v>
      </c>
      <c r="V38" s="54">
        <f>(100*V$50)/((dw!AB45/1000000)*$D38)</f>
        <v>10.14768268978108</v>
      </c>
      <c r="W38" s="54">
        <f>(100*W$50)/((dw!AC45/1000000)*$D38)</f>
        <v>15.052034144365862</v>
      </c>
      <c r="X38" s="51">
        <v>2.57275143492026</v>
      </c>
      <c r="Y38" s="28">
        <v>2.57275143492026</v>
      </c>
    </row>
    <row r="39" spans="1:25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141.55918154326332</v>
      </c>
      <c r="K39" s="54">
        <f>(100*K$50)/((dw!Q46/1000000)*$D39)</f>
        <v>71.018316091518642</v>
      </c>
      <c r="L39" s="54">
        <f>(100*L$50)/((dw!R46/1000000)*$D39)</f>
        <v>100.81976387289427</v>
      </c>
      <c r="M39" s="54">
        <f>(100*M$50)/((dw!S46/1000000)*$D39)</f>
        <v>141.94890473386272</v>
      </c>
      <c r="N39" s="54">
        <f>(100*N$50)/((dw!T46/1000000)*$D39)</f>
        <v>234.31828264559289</v>
      </c>
      <c r="O39" s="54">
        <f>(100*O$50)/((dw!U46/1000000)*$D39)</f>
        <v>92.515269445258511</v>
      </c>
      <c r="P39" s="54">
        <f>(100*P$50)/((dw!V46/1000000)*$D39)</f>
        <v>4.9294363026844987</v>
      </c>
      <c r="Q39" s="54">
        <f>(100*Q$50)/((dw!W46/1000000)*$D39)</f>
        <v>121.79828151552341</v>
      </c>
      <c r="R39" s="54">
        <f>(100*R$50)/((dw!X46/1000000)*$D39)</f>
        <v>492.04445554844057</v>
      </c>
      <c r="S39" s="54">
        <f>(100*S$50)/((dw!Y46/1000000)*$D39)</f>
        <v>35.874458940731571</v>
      </c>
      <c r="T39" s="54" t="e">
        <f>(100*T$50)/((dw!Z46/1000000)*$D39)</f>
        <v>#DIV/0!</v>
      </c>
      <c r="U39" s="54">
        <f>(100*U$50)/((dw!AA46/1000000)*$D39)</f>
        <v>75.368654643108528</v>
      </c>
      <c r="V39" s="54">
        <f>(100*V$50)/((dw!AB46/1000000)*$D39)</f>
        <v>17.84184596251157</v>
      </c>
      <c r="W39" s="54">
        <f>(100*W$50)/((dw!AC46/1000000)*$D39)</f>
        <v>104.82975737792104</v>
      </c>
      <c r="X39" s="51">
        <v>2.6849315068493098</v>
      </c>
      <c r="Y39" s="41">
        <v>2.6849315068493098</v>
      </c>
    </row>
    <row r="40" spans="1:25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84.167788002511088</v>
      </c>
      <c r="K40" s="54">
        <f>(100*K$50)/((dw!Q47/1000000)*$D40)</f>
        <v>29.413797735337102</v>
      </c>
      <c r="L40" s="54">
        <f>(100*L$50)/((dw!R47/1000000)*$D40)</f>
        <v>49.36720843690366</v>
      </c>
      <c r="M40" s="54">
        <f>(100*M$50)/((dw!S47/1000000)*$D40)</f>
        <v>67.24763073794162</v>
      </c>
      <c r="N40" s="54">
        <f>(100*N$50)/((dw!T47/1000000)*$D40)</f>
        <v>425.87162687788987</v>
      </c>
      <c r="O40" s="54">
        <f>(100*O$50)/((dw!U47/1000000)*$D40)</f>
        <v>206.64379272103275</v>
      </c>
      <c r="P40" s="54">
        <f>(100*P$50)/((dw!V47/1000000)*$D40)</f>
        <v>30.26473113536948</v>
      </c>
      <c r="Q40" s="54">
        <f>(100*Q$50)/((dw!W47/1000000)*$D40)</f>
        <v>71.54112003827494</v>
      </c>
      <c r="R40" s="54">
        <f>(100*R$50)/((dw!X47/1000000)*$D40)</f>
        <v>28.786863919246244</v>
      </c>
      <c r="S40" s="54">
        <f>(100*S$50)/((dw!Y47/1000000)*$D40)</f>
        <v>4.7225703590401391</v>
      </c>
      <c r="T40" s="54" t="e">
        <f>(100*T$50)/((dw!Z47/1000000)*$D40)</f>
        <v>#DIV/0!</v>
      </c>
      <c r="U40" s="54">
        <f>(100*U$50)/((dw!AA47/1000000)*$D40)</f>
        <v>32.516895781264708</v>
      </c>
      <c r="V40" s="54">
        <f>(100*V$50)/((dw!AB47/1000000)*$D40)</f>
        <v>13.287205793256582</v>
      </c>
      <c r="W40" s="54">
        <f>(100*W$50)/((dw!AC47/1000000)*$D40)</f>
        <v>54.81573775142467</v>
      </c>
      <c r="X40" s="51">
        <v>1.7808219178082201</v>
      </c>
      <c r="Y40" s="41">
        <v>1.7808219178082201</v>
      </c>
    </row>
    <row r="41" spans="1:25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41.057953967116653</v>
      </c>
      <c r="K41" s="54">
        <f>(100*K$50)/((dw!Q48/1000000)*$D41)</f>
        <v>17.896397687481656</v>
      </c>
      <c r="L41" s="54">
        <f>(100*L$50)/((dw!R48/1000000)*$D41)</f>
        <v>65.843507045656708</v>
      </c>
      <c r="M41" s="54">
        <f>(100*M$50)/((dw!S48/1000000)*$D41)</f>
        <v>46.003822326664086</v>
      </c>
      <c r="N41" s="54">
        <f>(100*N$50)/((dw!T48/1000000)*$D41)</f>
        <v>6.520589924545753</v>
      </c>
      <c r="O41" s="54">
        <f>(100*O$50)/((dw!U48/1000000)*$D41)</f>
        <v>4.2180143249675686</v>
      </c>
      <c r="P41" s="54" t="e">
        <f>(100*P$50)/((dw!V48/1000000)*$D41)</f>
        <v>#DIV/0!</v>
      </c>
      <c r="Q41" s="54">
        <f>(100*Q$50)/((dw!W48/1000000)*$D41)</f>
        <v>74.428495701625295</v>
      </c>
      <c r="R41" s="54">
        <f>(100*R$50)/((dw!X48/1000000)*$D41)</f>
        <v>217.02521647927176</v>
      </c>
      <c r="S41" s="54">
        <f>(100*S$50)/((dw!Y48/1000000)*$D41)</f>
        <v>62.168212700965967</v>
      </c>
      <c r="T41" s="54" t="e">
        <f>(100*T$50)/((dw!Z48/1000000)*$D41)</f>
        <v>#DIV/0!</v>
      </c>
      <c r="U41" s="54">
        <f>(100*U$50)/((dw!AA48/1000000)*$D41)</f>
        <v>38.775499644349253</v>
      </c>
      <c r="V41" s="54">
        <f>(100*V$50)/((dw!AB48/1000000)*$D41)</f>
        <v>24.975849567580823</v>
      </c>
      <c r="W41" s="54">
        <f>(100*W$50)/((dw!AC48/1000000)*$D41)</f>
        <v>33.402018660140506</v>
      </c>
      <c r="X41" s="51">
        <v>1.7574612247766599</v>
      </c>
      <c r="Y41" s="28">
        <v>1.7574612247766599</v>
      </c>
    </row>
    <row r="42" spans="1:25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105.07819713186515</v>
      </c>
      <c r="K42" s="54">
        <f>(100*K$50)/((dw!Q49/1000000)*$D42)</f>
        <v>63.538284876482592</v>
      </c>
      <c r="L42" s="54">
        <f>(100*L$50)/((dw!R49/1000000)*$D42)</f>
        <v>116.3403918955142</v>
      </c>
      <c r="M42" s="54">
        <f>(100*M$50)/((dw!S49/1000000)*$D42)</f>
        <v>87.691305185904881</v>
      </c>
      <c r="N42" s="54">
        <f>(100*N$50)/((dw!T49/1000000)*$D42)</f>
        <v>368.52781815238734</v>
      </c>
      <c r="O42" s="54">
        <f>(100*O$50)/((dw!U49/1000000)*$D42)</f>
        <v>142.89198432837406</v>
      </c>
      <c r="P42" s="54">
        <f>(100*P$50)/((dw!V49/1000000)*$D42)</f>
        <v>3.4405444848377944</v>
      </c>
      <c r="Q42" s="54">
        <f>(100*Q$50)/((dw!W49/1000000)*$D42)</f>
        <v>72.359354485024667</v>
      </c>
      <c r="R42" s="54">
        <f>(100*R$50)/((dw!X49/1000000)*$D42)</f>
        <v>870.73206446433608</v>
      </c>
      <c r="S42" s="54">
        <f>(100*S$50)/((dw!Y49/1000000)*$D42)</f>
        <v>34.770962004261094</v>
      </c>
      <c r="T42" s="54" t="e">
        <f>(100*T$50)/((dw!Z49/1000000)*$D42)</f>
        <v>#DIV/0!</v>
      </c>
      <c r="U42" s="54">
        <f>(100*U$50)/((dw!AA49/1000000)*$D42)</f>
        <v>71.494369645018679</v>
      </c>
      <c r="V42" s="54">
        <f>(100*V$50)/((dw!AB49/1000000)*$D42)</f>
        <v>34.305115886585895</v>
      </c>
      <c r="W42" s="54">
        <f>(100*W$50)/((dw!AC49/1000000)*$D42)</f>
        <v>85.190770599676242</v>
      </c>
      <c r="X42" s="51">
        <v>2.5753424657534199</v>
      </c>
      <c r="Y42" s="41">
        <v>2.5753424657534199</v>
      </c>
    </row>
    <row r="43" spans="1:25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0.99750410268098166</v>
      </c>
      <c r="K43" s="54">
        <f>(100*K$50)/((dw!Q50/1000000)*$D43)</f>
        <v>0.67851004699528861</v>
      </c>
      <c r="L43" s="54">
        <f>(100*L$50)/((dw!R50/1000000)*$D43)</f>
        <v>1.8720261781778016</v>
      </c>
      <c r="M43" s="54">
        <f>(100*M$50)/((dw!S50/1000000)*$D43)</f>
        <v>0.95824256268442387</v>
      </c>
      <c r="N43" s="54">
        <f>(100*N$50)/((dw!T50/1000000)*$D43)</f>
        <v>2.8350784306868877</v>
      </c>
      <c r="O43" s="54">
        <f>(100*O$50)/((dw!U50/1000000)*$D43)</f>
        <v>2.3003511770394183</v>
      </c>
      <c r="P43" s="54" t="e">
        <f>(100*P$50)/((dw!V50/1000000)*$D43)</f>
        <v>#DIV/0!</v>
      </c>
      <c r="Q43" s="54">
        <f>(100*Q$50)/((dw!W50/1000000)*$D43)</f>
        <v>0.9844911646267589</v>
      </c>
      <c r="R43" s="54">
        <f>(100*R$50)/((dw!X50/1000000)*$D43)</f>
        <v>1.5804355456708157</v>
      </c>
      <c r="S43" s="54">
        <f>(100*S$50)/((dw!Y50/1000000)*$D43)</f>
        <v>1.3954181534554315</v>
      </c>
      <c r="T43" s="54">
        <f>(100*T$50)/((dw!Z50/1000000)*$D43)</f>
        <v>6.3677478887987402E-2</v>
      </c>
      <c r="U43" s="54">
        <f>(100*U$50)/((dw!AA50/1000000)*$D43)</f>
        <v>0.96047711156963511</v>
      </c>
      <c r="V43" s="54">
        <f>(100*V$50)/((dw!AB50/1000000)*$D43)</f>
        <v>1.4100790496634172</v>
      </c>
      <c r="W43" s="54">
        <f>(100*W$50)/((dw!AC50/1000000)*$D43)</f>
        <v>0.99638428427343728</v>
      </c>
      <c r="X43" s="51">
        <v>16.828407062764601</v>
      </c>
      <c r="Y43" s="28">
        <v>16.828407062764601</v>
      </c>
    </row>
    <row r="44" spans="1:25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11.549256003469834</v>
      </c>
      <c r="K44" s="54">
        <f>(100*K$50)/((dw!Q51/1000000)*$D44)</f>
        <v>3.2406454678939545</v>
      </c>
      <c r="L44" s="54">
        <f>(100*L$50)/((dw!R51/1000000)*$D44)</f>
        <v>37.290497797510383</v>
      </c>
      <c r="M44" s="54">
        <f>(100*M$50)/((dw!S51/1000000)*$D44)</f>
        <v>9.9131767895328782</v>
      </c>
      <c r="N44" s="54">
        <f>(100*N$50)/((dw!T51/1000000)*$D44)</f>
        <v>2398.5126636823493</v>
      </c>
      <c r="O44" s="54" t="e">
        <f>(100*O$50)/((dw!U51/1000000)*$D44)</f>
        <v>#DIV/0!</v>
      </c>
      <c r="P44" s="54">
        <f>(100*P$50)/((dw!V51/1000000)*$D44)</f>
        <v>10.036678036514989</v>
      </c>
      <c r="Q44" s="54">
        <f>(100*Q$50)/((dw!W51/1000000)*$D44)</f>
        <v>17.632727367545996</v>
      </c>
      <c r="R44" s="54">
        <f>(100*R$50)/((dw!X51/1000000)*$D44)</f>
        <v>62.130570193628564</v>
      </c>
      <c r="S44" s="54">
        <f>(100*S$50)/((dw!Y51/1000000)*$D44)</f>
        <v>5.9031098061419476</v>
      </c>
      <c r="T44" s="54">
        <f>(100*T$50)/((dw!Z51/1000000)*$D44)</f>
        <v>5.2670305526417325</v>
      </c>
      <c r="U44" s="54">
        <f>(100*U$50)/((dw!AA51/1000000)*$D44)</f>
        <v>9.4913909711098992</v>
      </c>
      <c r="V44" s="54">
        <f>(100*V$50)/((dw!AB51/1000000)*$D44)</f>
        <v>9.6381559524492175</v>
      </c>
      <c r="W44" s="54">
        <f>(100*W$50)/((dw!AC51/1000000)*$D44)</f>
        <v>8.3891457502239604</v>
      </c>
      <c r="X44" s="51">
        <v>3.1232876712328799</v>
      </c>
      <c r="Y44" s="28">
        <v>3.1232876712328799</v>
      </c>
    </row>
    <row r="45" spans="1:25" s="55" customFormat="1" x14ac:dyDescent="0.25">
      <c r="C45" s="56">
        <f t="shared" ref="C45:W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51.334239092734485</v>
      </c>
      <c r="K45" s="56">
        <f t="shared" si="1"/>
        <v>20.740766627133631</v>
      </c>
      <c r="L45" s="56">
        <f t="shared" si="1"/>
        <v>56.697805891892948</v>
      </c>
      <c r="M45" s="56" t="e">
        <f t="shared" si="1"/>
        <v>#DIV/0!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>
        <f t="shared" si="1"/>
        <v>39.343135765712596</v>
      </c>
      <c r="R45" s="56" t="e">
        <f t="shared" si="1"/>
        <v>#DIV/0!</v>
      </c>
      <c r="S45" s="56">
        <f t="shared" si="1"/>
        <v>39.500074153930619</v>
      </c>
      <c r="T45" s="56" t="e">
        <f t="shared" si="1"/>
        <v>#DIV/0!</v>
      </c>
      <c r="U45" s="56">
        <f t="shared" si="1"/>
        <v>50.34604725018513</v>
      </c>
      <c r="V45" s="56" t="e">
        <f t="shared" si="1"/>
        <v>#DIV/0!</v>
      </c>
      <c r="W45" s="56">
        <f t="shared" si="1"/>
        <v>39.835109779119264</v>
      </c>
      <c r="X45" s="57"/>
    </row>
    <row r="46" spans="1:25" s="55" customFormat="1" x14ac:dyDescent="0.25">
      <c r="C46" s="56">
        <f t="shared" ref="C46:W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88.570381467054929</v>
      </c>
      <c r="K46" s="56">
        <f t="shared" si="2"/>
        <v>19.801221998085591</v>
      </c>
      <c r="L46" s="56">
        <f t="shared" si="2"/>
        <v>85.936411311463658</v>
      </c>
      <c r="M46" s="56" t="e">
        <f t="shared" si="2"/>
        <v>#DIV/0!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>
        <f t="shared" si="2"/>
        <v>72.08684519349778</v>
      </c>
      <c r="R46" s="56" t="e">
        <f t="shared" si="2"/>
        <v>#DIV/0!</v>
      </c>
      <c r="S46" s="56">
        <f t="shared" si="2"/>
        <v>47.667604642295821</v>
      </c>
      <c r="T46" s="56" t="e">
        <f t="shared" si="2"/>
        <v>#DIV/0!</v>
      </c>
      <c r="U46" s="56">
        <f t="shared" si="2"/>
        <v>80.048024172539868</v>
      </c>
      <c r="V46" s="56" t="e">
        <f t="shared" si="2"/>
        <v>#DIV/0!</v>
      </c>
      <c r="W46" s="56">
        <f t="shared" si="2"/>
        <v>61.587985276010869</v>
      </c>
      <c r="X46" s="57"/>
    </row>
    <row r="47" spans="1:25" s="57" customFormat="1" x14ac:dyDescent="0.25">
      <c r="C47" s="58">
        <f t="shared" ref="C47:W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80.476991687204119</v>
      </c>
      <c r="K47" s="58" t="e">
        <f t="shared" si="3"/>
        <v>#DIV/0!</v>
      </c>
      <c r="L47" s="58">
        <f t="shared" si="3"/>
        <v>81.251274919909079</v>
      </c>
      <c r="M47" s="58">
        <f t="shared" si="3"/>
        <v>52.237451985200188</v>
      </c>
      <c r="N47" s="58" t="e">
        <f t="shared" si="3"/>
        <v>#DIV/0!</v>
      </c>
      <c r="O47" s="58" t="e">
        <f t="shared" si="3"/>
        <v>#DIV/0!</v>
      </c>
      <c r="P47" s="58" t="e">
        <f t="shared" si="3"/>
        <v>#DIV/0!</v>
      </c>
      <c r="Q47" s="58">
        <f t="shared" si="3"/>
        <v>68.476470727312815</v>
      </c>
      <c r="R47" s="58">
        <f t="shared" si="3"/>
        <v>112.71318838304401</v>
      </c>
      <c r="S47" s="58" t="e">
        <f t="shared" si="3"/>
        <v>#DIV/0!</v>
      </c>
      <c r="T47" s="58" t="e">
        <f t="shared" si="3"/>
        <v>#DIV/0!</v>
      </c>
      <c r="U47" s="58">
        <f t="shared" si="3"/>
        <v>57.616182660823576</v>
      </c>
      <c r="V47" s="58">
        <f t="shared" si="3"/>
        <v>176.02287356731648</v>
      </c>
      <c r="W47" s="58">
        <f t="shared" si="3"/>
        <v>56.722318265499155</v>
      </c>
    </row>
    <row r="48" spans="1:25" s="57" customFormat="1" x14ac:dyDescent="0.25">
      <c r="C48" s="58">
        <f t="shared" ref="C48:W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136.97572850715034</v>
      </c>
      <c r="K48" s="58" t="e">
        <f t="shared" si="4"/>
        <v>#DIV/0!</v>
      </c>
      <c r="L48" s="58">
        <f t="shared" si="4"/>
        <v>145.32070975669953</v>
      </c>
      <c r="M48" s="58">
        <f t="shared" si="4"/>
        <v>88.903864346249435</v>
      </c>
      <c r="N48" s="58" t="e">
        <f t="shared" si="4"/>
        <v>#DIV/0!</v>
      </c>
      <c r="O48" s="58" t="e">
        <f t="shared" si="4"/>
        <v>#DIV/0!</v>
      </c>
      <c r="P48" s="58" t="e">
        <f t="shared" si="4"/>
        <v>#DIV/0!</v>
      </c>
      <c r="Q48" s="58">
        <f t="shared" si="4"/>
        <v>127.26241859544153</v>
      </c>
      <c r="R48" s="58">
        <f t="shared" si="4"/>
        <v>213.88103371069366</v>
      </c>
      <c r="S48" s="58" t="e">
        <f t="shared" si="4"/>
        <v>#DIV/0!</v>
      </c>
      <c r="T48" s="58" t="e">
        <f t="shared" si="4"/>
        <v>#DIV/0!</v>
      </c>
      <c r="U48" s="58">
        <f t="shared" si="4"/>
        <v>104.73070696621812</v>
      </c>
      <c r="V48" s="58">
        <f t="shared" si="4"/>
        <v>503.98232553877921</v>
      </c>
      <c r="W48" s="58">
        <f t="shared" si="4"/>
        <v>95.174113149079702</v>
      </c>
    </row>
    <row r="49" spans="1:23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3.7708109148994103E-4</v>
      </c>
      <c r="K49" s="59">
        <f>(Sediments!I17/1000000)*$B$53</f>
        <v>4.0545672649446267E-5</v>
      </c>
      <c r="L49" s="59">
        <f>(Sediments!J17/1000000)*$B$53</f>
        <v>1.7195067992228905E-4</v>
      </c>
      <c r="M49" s="59">
        <f>(Sediments!K17/1000000)*$B$53</f>
        <v>4.6156276127236429E-5</v>
      </c>
      <c r="N49" s="59">
        <f>(Sediments!L17/1000000)*$B$53</f>
        <v>9.2603925263304054E-7</v>
      </c>
      <c r="O49" s="59">
        <f>(Sediments!M17/1000000)*$B$53</f>
        <v>1.0666060468308008E-7</v>
      </c>
      <c r="P49" s="59">
        <f>(Sediments!N17/1000000)*$B$53</f>
        <v>2.6442462033326714E-6</v>
      </c>
      <c r="Q49" s="59">
        <f>(Sediments!O17/1000000)*$B$53</f>
        <v>6.8555082890946759E-4</v>
      </c>
      <c r="R49" s="59">
        <f>(Sediments!P17/1000000)*$B$53</f>
        <v>2.055901033761233E-4</v>
      </c>
      <c r="S49" s="59">
        <f>(Sediments!Q17/1000000)*$B$53</f>
        <v>1.7774603064957072E-4</v>
      </c>
      <c r="T49" s="59">
        <f>(Sediments!R17/1000000)*$B$53</f>
        <v>2.4805964620094704E-6</v>
      </c>
      <c r="U49" s="59">
        <f>(Sediments!S17/1000000)*$B$53</f>
        <v>8.5211876354589385E-3</v>
      </c>
      <c r="V49" s="59">
        <f>(Sediments!T17/1000000)*$B$53</f>
        <v>6.8104094098122023E-3</v>
      </c>
      <c r="W49" s="59">
        <f>(Sediments!U17/1000000)*$B$53</f>
        <v>6.3676642004622901E-4</v>
      </c>
    </row>
    <row r="50" spans="1:23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2.7719888629835719E-7</v>
      </c>
      <c r="K50" s="60">
        <f>(Sediments!I19/1000000)*$B$55</f>
        <v>1.2947245574663211E-7</v>
      </c>
      <c r="L50" s="60">
        <f>(Sediments!J19/1000000)*$B$55</f>
        <v>1.3059469596766269E-7</v>
      </c>
      <c r="M50" s="60">
        <f>(Sediments!K19/1000000)*$B$55</f>
        <v>1.4468015343859522E-7</v>
      </c>
      <c r="N50" s="60">
        <f>(Sediments!L19/1000000)*$B$55</f>
        <v>4.6822476116604877E-9</v>
      </c>
      <c r="O50" s="60">
        <f>(Sediments!M19/1000000)*$B$55</f>
        <v>3.4956783541567517E-9</v>
      </c>
      <c r="P50" s="60">
        <f>(Sediments!N19/1000000)*$B$55</f>
        <v>2.1180736120786847E-9</v>
      </c>
      <c r="Q50" s="60">
        <f>(Sediments!O19/1000000)*$B$55</f>
        <v>2.3366621354665034E-7</v>
      </c>
      <c r="R50" s="60">
        <f>(Sediments!P19/1000000)*$B$55</f>
        <v>1.7968470156830284E-8</v>
      </c>
      <c r="S50" s="60">
        <f>(Sediments!Q19/1000000)*$B$55</f>
        <v>5.1252814003380769E-8</v>
      </c>
      <c r="T50" s="60">
        <f>(Sediments!R19/1000000)*$B$55</f>
        <v>5.7087520721836742E-9</v>
      </c>
      <c r="U50" s="60">
        <f>(Sediments!S19/1000000)*$B$55</f>
        <v>1.0782649257981071E-6</v>
      </c>
      <c r="V50" s="60">
        <f>(Sediments!T19/1000000)*$B$55</f>
        <v>7.7426484989918952E-8</v>
      </c>
      <c r="W50" s="60">
        <f>(Sediments!U19/1000000)*$B$55</f>
        <v>6.9012411741706451E-7</v>
      </c>
    </row>
    <row r="51" spans="1:23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W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7.3456059377592035E-4</v>
      </c>
      <c r="K51" s="61">
        <f t="shared" si="5"/>
        <v>1.9548782057266542E-4</v>
      </c>
      <c r="L51" s="61">
        <f t="shared" si="5"/>
        <v>3.0327572155111523E-4</v>
      </c>
      <c r="M51" s="61" t="e">
        <f t="shared" si="5"/>
        <v>#DIV/0!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>
        <f t="shared" si="5"/>
        <v>1.7424915822467886E-3</v>
      </c>
      <c r="R51" s="61" t="e">
        <f t="shared" si="5"/>
        <v>#DIV/0!</v>
      </c>
      <c r="S51" s="61">
        <f t="shared" si="5"/>
        <v>4.4998910624040778E-4</v>
      </c>
      <c r="T51" s="61" t="e">
        <f t="shared" si="5"/>
        <v>#DIV/0!</v>
      </c>
      <c r="U51" s="61">
        <f t="shared" si="5"/>
        <v>1.692523663896495E-2</v>
      </c>
      <c r="V51" s="61" t="e">
        <f t="shared" si="5"/>
        <v>#DIV/0!</v>
      </c>
      <c r="W51" s="61">
        <f t="shared" si="5"/>
        <v>1.5985054982326388E-3</v>
      </c>
    </row>
    <row r="52" spans="1:23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W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3.444448910016003E-7</v>
      </c>
      <c r="K52" s="61" t="e">
        <f t="shared" si="6"/>
        <v>#DIV/0!</v>
      </c>
      <c r="L52" s="61">
        <f t="shared" si="6"/>
        <v>1.6072941144171873E-7</v>
      </c>
      <c r="M52" s="61">
        <f t="shared" si="6"/>
        <v>2.7696632959736575E-7</v>
      </c>
      <c r="N52" s="61" t="e">
        <f t="shared" si="6"/>
        <v>#DIV/0!</v>
      </c>
      <c r="O52" s="61" t="e">
        <f t="shared" si="6"/>
        <v>#DIV/0!</v>
      </c>
      <c r="P52" s="61" t="e">
        <f t="shared" si="6"/>
        <v>#DIV/0!</v>
      </c>
      <c r="Q52" s="61">
        <f t="shared" si="6"/>
        <v>3.4123577203205545E-7</v>
      </c>
      <c r="R52" s="61">
        <f t="shared" si="6"/>
        <v>1.5941763705384956E-8</v>
      </c>
      <c r="S52" s="61" t="e">
        <f t="shared" si="6"/>
        <v>#DIV/0!</v>
      </c>
      <c r="T52" s="61" t="e">
        <f t="shared" si="6"/>
        <v>#DIV/0!</v>
      </c>
      <c r="U52" s="61">
        <f t="shared" si="6"/>
        <v>1.8714619330920704E-6</v>
      </c>
      <c r="V52" s="61">
        <f t="shared" si="6"/>
        <v>4.3986604366113092E-8</v>
      </c>
      <c r="W52" s="61">
        <f t="shared" si="6"/>
        <v>1.2166712125319222E-6</v>
      </c>
    </row>
    <row r="53" spans="1:23" x14ac:dyDescent="0.25">
      <c r="A53" s="55" t="s">
        <v>100</v>
      </c>
      <c r="B53" s="62">
        <f>D45</f>
        <v>12.521628000000009</v>
      </c>
    </row>
    <row r="54" spans="1:23" x14ac:dyDescent="0.25">
      <c r="A54" s="55" t="s">
        <v>101</v>
      </c>
      <c r="B54" s="63">
        <f>B53/B52</f>
        <v>4.7251426415094375</v>
      </c>
    </row>
    <row r="55" spans="1:23" x14ac:dyDescent="0.25">
      <c r="A55" s="57" t="s">
        <v>102</v>
      </c>
      <c r="B55" s="64">
        <f>D47</f>
        <v>0.54068904022474018</v>
      </c>
    </row>
    <row r="56" spans="1:23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" sqref="K1:K1048576"/>
    </sheetView>
  </sheetViews>
  <sheetFormatPr baseColWidth="10" defaultColWidth="9.140625" defaultRowHeight="15" x14ac:dyDescent="0.25"/>
  <cols>
    <col min="5" max="5" width="10.5703125" bestFit="1" customWidth="1"/>
  </cols>
  <sheetData>
    <row r="1" spans="1:25" x14ac:dyDescent="0.25">
      <c r="A1" s="1" t="s">
        <v>0</v>
      </c>
      <c r="E1" t="s">
        <v>91</v>
      </c>
    </row>
    <row r="2" spans="1:25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6" t="s">
        <v>29</v>
      </c>
      <c r="W2" s="6" t="s">
        <v>30</v>
      </c>
    </row>
    <row r="3" spans="1:25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19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4.8518764570649351E-5</v>
      </c>
      <c r="L3" s="50">
        <f>(dw!R10/1000000)*$D3</f>
        <v>5.3534126492645174E-5</v>
      </c>
      <c r="M3" s="50">
        <f>(dw!S10/1000000)*$D3</f>
        <v>4.0293442591424761E-5</v>
      </c>
      <c r="N3" s="50">
        <f>(dw!T10/1000000)*$D3</f>
        <v>1.2163518360000004E-7</v>
      </c>
      <c r="O3" s="50">
        <f>(dw!U10/1000000)*$D3</f>
        <v>4.1116118400000007E-8</v>
      </c>
      <c r="P3" s="50">
        <f>(dw!V10/1000000)*$D3</f>
        <v>0</v>
      </c>
      <c r="Q3" s="50">
        <f>(dw!W10/1000000)*$D3</f>
        <v>2.2473350946252421E-4</v>
      </c>
      <c r="R3" s="50">
        <f>(dw!X10/1000000)*$D3</f>
        <v>3.0680271335677367E-5</v>
      </c>
      <c r="S3" s="50">
        <f>(dw!Y10/1000000)*$D3</f>
        <v>9.9388380022354884E-5</v>
      </c>
      <c r="T3" s="50">
        <f>(dw!Z10/1000000)*$D3</f>
        <v>0</v>
      </c>
      <c r="U3" s="50">
        <f>(dw!AA10/1000000)*$D3</f>
        <v>2.5617888529895854E-3</v>
      </c>
      <c r="V3" s="50">
        <f>(dw!AB10/1000000)*$D3</f>
        <v>1.9645570832795955E-3</v>
      </c>
      <c r="W3" s="50">
        <f>(dw!AC10/1000000)*$D3</f>
        <v>2.4242960888943375E-4</v>
      </c>
      <c r="Y3" s="9">
        <v>49.013698630137</v>
      </c>
    </row>
    <row r="4" spans="1:25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1.3568133403743464E-4</v>
      </c>
      <c r="L4" s="50">
        <f>(dw!R11/1000000)*$D4</f>
        <v>2.3852354770833458E-4</v>
      </c>
      <c r="M4" s="50">
        <f>(dw!S11/1000000)*$D4</f>
        <v>1.8561151114020963E-4</v>
      </c>
      <c r="N4" s="50">
        <f>(dw!T11/1000000)*$D4</f>
        <v>1.1617308360000006E-7</v>
      </c>
      <c r="O4" s="50">
        <f>(dw!U11/1000000)*$D4</f>
        <v>2.7721301328000019E-7</v>
      </c>
      <c r="P4" s="50">
        <f>(dw!V11/1000000)*$D4</f>
        <v>0</v>
      </c>
      <c r="Q4" s="50">
        <f>(dw!W11/1000000)*$D4</f>
        <v>1.3336588116138047E-3</v>
      </c>
      <c r="R4" s="50">
        <f>(dw!X11/1000000)*$D4</f>
        <v>3.2117745517460994E-4</v>
      </c>
      <c r="S4" s="50">
        <f>(dw!Y11/1000000)*$D4</f>
        <v>2.6603906122868443E-4</v>
      </c>
      <c r="T4" s="50">
        <f>(dw!Z11/1000000)*$D4</f>
        <v>0</v>
      </c>
      <c r="U4" s="50">
        <f>(dw!AA11/1000000)*$D4</f>
        <v>1.0292413435133376E-2</v>
      </c>
      <c r="V4" s="50">
        <f>(dw!AB11/1000000)*$D4</f>
        <v>7.268079781582836E-3</v>
      </c>
      <c r="W4" s="50">
        <f>(dw!AC11/1000000)*$D4</f>
        <v>1.1034583255334412E-3</v>
      </c>
      <c r="Y4" s="9">
        <v>56</v>
      </c>
    </row>
    <row r="5" spans="1:25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6.0620041888104074E-4</v>
      </c>
      <c r="L5" s="50">
        <f>(dw!R12/1000000)*$D5</f>
        <v>7.8176026424213473E-4</v>
      </c>
      <c r="M5" s="50">
        <f>(dw!S12/1000000)*$D5</f>
        <v>5.9620585081120148E-4</v>
      </c>
      <c r="N5" s="50">
        <f>(dw!T12/1000000)*$D5</f>
        <v>0</v>
      </c>
      <c r="O5" s="50">
        <f>(dw!U12/1000000)*$D5</f>
        <v>0</v>
      </c>
      <c r="P5" s="50">
        <f>(dw!V12/1000000)*$D5</f>
        <v>0</v>
      </c>
      <c r="Q5" s="50">
        <f>(dw!W12/1000000)*$D5</f>
        <v>5.6800989559221936E-3</v>
      </c>
      <c r="R5" s="50">
        <f>(dw!X12/1000000)*$D5</f>
        <v>6.5101849075649648E-4</v>
      </c>
      <c r="S5" s="50">
        <f>(dw!Y12/1000000)*$D5</f>
        <v>8.3169583798979162E-4</v>
      </c>
      <c r="T5" s="50">
        <f>(dw!Z12/1000000)*$D5</f>
        <v>0</v>
      </c>
      <c r="U5" s="54">
        <f>SUM(Q5:S5,K5:M5,J5,E5:H5)</f>
        <v>3.652298406448836E-2</v>
      </c>
      <c r="V5" s="50">
        <f>(dw!AB12/1000000)*$D5</f>
        <v>2.5202057459219204E-2</v>
      </c>
      <c r="W5" s="50">
        <f>(dw!AC12/1000000)*$D5</f>
        <v>4.1581133206006803E-3</v>
      </c>
      <c r="Y5" s="9">
        <v>36.958904109589</v>
      </c>
    </row>
    <row r="6" spans="1:25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2.5313216812196518E-4</v>
      </c>
      <c r="L6" s="50">
        <f>(dw!R13/1000000)*$D6</f>
        <v>4.6742565995916879E-4</v>
      </c>
      <c r="M6" s="50">
        <f>(dw!S13/1000000)*$D6</f>
        <v>3.9041506945004079E-4</v>
      </c>
      <c r="N6" s="50">
        <f>(dw!T13/1000000)*$D6</f>
        <v>0</v>
      </c>
      <c r="O6" s="50">
        <f>(dw!U13/1000000)*$D6</f>
        <v>0</v>
      </c>
      <c r="P6" s="50">
        <f>(dw!V13/1000000)*$D6</f>
        <v>0</v>
      </c>
      <c r="Q6" s="50">
        <f>(dw!W13/1000000)*$D6</f>
        <v>2.2908972764055452E-3</v>
      </c>
      <c r="R6" s="50">
        <f>(dw!X13/1000000)*$D6</f>
        <v>7.6803551999999958E-4</v>
      </c>
      <c r="S6" s="50">
        <f>(dw!Y13/1000000)*$D6</f>
        <v>4.7717856191142291E-4</v>
      </c>
      <c r="T6" s="50">
        <f>(dw!Z13/1000000)*$D6</f>
        <v>0</v>
      </c>
      <c r="U6" s="54">
        <f>SUM(Q6:S6,K6:M6,J6,E6:H6)</f>
        <v>1.8820055200919294E-2</v>
      </c>
      <c r="V6" s="50">
        <f>(dw!AB13/1000000)*$D6</f>
        <v>1.314119739415748E-2</v>
      </c>
      <c r="W6" s="50">
        <f>(dw!AC13/1000000)*$D6</f>
        <v>2.1427464484448512E-3</v>
      </c>
      <c r="Y6" s="9">
        <v>21.4794520547945</v>
      </c>
    </row>
    <row r="7" spans="1:25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1.3673687016528026E-2</v>
      </c>
      <c r="K7" s="50">
        <f>(dw!Q14/1000000)*$D7</f>
        <v>9.8085503639762307E-4</v>
      </c>
      <c r="L7" s="50">
        <f>(dw!R14/1000000)*$D7</f>
        <v>3.4487082315814658E-3</v>
      </c>
      <c r="M7" s="50">
        <f>(dw!S14/1000000)*$D7</f>
        <v>0</v>
      </c>
      <c r="N7" s="50">
        <f>(dw!T14/1000000)*$D7</f>
        <v>8.7594798060000173E-6</v>
      </c>
      <c r="O7" s="50">
        <f>(dw!U14/1000000)*$D7</f>
        <v>0</v>
      </c>
      <c r="P7" s="50">
        <f>(dw!V14/1000000)*$D7</f>
        <v>1.5997735911187831E-4</v>
      </c>
      <c r="Q7" s="50">
        <f>(dw!W14/1000000)*$D7</f>
        <v>7.3983524283640967E-2</v>
      </c>
      <c r="R7" s="50">
        <f>(dw!X14/1000000)*$D7</f>
        <v>1.6735492669896036E-2</v>
      </c>
      <c r="S7" s="50">
        <f>(dw!Y14/1000000)*$D7</f>
        <v>1.4379567760074855E-2</v>
      </c>
      <c r="T7" s="50">
        <f>(dw!Z14/1000000)*$D7</f>
        <v>0</v>
      </c>
      <c r="U7" s="54">
        <f>SUM(Q7:S7,K7:M7,J7,E7:H7)</f>
        <v>0.52143079348331667</v>
      </c>
      <c r="V7" s="50">
        <f>(dw!AB14/1000000)*$D7</f>
        <v>0.39822895848519779</v>
      </c>
      <c r="W7" s="50">
        <f>(dw!AC14/1000000)*$D7</f>
        <v>1.8271987123424992E-2</v>
      </c>
      <c r="Y7" s="9">
        <v>37.260273972602697</v>
      </c>
    </row>
    <row r="8" spans="1:25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3.6201352435919947E-3</v>
      </c>
      <c r="K8" s="50">
        <f>(dw!Q15/1000000)*$D8</f>
        <v>5.8639394433311924E-4</v>
      </c>
      <c r="L8" s="50">
        <f>(dw!R15/1000000)*$D8</f>
        <v>2.2141927486022369E-3</v>
      </c>
      <c r="M8" s="50">
        <f>(dw!S15/1000000)*$D8</f>
        <v>0</v>
      </c>
      <c r="N8" s="50">
        <f>(dw!T15/1000000)*$D8</f>
        <v>3.7806471359999942E-6</v>
      </c>
      <c r="O8" s="50">
        <f>(dw!U15/1000000)*$D8</f>
        <v>1.0836806399999985E-6</v>
      </c>
      <c r="P8" s="50">
        <f>(dw!V15/1000000)*$D8</f>
        <v>0</v>
      </c>
      <c r="Q8" s="50">
        <f>(dw!W15/1000000)*$D8</f>
        <v>5.4880632053049515E-3</v>
      </c>
      <c r="R8" s="50">
        <f>(dw!X15/1000000)*$D8</f>
        <v>4.3696799999999938E-4</v>
      </c>
      <c r="S8" s="50">
        <f>(dw!Y15/1000000)*$D8</f>
        <v>3.1677489325843159E-3</v>
      </c>
      <c r="T8" s="50">
        <f>(dw!Z15/1000000)*$D8</f>
        <v>0</v>
      </c>
      <c r="U8" s="54">
        <f>SUM(Q8:S8,K8:M8,J8,E8:H8)</f>
        <v>5.5458167341111635E-2</v>
      </c>
      <c r="V8" s="50">
        <f>(dw!AB15/1000000)*$D8</f>
        <v>3.9944665266695024E-2</v>
      </c>
      <c r="W8" s="50">
        <f>(dw!AC15/1000000)*$D8</f>
        <v>6.4255862643033514E-3</v>
      </c>
      <c r="Y8" s="9">
        <v>67.315068493150704</v>
      </c>
    </row>
    <row r="9" spans="1:25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1.2143551492800012E-3</v>
      </c>
      <c r="K9" s="50">
        <f>(dw!Q16/1000000)*$D9</f>
        <v>1.9880707392000023E-4</v>
      </c>
      <c r="L9" s="50">
        <f>(dw!R16/1000000)*$D9</f>
        <v>3.1150055563200035E-4</v>
      </c>
      <c r="M9" s="50">
        <f>(dw!S16/1000000)*$D9</f>
        <v>4.2409132416000041E-4</v>
      </c>
      <c r="N9" s="50">
        <f>(dw!T16/1000000)*$D9</f>
        <v>1.8374247360000018E-6</v>
      </c>
      <c r="O9" s="50">
        <f>(dw!U16/1000000)*$D9</f>
        <v>0</v>
      </c>
      <c r="P9" s="50">
        <f>(dw!V16/1000000)*$D9</f>
        <v>1.8260121600000022E-5</v>
      </c>
      <c r="Q9" s="50">
        <f>(dw!W16/1000000)*$D9</f>
        <v>2.9796621056496033E-3</v>
      </c>
      <c r="R9" s="50">
        <f>(dw!X16/1000000)*$D9</f>
        <v>3.1453059456000034E-4</v>
      </c>
      <c r="S9" s="50">
        <f>(dw!Y16/1000000)*$D9</f>
        <v>2.7755384832000028E-4</v>
      </c>
      <c r="T9" s="50">
        <f>(dw!Z16/1000000)*$D9</f>
        <v>0</v>
      </c>
      <c r="U9" s="54">
        <f>SUM(Q9:S9,K9:M9,J9,E9:H9)</f>
        <v>2.1632726115504024E-2</v>
      </c>
      <c r="V9" s="50">
        <f>(dw!AB16/1000000)*$D9</f>
        <v>2.1767805365040024E-2</v>
      </c>
      <c r="W9" s="50">
        <f>(dw!AC16/1000000)*$D9</f>
        <v>2.1688516493280022E-3</v>
      </c>
      <c r="Y9" s="9">
        <v>63.561643835616401</v>
      </c>
    </row>
    <row r="10" spans="1:25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4.3232258033999976E-4</v>
      </c>
      <c r="L10" s="50">
        <f>(dw!R17/1000000)*$D10</f>
        <v>5.7714630623999978E-4</v>
      </c>
      <c r="M10" s="50">
        <f>(dw!S17/1000000)*$D10</f>
        <v>6.9610918376159978E-4</v>
      </c>
      <c r="N10" s="50">
        <f>(dw!T17/1000000)*$D10</f>
        <v>1.7354055599999991E-6</v>
      </c>
      <c r="O10" s="50">
        <f>(dw!U17/1000000)*$D10</f>
        <v>1.1569370399999996E-6</v>
      </c>
      <c r="P10" s="50">
        <f>(dw!V17/1000000)*$D10</f>
        <v>0</v>
      </c>
      <c r="Q10" s="50">
        <f>(dw!W17/1000000)*$D10</f>
        <v>5.7937754195999981E-3</v>
      </c>
      <c r="R10" s="50">
        <f>(dw!X17/1000000)*$D10</f>
        <v>6.996163557599996E-4</v>
      </c>
      <c r="S10" s="50">
        <f>(dw!Y17/1000000)*$D10</f>
        <v>2.8063987055999986E-4</v>
      </c>
      <c r="T10" s="50">
        <f>(dw!Z17/1000000)*$D10</f>
        <v>0</v>
      </c>
      <c r="U10" s="54">
        <f>SUM(Q10:S10,K10:M10,J10,E10:H10)</f>
        <v>4.4524190619745184E-2</v>
      </c>
      <c r="V10" s="50">
        <f>(dw!AB17/1000000)*$D10</f>
        <v>4.4627901761545172E-2</v>
      </c>
      <c r="W10" s="50">
        <f>(dw!AC17/1000000)*$D10</f>
        <v>4.257367988781598E-3</v>
      </c>
      <c r="X10" s="51">
        <v>36.5205479452055</v>
      </c>
      <c r="Y10" s="9">
        <v>36.5205479452055</v>
      </c>
    </row>
    <row r="11" spans="1:25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2.4044742539999997E-4</v>
      </c>
      <c r="L11" s="50">
        <f>(dw!R18/1000000)*$D11</f>
        <v>7.8999338690999993E-4</v>
      </c>
      <c r="M11" s="50">
        <f>(dw!S18/1000000)*$D11</f>
        <v>8.3878061895810007E-4</v>
      </c>
      <c r="N11" s="50">
        <f>(dw!T18/1000000)*$D11</f>
        <v>0</v>
      </c>
      <c r="O11" s="50">
        <f>(dw!U18/1000000)*$D11</f>
        <v>0</v>
      </c>
      <c r="P11" s="50">
        <f>(dw!V18/1000000)*$D11</f>
        <v>0</v>
      </c>
      <c r="Q11" s="50">
        <f>(dw!W18/1000000)*$D11</f>
        <v>6.7697186111100004E-3</v>
      </c>
      <c r="R11" s="50">
        <f>(dw!X18/1000000)*$D11</f>
        <v>1.0166768825849999E-3</v>
      </c>
      <c r="S11" s="50">
        <f>(dw!Y18/1000000)*$D11</f>
        <v>6.2909585739000001E-4</v>
      </c>
      <c r="T11" s="50">
        <f>(dw!Z18/1000000)*$D11</f>
        <v>0</v>
      </c>
      <c r="U11" s="54">
        <f>SUM(Q11:S11,K11:M11,J11,E11:H11)</f>
        <v>5.6154604083177594E-2</v>
      </c>
      <c r="V11" s="50">
        <f>(dw!AB18/1000000)*$D11</f>
        <v>0</v>
      </c>
      <c r="W11" s="50">
        <f>(dw!AC18/1000000)*$D11</f>
        <v>3.8297106378531007E-3</v>
      </c>
      <c r="X11" s="51">
        <v>56.931506849315099</v>
      </c>
      <c r="Y11" s="9">
        <v>56.931506849315099</v>
      </c>
    </row>
    <row r="12" spans="1:25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8.7724221666962386E-3</v>
      </c>
      <c r="K12" s="50">
        <f>(dw!Q19/1000000)*$D12</f>
        <v>1.3217358749783548E-3</v>
      </c>
      <c r="L12" s="50">
        <f>(dw!R19/1000000)*$D12</f>
        <v>3.235039853994892E-3</v>
      </c>
      <c r="M12" s="50">
        <f>(dw!S19/1000000)*$D12</f>
        <v>0</v>
      </c>
      <c r="N12" s="50">
        <f>(dw!T19/1000000)*$D12</f>
        <v>2.0728894409999953E-5</v>
      </c>
      <c r="O12" s="50">
        <f>(dw!U19/1000000)*$D12</f>
        <v>5.2467326099999877E-6</v>
      </c>
      <c r="P12" s="50">
        <f>(dw!V19/1000000)*$D12</f>
        <v>0</v>
      </c>
      <c r="Q12" s="50">
        <f>(dw!W19/1000000)*$D12</f>
        <v>4.625577554606583E-2</v>
      </c>
      <c r="R12" s="50">
        <f>(dw!X19/1000000)*$D12</f>
        <v>8.4642236744282093E-3</v>
      </c>
      <c r="S12" s="50">
        <f>(dw!Y19/1000000)*$D12</f>
        <v>9.5727472162138935E-3</v>
      </c>
      <c r="T12" s="50">
        <f>(dw!Z19/1000000)*$D12</f>
        <v>0</v>
      </c>
      <c r="U12" s="54">
        <f>SUM(Q12:S12,K12:M12,J12,E12:H12)</f>
        <v>0.41660996501096043</v>
      </c>
      <c r="V12" s="50">
        <f>(dw!AB19/1000000)*$D12</f>
        <v>0.33898802067858302</v>
      </c>
      <c r="W12" s="50">
        <f>(dw!AC19/1000000)*$D12</f>
        <v>1.3355173522689485E-2</v>
      </c>
      <c r="X12" s="51">
        <v>99.315068493150704</v>
      </c>
      <c r="Y12" s="9">
        <v>99.315068493150704</v>
      </c>
    </row>
    <row r="13" spans="1:25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2.8665470777715742E-4</v>
      </c>
      <c r="L13" s="50">
        <f>(dw!R20/1000000)*$D13</f>
        <v>2.6760326847608326E-4</v>
      </c>
      <c r="M13" s="50">
        <f>(dw!S20/1000000)*$D13</f>
        <v>2.8685970209232583E-4</v>
      </c>
      <c r="N13" s="50">
        <f>(dw!T20/1000000)*$D13</f>
        <v>5.1671466000000062E-7</v>
      </c>
      <c r="O13" s="50">
        <f>(dw!U20/1000000)*$D13</f>
        <v>0</v>
      </c>
      <c r="P13" s="50">
        <f>(dw!V20/1000000)*$D13</f>
        <v>0</v>
      </c>
      <c r="Q13" s="50">
        <f>(dw!W20/1000000)*$D13</f>
        <v>2.1398593955013626E-3</v>
      </c>
      <c r="R13" s="50">
        <f>(dw!X20/1000000)*$D13</f>
        <v>2.5363750707037882E-4</v>
      </c>
      <c r="S13" s="50">
        <f>(dw!Y20/1000000)*$D13</f>
        <v>4.1416988802128962E-4</v>
      </c>
      <c r="T13" s="50">
        <f>(dw!Z20/1000000)*$D13</f>
        <v>0</v>
      </c>
      <c r="U13" s="54">
        <f>SUM(Q13:S13,K13:M13,J13,E13:H13)</f>
        <v>1.6657792291797344E-2</v>
      </c>
      <c r="V13" s="50">
        <f>(dw!AB20/1000000)*$D13</f>
        <v>1.2208674593830815E-2</v>
      </c>
      <c r="W13" s="50">
        <f>(dw!AC20/1000000)*$D13</f>
        <v>1.6419676220335E-3</v>
      </c>
      <c r="X13" s="51">
        <v>72.767123287671197</v>
      </c>
      <c r="Y13" s="9">
        <v>72.767123287671197</v>
      </c>
    </row>
    <row r="14" spans="1:25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4.4005130033660834E-3</v>
      </c>
      <c r="K14" s="50">
        <f>(dw!Q21/1000000)*$D14</f>
        <v>2.5811034921059889E-4</v>
      </c>
      <c r="L14" s="50">
        <f>(dw!R21/1000000)*$D14</f>
        <v>1.5967121890744416E-3</v>
      </c>
      <c r="M14" s="50">
        <f>(dw!S21/1000000)*$D14</f>
        <v>0</v>
      </c>
      <c r="N14" s="50">
        <f>(dw!T21/1000000)*$D14</f>
        <v>4.3699241880000046E-6</v>
      </c>
      <c r="O14" s="50">
        <f>(dw!U21/1000000)*$D14</f>
        <v>0</v>
      </c>
      <c r="P14" s="50">
        <f>(dw!V21/1000000)*$D14</f>
        <v>0</v>
      </c>
      <c r="Q14" s="50">
        <f>(dw!W21/1000000)*$D14</f>
        <v>2.0967831433187315E-2</v>
      </c>
      <c r="R14" s="50">
        <f>(dw!X21/1000000)*$D14</f>
        <v>3.2421724211717231E-3</v>
      </c>
      <c r="S14" s="50">
        <f>(dw!Y21/1000000)*$D14</f>
        <v>5.7437632885366831E-3</v>
      </c>
      <c r="T14" s="50">
        <f>(dw!Z21/1000000)*$D14</f>
        <v>0</v>
      </c>
      <c r="U14" s="54">
        <f>SUM(Q14:S14,K14:M14,J14,E14:H14)</f>
        <v>0.20531270297378301</v>
      </c>
      <c r="V14" s="50">
        <f>(dw!AB21/1000000)*$D14</f>
        <v>0.16910360028923616</v>
      </c>
      <c r="W14" s="50">
        <f>(dw!AC21/1000000)*$D14</f>
        <v>6.2597054658391242E-3</v>
      </c>
      <c r="X14" s="51">
        <v>169.36986301369899</v>
      </c>
      <c r="Y14" s="9">
        <v>169.36986301369899</v>
      </c>
    </row>
    <row r="15" spans="1:25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1.1150317138830709E-4</v>
      </c>
      <c r="L15" s="50">
        <f>(dw!R22/1000000)*$D15</f>
        <v>6.6156834698709343E-4</v>
      </c>
      <c r="M15" s="50">
        <f>(dw!S22/1000000)*$D15</f>
        <v>6.0724439962071613E-4</v>
      </c>
      <c r="N15" s="50">
        <f>(dw!T22/1000000)*$D15</f>
        <v>0</v>
      </c>
      <c r="O15" s="50">
        <f>(dw!U22/1000000)*$D15</f>
        <v>0</v>
      </c>
      <c r="P15" s="50">
        <f>(dw!V22/1000000)*$D15</f>
        <v>0</v>
      </c>
      <c r="Q15" s="50">
        <f>(dw!W22/1000000)*$D15</f>
        <v>2.5069850222059075E-3</v>
      </c>
      <c r="R15" s="50">
        <f>(dw!X22/1000000)*$D15</f>
        <v>2.8356125029765716E-4</v>
      </c>
      <c r="S15" s="50">
        <f>(dw!Y22/1000000)*$D15</f>
        <v>8.8602463282630667E-4</v>
      </c>
      <c r="T15" s="50">
        <f>(dw!Z22/1000000)*$D15</f>
        <v>0</v>
      </c>
      <c r="U15" s="54">
        <f>SUM(Q15:S15,K15:M15,J15,E15:H15)</f>
        <v>1.8421742877385211E-2</v>
      </c>
      <c r="V15" s="50">
        <f>(dw!AB22/1000000)*$D15</f>
        <v>1.196788757609611E-2</v>
      </c>
      <c r="W15" s="50">
        <f>(dw!AC22/1000000)*$D15</f>
        <v>2.7772843959592355E-3</v>
      </c>
      <c r="X15" s="51">
        <v>37.260273972602697</v>
      </c>
      <c r="Y15" s="9">
        <v>37.260273972602697</v>
      </c>
    </row>
    <row r="16" spans="1:25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1.545333179658573E-4</v>
      </c>
      <c r="L16" s="50">
        <f>(dw!R23/1000000)*$D16</f>
        <v>7.6157535662516428E-5</v>
      </c>
      <c r="M16" s="50">
        <f>(dw!S23/1000000)*$D16</f>
        <v>1.3022517686255789E-4</v>
      </c>
      <c r="N16" s="50">
        <f>(dw!T23/1000000)*$D16</f>
        <v>0</v>
      </c>
      <c r="O16" s="50">
        <f>(dw!U23/1000000)*$D16</f>
        <v>0</v>
      </c>
      <c r="P16" s="50">
        <f>(dw!V23/1000000)*$D16</f>
        <v>0</v>
      </c>
      <c r="Q16" s="50">
        <f>(dw!W23/1000000)*$D16</f>
        <v>8.3969072321975885E-4</v>
      </c>
      <c r="R16" s="50">
        <f>(dw!X23/1000000)*$D16</f>
        <v>1.1110278645900009E-4</v>
      </c>
      <c r="S16" s="50">
        <f>(dw!Y23/1000000)*$D16</f>
        <v>1.5549551973471857E-4</v>
      </c>
      <c r="T16" s="50">
        <f>(dw!Z23/1000000)*$D16</f>
        <v>0</v>
      </c>
      <c r="U16" s="54">
        <f>SUM(Q16:S16,K16:M16,J16,E16:H16)</f>
        <v>6.5572631946074151E-3</v>
      </c>
      <c r="V16" s="50">
        <f>(dw!AB23/1000000)*$D16</f>
        <v>4.6801029184192107E-3</v>
      </c>
      <c r="W16" s="50">
        <f>(dw!AC23/1000000)*$D16</f>
        <v>7.7087124677472664E-4</v>
      </c>
      <c r="X16" s="51">
        <v>48.657534246575402</v>
      </c>
      <c r="Y16" s="9">
        <v>48.657534246575402</v>
      </c>
    </row>
    <row r="17" spans="1:25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9.522693870264422E-5</v>
      </c>
      <c r="L17" s="50">
        <f>(dw!R24/1000000)*$D17</f>
        <v>3.817809973828217E-4</v>
      </c>
      <c r="M17" s="50">
        <f>(dw!S24/1000000)*$D17</f>
        <v>1.4349342584899993E-4</v>
      </c>
      <c r="N17" s="50">
        <f>(dw!T24/1000000)*$D17</f>
        <v>1.5656949000000047E-5</v>
      </c>
      <c r="O17" s="50">
        <f>(dw!U24/1000000)*$D17</f>
        <v>1.3678479990000041E-5</v>
      </c>
      <c r="P17" s="50">
        <f>(dw!V24/1000000)*$D17</f>
        <v>0</v>
      </c>
      <c r="Q17" s="50">
        <f>(dw!W24/1000000)*$D17</f>
        <v>1.1989849471834161E-3</v>
      </c>
      <c r="R17" s="50">
        <f>(dw!X24/1000000)*$D17</f>
        <v>0</v>
      </c>
      <c r="S17" s="50">
        <f>(dw!Y24/1000000)*$D17</f>
        <v>1.017602644943019E-3</v>
      </c>
      <c r="T17" s="50">
        <f>(dw!Z24/1000000)*$D17</f>
        <v>0</v>
      </c>
      <c r="U17" s="54">
        <f>SUM(Q17:S17,K17:M17,J17,E17:H17)</f>
        <v>2.2555167484954924E-2</v>
      </c>
      <c r="V17" s="50">
        <f>(dw!AB24/1000000)*$D17</f>
        <v>1.9284503942168969E-2</v>
      </c>
      <c r="W17" s="50">
        <f>(dw!AC24/1000000)*$D17</f>
        <v>1.083411379649518E-3</v>
      </c>
      <c r="X17" s="51">
        <v>70.465753424657507</v>
      </c>
      <c r="Y17" s="9">
        <v>70.465753424657507</v>
      </c>
    </row>
    <row r="18" spans="1:25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8.5606811170796751E-4</v>
      </c>
      <c r="L18" s="50">
        <f>(dw!R25/1000000)*$D18</f>
        <v>6.0461767886231593E-3</v>
      </c>
      <c r="M18" s="50">
        <f>(dw!S25/1000000)*$D18</f>
        <v>2.3639691767244259E-3</v>
      </c>
      <c r="N18" s="50">
        <f>(dw!T25/1000000)*$D18</f>
        <v>5.5090258650000007E-5</v>
      </c>
      <c r="O18" s="50">
        <f>(dw!U25/1000000)*$D18</f>
        <v>2.9551728150000007E-6</v>
      </c>
      <c r="P18" s="50">
        <f>(dw!V25/1000000)*$D18</f>
        <v>1.2039592950000002E-5</v>
      </c>
      <c r="Q18" s="50">
        <f>(dw!W25/1000000)*$D18</f>
        <v>8.2076262196434699E-2</v>
      </c>
      <c r="R18" s="50">
        <f>(dw!X25/1000000)*$D18</f>
        <v>0</v>
      </c>
      <c r="S18" s="50">
        <f>(dw!Y25/1000000)*$D18</f>
        <v>1.1885796047183794E-2</v>
      </c>
      <c r="T18" s="50">
        <f>(dw!Z25/1000000)*$D18</f>
        <v>0</v>
      </c>
      <c r="U18" s="54">
        <f>SUM(Q18:S18,K18:M18,J18,E18:H18)</f>
        <v>0.41694501062665618</v>
      </c>
      <c r="V18" s="50">
        <f>(dw!AB25/1000000)*$D18</f>
        <v>0.28272818904626307</v>
      </c>
      <c r="W18" s="50">
        <f>(dw!AC25/1000000)*$D18</f>
        <v>4.0324848361189637E-2</v>
      </c>
      <c r="X18" s="51">
        <v>95.808219178082197</v>
      </c>
      <c r="Y18" s="9">
        <v>95.808219178082197</v>
      </c>
    </row>
    <row r="19" spans="1:25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2.5471616320622479E-4</v>
      </c>
      <c r="L19" s="50">
        <f>(dw!R26/1000000)*$D19</f>
        <v>1.3998556719555554E-3</v>
      </c>
      <c r="M19" s="50">
        <f>(dw!S26/1000000)*$D19</f>
        <v>4.3463015227390527E-4</v>
      </c>
      <c r="N19" s="50">
        <f>(dw!T26/1000000)*$D19</f>
        <v>3.4321587300000013E-5</v>
      </c>
      <c r="O19" s="50">
        <f>(dw!U26/1000000)*$D19</f>
        <v>2.5081159950000008E-5</v>
      </c>
      <c r="P19" s="50">
        <f>(dw!V26/1000000)*$D19</f>
        <v>0</v>
      </c>
      <c r="Q19" s="50">
        <f>(dw!W26/1000000)*$D19</f>
        <v>8.3513598263976994E-3</v>
      </c>
      <c r="R19" s="50">
        <f>(dw!X26/1000000)*$D19</f>
        <v>0</v>
      </c>
      <c r="S19" s="50">
        <f>(dw!Y26/1000000)*$D19</f>
        <v>5.0066025449122791E-3</v>
      </c>
      <c r="T19" s="50">
        <f>(dw!Z26/1000000)*$D19</f>
        <v>0</v>
      </c>
      <c r="U19" s="54">
        <f>SUM(Q19:S19,K19:M19,J19,E19:H19)</f>
        <v>0.10482729836173182</v>
      </c>
      <c r="V19" s="50">
        <f>(dw!AB26/1000000)*$D19</f>
        <v>8.7962462275711917E-2</v>
      </c>
      <c r="W19" s="50">
        <f>(dw!AC26/1000000)*$D19</f>
        <v>3.5662764619598976E-3</v>
      </c>
      <c r="X19" s="51">
        <v>146.68493150684901</v>
      </c>
      <c r="Y19" s="9">
        <v>146.68493150684901</v>
      </c>
    </row>
    <row r="20" spans="1:25" x14ac:dyDescent="0.25">
      <c r="A20" s="26">
        <v>129</v>
      </c>
      <c r="B20" s="27">
        <v>39417</v>
      </c>
      <c r="C20" s="28">
        <f>(dw!C27/1000)*365</f>
        <v>1.2915843800957054</v>
      </c>
      <c r="D20" s="28">
        <v>1.2915843800957054</v>
      </c>
      <c r="E20" s="54">
        <f>(dw!K27/1000000)*$D20</f>
        <v>1.0869496256664822E-8</v>
      </c>
      <c r="F20" s="54">
        <f>(dw!L27/1000000)*$D20</f>
        <v>1.3249072571021746E-8</v>
      </c>
      <c r="G20" s="54">
        <f>(dw!M27/1000000)*$D20</f>
        <v>1.5499012561148464E-7</v>
      </c>
      <c r="H20" s="54">
        <f>(dw!N27/1000000)*$D20</f>
        <v>0</v>
      </c>
      <c r="I20" s="54">
        <f>(dw!O27/1000000)*$D20</f>
        <v>0</v>
      </c>
      <c r="J20" s="54">
        <f>(dw!P27/1000000)*$D20</f>
        <v>1.1546764358055606E-6</v>
      </c>
      <c r="K20" s="54">
        <f>(dw!Q27/1000000)*$D20</f>
        <v>6.616786779230298E-7</v>
      </c>
      <c r="L20" s="54">
        <f>(dw!R27/1000000)*$D20</f>
        <v>3.5066515919598407E-7</v>
      </c>
      <c r="M20" s="54">
        <f>(dw!S27/1000000)*$D20</f>
        <v>1.0469582985055787E-6</v>
      </c>
      <c r="N20" s="54">
        <f>(dw!T27/1000000)*$D20</f>
        <v>0</v>
      </c>
      <c r="O20" s="54">
        <f>(dw!U27/1000000)*$D20</f>
        <v>0</v>
      </c>
      <c r="P20" s="54">
        <f>(dw!V27/1000000)*$D20</f>
        <v>0</v>
      </c>
      <c r="Q20" s="54">
        <f>(dw!W27/1000000)*$D20</f>
        <v>1.2037566422491976E-6</v>
      </c>
      <c r="R20" s="54">
        <f>(dw!X27/1000000)*$D20</f>
        <v>5.832795060512206E-8</v>
      </c>
      <c r="S20" s="54">
        <f>(dw!Y27/1000000)*$D20</f>
        <v>3.0043544265406201E-8</v>
      </c>
      <c r="T20" s="54">
        <f>(dw!Z27/1000000)*$D20</f>
        <v>1.937376570143558E-8</v>
      </c>
      <c r="U20" s="54">
        <f>SUM(Q20:S20,K20:M20,J20,E20:H20)</f>
        <v>4.685215402989051E-6</v>
      </c>
      <c r="V20" s="54">
        <f>(dw!AB27/1000000)*$D20</f>
        <v>1.7910869443917123E-7</v>
      </c>
      <c r="W20" s="54">
        <f>(dw!AC27/1000000)*$D20</f>
        <v>3.2139785714301529E-6</v>
      </c>
      <c r="X20" s="51">
        <v>40.054794520548</v>
      </c>
      <c r="Y20" s="9">
        <v>40.054794520548</v>
      </c>
    </row>
    <row r="21" spans="1:25" x14ac:dyDescent="0.25">
      <c r="A21" s="26">
        <v>131</v>
      </c>
      <c r="B21" s="27">
        <v>39430</v>
      </c>
      <c r="C21" s="28">
        <f>(dw!C28/1000)*365</f>
        <v>1.2484455919255908</v>
      </c>
      <c r="D21" s="28">
        <v>1.2484455919255908</v>
      </c>
      <c r="E21" s="54">
        <f>(dw!K28/1000000)*$D21</f>
        <v>1.5782349794886549E-8</v>
      </c>
      <c r="F21" s="54">
        <f>(dw!L28/1000000)*$D21</f>
        <v>1.6423301761781147E-8</v>
      </c>
      <c r="G21" s="54">
        <f>(dw!M28/1000000)*$D21</f>
        <v>1.6826549687973114E-8</v>
      </c>
      <c r="H21" s="54">
        <f>(dw!N28/1000000)*$D21</f>
        <v>0</v>
      </c>
      <c r="I21" s="54">
        <f>(dw!O28/1000000)*$D21</f>
        <v>0</v>
      </c>
      <c r="J21" s="54">
        <f>(dw!P28/1000000)*$D21</f>
        <v>2.4968911838511818E-7</v>
      </c>
      <c r="K21" s="54">
        <f>(dw!Q28/1000000)*$D21</f>
        <v>2.3876521945576925E-7</v>
      </c>
      <c r="L21" s="54">
        <f>(dw!R28/1000000)*$D21</f>
        <v>1.4232279747951734E-7</v>
      </c>
      <c r="M21" s="54">
        <f>(dw!S28/1000000)*$D21</f>
        <v>2.1790369361469262E-7</v>
      </c>
      <c r="N21" s="54">
        <f>(dw!T28/1000000)*$D21</f>
        <v>0</v>
      </c>
      <c r="O21" s="54">
        <f>(dw!U28/1000000)*$D21</f>
        <v>0</v>
      </c>
      <c r="P21" s="54">
        <f>(dw!V28/1000000)*$D21</f>
        <v>0</v>
      </c>
      <c r="Q21" s="54">
        <f>(dw!W28/1000000)*$D21</f>
        <v>3.5523895095446727E-7</v>
      </c>
      <c r="R21" s="54">
        <f>(dw!X28/1000000)*$D21</f>
        <v>4.4457147528470297E-8</v>
      </c>
      <c r="S21" s="54">
        <f>(dw!Y28/1000000)*$D21</f>
        <v>3.0462072442984416E-8</v>
      </c>
      <c r="T21" s="54">
        <f>(dw!Z28/1000000)*$D21</f>
        <v>0</v>
      </c>
      <c r="U21" s="54">
        <f>SUM(Q21:S21,K21:M21,J21,E21:H21)</f>
        <v>1.3278712011056602E-6</v>
      </c>
      <c r="V21" s="54">
        <f>(dw!AB28/1000000)*$D21</f>
        <v>4.9032201244640803E-8</v>
      </c>
      <c r="W21" s="54">
        <f>(dw!AC28/1000000)*$D21</f>
        <v>8.4868082893509731E-7</v>
      </c>
      <c r="X21" s="51">
        <v>131.20547945205499</v>
      </c>
      <c r="Y21" s="9">
        <v>131.20547945205499</v>
      </c>
    </row>
    <row r="22" spans="1:25" x14ac:dyDescent="0.25">
      <c r="A22" s="26">
        <v>134</v>
      </c>
      <c r="B22" s="27">
        <v>39465</v>
      </c>
      <c r="C22" s="28">
        <f>(dw!C29/1000)*365</f>
        <v>0.18008381810847973</v>
      </c>
      <c r="D22" s="28">
        <v>0.18008381810847973</v>
      </c>
      <c r="E22" s="54">
        <f>(dw!K29/1000000)*$D22</f>
        <v>2.1970225809234527E-9</v>
      </c>
      <c r="F22" s="54">
        <f>(dw!L29/1000000)*$D22</f>
        <v>3.323266779373885E-9</v>
      </c>
      <c r="G22" s="54">
        <f>(dw!M29/1000000)*$D22</f>
        <v>4.2607831364466304E-9</v>
      </c>
      <c r="H22" s="54">
        <f>(dw!N29/1000000)*$D22</f>
        <v>0</v>
      </c>
      <c r="I22" s="54">
        <f>(dw!O29/1000000)*$D22</f>
        <v>0</v>
      </c>
      <c r="J22" s="54">
        <f>(dw!P29/1000000)*$D22</f>
        <v>1.9172515644628428E-7</v>
      </c>
      <c r="K22" s="54">
        <f>(dw!Q29/1000000)*$D22</f>
        <v>1.5172962094729959E-7</v>
      </c>
      <c r="L22" s="54">
        <f>(dw!R29/1000000)*$D22</f>
        <v>6.3848717710361479E-8</v>
      </c>
      <c r="M22" s="54">
        <f>(dw!S29/1000000)*$D22</f>
        <v>1.1082358166395842E-7</v>
      </c>
      <c r="N22" s="54">
        <f>(dw!T29/1000000)*$D22</f>
        <v>0</v>
      </c>
      <c r="O22" s="54">
        <f>(dw!U29/1000000)*$D22</f>
        <v>0</v>
      </c>
      <c r="P22" s="54">
        <f>(dw!V29/1000000)*$D22</f>
        <v>6.3846916872180403E-9</v>
      </c>
      <c r="Q22" s="54">
        <f>(dw!W29/1000000)*$D22</f>
        <v>2.0267777142508568E-7</v>
      </c>
      <c r="R22" s="54">
        <f>(dw!X29/1000000)*$D22</f>
        <v>1.0001855257744965E-8</v>
      </c>
      <c r="S22" s="54">
        <f>(dw!Y29/1000000)*$D22</f>
        <v>2.6749650341833575E-9</v>
      </c>
      <c r="T22" s="54">
        <f>(dw!Z29/1000000)*$D22</f>
        <v>0</v>
      </c>
      <c r="U22" s="54">
        <f>SUM(Q22:S22,K22:M22,J22,E22:H22)</f>
        <v>7.4326274098166173E-7</v>
      </c>
      <c r="V22" s="54">
        <f>(dw!AB29/1000000)*$D22</f>
        <v>9.7810724967439673E-9</v>
      </c>
      <c r="W22" s="54">
        <f>(dw!AC29/1000000)*$D22</f>
        <v>5.2451176845512196E-7</v>
      </c>
      <c r="X22" s="51">
        <v>101.452054794521</v>
      </c>
      <c r="Y22" s="9">
        <v>101.452054794521</v>
      </c>
    </row>
    <row r="23" spans="1:25" x14ac:dyDescent="0.25">
      <c r="A23" s="26">
        <v>142</v>
      </c>
      <c r="B23" s="27">
        <v>39545</v>
      </c>
      <c r="C23" s="28">
        <f>(dw!C30/1000)*365</f>
        <v>2.5770409310996496</v>
      </c>
      <c r="D23" s="28">
        <v>2.5770409310996496</v>
      </c>
      <c r="E23" s="54">
        <f>(dw!K30/1000000)*$D23</f>
        <v>3.1439899359415727E-8</v>
      </c>
      <c r="F23" s="54">
        <f>(dw!L30/1000000)*$D23</f>
        <v>4.8975374375083289E-8</v>
      </c>
      <c r="G23" s="54">
        <f>(dw!M30/1000000)*$D23</f>
        <v>2.200792955159101E-8</v>
      </c>
      <c r="H23" s="54">
        <f>(dw!N30/1000000)*$D23</f>
        <v>0</v>
      </c>
      <c r="I23" s="54">
        <f>(dw!O30/1000000)*$D23</f>
        <v>0</v>
      </c>
      <c r="J23" s="54">
        <f>(dw!P30/1000000)*$D23</f>
        <v>2.8722409697571145E-6</v>
      </c>
      <c r="K23" s="54">
        <f>(dw!Q30/1000000)*$D23</f>
        <v>2.1351814930533038E-6</v>
      </c>
      <c r="L23" s="54">
        <f>(dw!R30/1000000)*$D23</f>
        <v>1.0707605068719045E-6</v>
      </c>
      <c r="M23" s="54">
        <f>(dw!S30/1000000)*$D23</f>
        <v>2.0232348350063348E-6</v>
      </c>
      <c r="N23" s="54">
        <f>(dw!T30/1000000)*$D23</f>
        <v>0</v>
      </c>
      <c r="O23" s="54">
        <f>(dw!U30/1000000)*$D23</f>
        <v>0</v>
      </c>
      <c r="P23" s="54">
        <f>(dw!V30/1000000)*$D23</f>
        <v>0</v>
      </c>
      <c r="Q23" s="54">
        <f>(dw!W30/1000000)*$D23</f>
        <v>3.4750984629329802E-6</v>
      </c>
      <c r="R23" s="54">
        <f>(dw!X30/1000000)*$D23</f>
        <v>2.8659272194759206E-7</v>
      </c>
      <c r="S23" s="54">
        <f>(dw!Y30/1000000)*$D23</f>
        <v>7.5893855420884681E-7</v>
      </c>
      <c r="T23" s="54">
        <f>(dw!Z30/1000000)*$D23</f>
        <v>0</v>
      </c>
      <c r="U23" s="54">
        <f>SUM(Q23:S23,K23:M23,J23,E23:H23)</f>
        <v>1.2724470747064167E-5</v>
      </c>
      <c r="V23" s="54">
        <f>(dw!AB30/1000000)*$D23</f>
        <v>1.0242320328609004E-7</v>
      </c>
      <c r="W23" s="54">
        <f>(dw!AC30/1000000)*$D23</f>
        <v>8.1014178046886571E-6</v>
      </c>
      <c r="X23" s="51">
        <v>51.041095890411</v>
      </c>
      <c r="Y23" s="9">
        <v>51.041095890411</v>
      </c>
    </row>
    <row r="24" spans="1:25" x14ac:dyDescent="0.25">
      <c r="A24" s="26">
        <v>148</v>
      </c>
      <c r="B24" s="27">
        <v>39570</v>
      </c>
      <c r="C24" s="28">
        <f>(dw!C31/1000)*365</f>
        <v>1.2345949056388164</v>
      </c>
      <c r="D24" s="28">
        <v>1.2345949056388164</v>
      </c>
      <c r="E24" s="54">
        <f>(dw!K31/1000000)*$D24</f>
        <v>4.4939254565252914E-7</v>
      </c>
      <c r="F24" s="54">
        <f>(dw!L31/1000000)*$D24</f>
        <v>7.3334937394945679E-7</v>
      </c>
      <c r="G24" s="54">
        <f>(dw!M31/1000000)*$D24</f>
        <v>1.3154040805924995E-6</v>
      </c>
      <c r="H24" s="54">
        <f>(dw!N31/1000000)*$D24</f>
        <v>0</v>
      </c>
      <c r="I24" s="54">
        <f>(dw!O31/1000000)*$D24</f>
        <v>0</v>
      </c>
      <c r="J24" s="54">
        <f>(dw!P31/1000000)*$D24</f>
        <v>2.0155996429459315E-5</v>
      </c>
      <c r="K24" s="54">
        <f>(dw!Q31/1000000)*$D24</f>
        <v>1.5401386258608388E-5</v>
      </c>
      <c r="L24" s="54">
        <f>(dw!R31/1000000)*$D24</f>
        <v>6.5662979462070243E-6</v>
      </c>
      <c r="M24" s="54">
        <f>(dw!S31/1000000)*$D24</f>
        <v>1.6839874512913456E-5</v>
      </c>
      <c r="N24" s="54">
        <f>(dw!T31/1000000)*$D24</f>
        <v>0</v>
      </c>
      <c r="O24" s="54">
        <f>(dw!U31/1000000)*$D24</f>
        <v>0</v>
      </c>
      <c r="P24" s="54">
        <f>(dw!V31/1000000)*$D24</f>
        <v>1.3580543962026981E-7</v>
      </c>
      <c r="Q24" s="54">
        <f>(dw!W31/1000000)*$D24</f>
        <v>2.1314046450948525E-5</v>
      </c>
      <c r="R24" s="54">
        <f>(dw!X31/1000000)*$D24</f>
        <v>9.5063807734188866E-7</v>
      </c>
      <c r="S24" s="54">
        <f>(dw!Y31/1000000)*$D24</f>
        <v>2.241407051187271E-6</v>
      </c>
      <c r="T24" s="54">
        <f>(dw!Z31/1000000)*$D24</f>
        <v>2.7161087924053962E-7</v>
      </c>
      <c r="U24" s="54">
        <f>SUM(Q24:S24,K24:M24,J24,E24:H24)</f>
        <v>8.596779272686035E-5</v>
      </c>
      <c r="V24" s="54">
        <f>(dw!AB31/1000000)*$D24</f>
        <v>2.4981460001944858E-6</v>
      </c>
      <c r="W24" s="54">
        <f>(dw!AC31/1000000)*$D24</f>
        <v>5.9099360586808457E-5</v>
      </c>
      <c r="X24" s="51">
        <v>121.369863013699</v>
      </c>
      <c r="Y24" s="21">
        <v>121.369863013699</v>
      </c>
    </row>
    <row r="25" spans="1:25" x14ac:dyDescent="0.25">
      <c r="A25" s="26">
        <v>152</v>
      </c>
      <c r="B25" s="27">
        <v>39584</v>
      </c>
      <c r="C25" s="28">
        <f>(dw!C32/1000)*365</f>
        <v>0.12620805095823787</v>
      </c>
      <c r="D25" s="28">
        <v>0.12620805095823787</v>
      </c>
      <c r="E25" s="54">
        <f>(dw!K32/1000000)*$D25</f>
        <v>1.7473504655168032E-8</v>
      </c>
      <c r="F25" s="54">
        <f>(dw!L32/1000000)*$D25</f>
        <v>3.3010220560330949E-8</v>
      </c>
      <c r="G25" s="54">
        <f>(dw!M32/1000000)*$D25</f>
        <v>6.8833870992622927E-8</v>
      </c>
      <c r="H25" s="54">
        <f>(dw!N32/1000000)*$D25</f>
        <v>9.0257687642783789E-9</v>
      </c>
      <c r="I25" s="54">
        <f>(dw!O32/1000000)*$D25</f>
        <v>0</v>
      </c>
      <c r="J25" s="54">
        <f>(dw!P32/1000000)*$D25</f>
        <v>1.1628052566986289E-6</v>
      </c>
      <c r="K25" s="54">
        <f>(dw!Q32/1000000)*$D25</f>
        <v>6.7968815769744974E-7</v>
      </c>
      <c r="L25" s="54">
        <f>(dw!R32/1000000)*$D25</f>
        <v>4.1459344739781142E-7</v>
      </c>
      <c r="M25" s="54">
        <f>(dw!S32/1000000)*$D25</f>
        <v>5.9191575899413556E-7</v>
      </c>
      <c r="N25" s="54">
        <f>(dw!T32/1000000)*$D25</f>
        <v>8.3335176047724471E-9</v>
      </c>
      <c r="O25" s="54">
        <f>(dw!U32/1000000)*$D25</f>
        <v>3.9124495797053734E-9</v>
      </c>
      <c r="P25" s="54">
        <f>(dw!V32/1000000)*$D25</f>
        <v>1.5447865437288314E-9</v>
      </c>
      <c r="Q25" s="54">
        <f>(dw!W32/1000000)*$D25</f>
        <v>9.1324145673380913E-7</v>
      </c>
      <c r="R25" s="54">
        <f>(dw!X32/1000000)*$D25</f>
        <v>3.8720630033987383E-8</v>
      </c>
      <c r="S25" s="54">
        <f>(dw!Y32/1000000)*$D25</f>
        <v>6.1268304136321172E-8</v>
      </c>
      <c r="T25" s="54">
        <f>(dw!Z32/1000000)*$D25</f>
        <v>0</v>
      </c>
      <c r="U25" s="54">
        <f>SUM(Q25:S25,K25:M25,J25,E25:H25)</f>
        <v>3.9905763766645433E-6</v>
      </c>
      <c r="V25" s="54">
        <f>(dw!AB32/1000000)*$D25</f>
        <v>1.2834336497240031E-7</v>
      </c>
      <c r="W25" s="54">
        <f>(dw!AC32/1000000)*$D25</f>
        <v>2.8627933745162321E-6</v>
      </c>
      <c r="X25" s="51">
        <v>311.09589041095899</v>
      </c>
      <c r="Y25" s="21">
        <v>311.09589041095899</v>
      </c>
    </row>
    <row r="26" spans="1:25" x14ac:dyDescent="0.25">
      <c r="A26" s="26">
        <v>168</v>
      </c>
      <c r="B26" s="27">
        <v>39661</v>
      </c>
      <c r="C26" s="28">
        <f>(dw!C33/1000)*365</f>
        <v>2.3229471961665515</v>
      </c>
      <c r="D26" s="28">
        <v>2.3229471961665515</v>
      </c>
      <c r="E26" s="54">
        <f>(dw!K33/1000000)*$D26</f>
        <v>1.752663659507663E-6</v>
      </c>
      <c r="F26" s="54">
        <f>(dw!L33/1000000)*$D26</f>
        <v>1.9628903807607361E-6</v>
      </c>
      <c r="G26" s="54">
        <f>(dw!M33/1000000)*$D26</f>
        <v>2.7875366353998618E-6</v>
      </c>
      <c r="H26" s="54">
        <f>(dw!N33/1000000)*$D26</f>
        <v>2.1951851003773912E-6</v>
      </c>
      <c r="I26" s="54">
        <f>(dw!O33/1000000)*$D26</f>
        <v>0</v>
      </c>
      <c r="J26" s="54">
        <f>(dw!P33/1000000)*$D26</f>
        <v>6.5843938275340899E-5</v>
      </c>
      <c r="K26" s="54">
        <f>(dw!Q33/1000000)*$D26</f>
        <v>1.9398932035186873E-5</v>
      </c>
      <c r="L26" s="54">
        <f>(dw!R33/1000000)*$D26</f>
        <v>1.9280461728182379E-5</v>
      </c>
      <c r="M26" s="54">
        <f>(dw!S33/1000000)*$D26</f>
        <v>2.5552419157832065E-5</v>
      </c>
      <c r="N26" s="54">
        <f>(dw!T33/1000000)*$D26</f>
        <v>0</v>
      </c>
      <c r="O26" s="54">
        <f>(dw!U33/1000000)*$D26</f>
        <v>0</v>
      </c>
      <c r="P26" s="54">
        <f>(dw!V33/1000000)*$D26</f>
        <v>0</v>
      </c>
      <c r="Q26" s="54">
        <f>(dw!W33/1000000)*$D26</f>
        <v>5.9119006142438731E-5</v>
      </c>
      <c r="R26" s="54">
        <f>(dw!X33/1000000)*$D26</f>
        <v>5.110483831566414E-7</v>
      </c>
      <c r="S26" s="54">
        <f>(dw!Y33/1000000)*$D26</f>
        <v>9.1524119528962117E-6</v>
      </c>
      <c r="T26" s="54">
        <f>(dw!Z33/1000000)*$D26</f>
        <v>0</v>
      </c>
      <c r="U26" s="54">
        <f>SUM(Q26:S26,K26:M26,J26,E26:H26)</f>
        <v>2.0755649345107944E-4</v>
      </c>
      <c r="V26" s="54">
        <f>(dw!AB33/1000000)*$D26</f>
        <v>8.6982757760456513E-6</v>
      </c>
      <c r="W26" s="54">
        <f>(dw!AC33/1000000)*$D26</f>
        <v>1.300757511965422E-4</v>
      </c>
      <c r="X26" s="51">
        <v>225.12328767123299</v>
      </c>
      <c r="Y26" s="21">
        <v>225.12328767123299</v>
      </c>
    </row>
    <row r="27" spans="1:25" x14ac:dyDescent="0.25">
      <c r="A27" s="26">
        <v>170</v>
      </c>
      <c r="B27" s="27">
        <v>39683</v>
      </c>
      <c r="C27" s="28">
        <f>(dw!C34/1000)*365</f>
        <v>1.866863381862262</v>
      </c>
      <c r="D27" s="28">
        <v>1.866863381862262</v>
      </c>
      <c r="E27" s="54">
        <f>(dw!K34/1000000)*$D27</f>
        <v>9.5583405151347813E-7</v>
      </c>
      <c r="F27" s="54">
        <f>(dw!L34/1000000)*$D27</f>
        <v>8.4680923001272202E-7</v>
      </c>
      <c r="G27" s="54">
        <f>(dw!M34/1000000)*$D27</f>
        <v>6.3473354983316911E-7</v>
      </c>
      <c r="H27" s="54">
        <f>(dw!N34/1000000)*$D27</f>
        <v>0</v>
      </c>
      <c r="I27" s="54">
        <f>(dw!O34/1000000)*$D27</f>
        <v>0</v>
      </c>
      <c r="J27" s="54">
        <f>(dw!P34/1000000)*$D27</f>
        <v>3.8224961175320744E-5</v>
      </c>
      <c r="K27" s="54">
        <f>(dw!Q34/1000000)*$D27</f>
        <v>1.265173313888055E-5</v>
      </c>
      <c r="L27" s="54">
        <f>(dw!R34/1000000)*$D27</f>
        <v>9.035618768213348E-6</v>
      </c>
      <c r="M27" s="54">
        <f>(dw!S34/1000000)*$D27</f>
        <v>1.584033579510129E-5</v>
      </c>
      <c r="N27" s="54">
        <f>(dw!T34/1000000)*$D27</f>
        <v>0</v>
      </c>
      <c r="O27" s="54">
        <f>(dw!U34/1000000)*$D27</f>
        <v>0</v>
      </c>
      <c r="P27" s="54">
        <f>(dw!V34/1000000)*$D27</f>
        <v>0</v>
      </c>
      <c r="Q27" s="54">
        <f>(dw!W34/1000000)*$D27</f>
        <v>5.8274140464830507E-5</v>
      </c>
      <c r="R27" s="54">
        <f>(dw!X34/1000000)*$D27</f>
        <v>4.5738152855625413E-7</v>
      </c>
      <c r="S27" s="54">
        <f>(dw!Y34/1000000)*$D27</f>
        <v>1.5225390997115863E-6</v>
      </c>
      <c r="T27" s="54">
        <f>(dw!Z34/1000000)*$D27</f>
        <v>0</v>
      </c>
      <c r="U27" s="54">
        <f>SUM(Q27:S27,K27:M27,J27,E27:H27)</f>
        <v>1.3844408680197361E-4</v>
      </c>
      <c r="V27" s="54">
        <f>(dw!AB34/1000000)*$D27</f>
        <v>2.4373768313593695E-6</v>
      </c>
      <c r="W27" s="54">
        <f>(dw!AC34/1000000)*$D27</f>
        <v>7.5752648877515944E-5</v>
      </c>
      <c r="X27" s="51">
        <v>3.5385873427279599</v>
      </c>
      <c r="Y27" s="28">
        <v>3.5385873427279599</v>
      </c>
    </row>
    <row r="28" spans="1:25" x14ac:dyDescent="0.25">
      <c r="A28" s="26">
        <v>184</v>
      </c>
      <c r="B28" s="39">
        <v>39798</v>
      </c>
      <c r="C28" s="28">
        <v>0.7</v>
      </c>
      <c r="D28" s="28">
        <v>0.7</v>
      </c>
      <c r="E28" s="54">
        <f>(dw!K35/1000000)*$D28</f>
        <v>1.1644606101823519E-6</v>
      </c>
      <c r="F28" s="54">
        <f>(dw!L35/1000000)*$D28</f>
        <v>1.4587935537764399E-6</v>
      </c>
      <c r="G28" s="54">
        <f>(dw!M35/1000000)*$D28</f>
        <v>1.0439442330229638E-6</v>
      </c>
      <c r="H28" s="54">
        <f>(dw!N35/1000000)*$D28</f>
        <v>5.1921861856499387E-6</v>
      </c>
      <c r="I28" s="54">
        <f>(dw!O35/1000000)*$D28</f>
        <v>0</v>
      </c>
      <c r="J28" s="54">
        <f>(dw!P35/1000000)*$D28</f>
        <v>6.763190880513655E-6</v>
      </c>
      <c r="K28" s="54">
        <f>(dw!Q35/1000000)*$D28</f>
        <v>5.5276747772282677E-6</v>
      </c>
      <c r="L28" s="54">
        <f>(dw!R35/1000000)*$D28</f>
        <v>5.8703957524137591E-6</v>
      </c>
      <c r="M28" s="54">
        <f>(dw!S35/1000000)*$D28</f>
        <v>4.1435963684651549E-6</v>
      </c>
      <c r="N28" s="54">
        <f>(dw!T35/1000000)*$D28</f>
        <v>0</v>
      </c>
      <c r="O28" s="54">
        <f>(dw!U35/1000000)*$D28</f>
        <v>0</v>
      </c>
      <c r="P28" s="54">
        <f>(dw!V35/1000000)*$D28</f>
        <v>0</v>
      </c>
      <c r="Q28" s="54">
        <f>(dw!W35/1000000)*$D28</f>
        <v>1.5614670342903799E-5</v>
      </c>
      <c r="R28" s="54">
        <f>(dw!X35/1000000)*$D28</f>
        <v>1.4699999999999998E-7</v>
      </c>
      <c r="S28" s="54">
        <f>(dw!Y35/1000000)*$D28</f>
        <v>8.0397850950284007E-7</v>
      </c>
      <c r="T28" s="54">
        <f>(dw!Z35/1000000)*$D28</f>
        <v>0</v>
      </c>
      <c r="U28" s="54">
        <f>SUM(Q28:S28,K28:M28,J28,E28:H28)</f>
        <v>4.7729891213659176E-5</v>
      </c>
      <c r="V28" s="54">
        <f>(dw!AB35/1000000)*$D28</f>
        <v>8.8593845826316939E-6</v>
      </c>
      <c r="W28" s="54">
        <f>(dw!AC35/1000000)*$D28</f>
        <v>2.2304857778620837E-5</v>
      </c>
      <c r="X28" s="51">
        <v>3.4203988819879201</v>
      </c>
      <c r="Y28" s="28">
        <v>3.4203988819879201</v>
      </c>
    </row>
    <row r="29" spans="1:25" x14ac:dyDescent="0.25">
      <c r="A29" s="26">
        <v>199</v>
      </c>
      <c r="B29" s="39">
        <v>39913</v>
      </c>
      <c r="C29" s="28">
        <f>(dw!C36/1000)*365</f>
        <v>0.68000000000000116</v>
      </c>
      <c r="D29" s="28">
        <v>0.68000000000000116</v>
      </c>
      <c r="E29" s="54">
        <f>(dw!K36/1000000)*$D29</f>
        <v>3.2640000000000054E-7</v>
      </c>
      <c r="F29" s="54">
        <f>(dw!L36/1000000)*$D29</f>
        <v>5.0666800000000087E-7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2.2809127632199972E-6</v>
      </c>
      <c r="K29" s="54">
        <f>(dw!Q36/1000000)*$D29</f>
        <v>8.6840667376206663E-7</v>
      </c>
      <c r="L29" s="54">
        <f>(dw!R36/1000000)*$D29</f>
        <v>1.3036007665500407E-6</v>
      </c>
      <c r="M29" s="54">
        <f>(dw!S36/1000000)*$D29</f>
        <v>9.2033605250696512E-7</v>
      </c>
      <c r="N29" s="54">
        <f>(dw!T36/1000000)*$D29</f>
        <v>0</v>
      </c>
      <c r="O29" s="54">
        <f>(dw!U36/1000000)*$D29</f>
        <v>0</v>
      </c>
      <c r="P29" s="54">
        <f>(dw!V36/1000000)*$D29</f>
        <v>3.4012310252655102E-7</v>
      </c>
      <c r="Q29" s="54">
        <f>(dw!W36/1000000)*$D29</f>
        <v>2.6652105778759147E-6</v>
      </c>
      <c r="R29" s="54">
        <f>(dw!X36/1000000)*$D29</f>
        <v>4.1385447844806413E-7</v>
      </c>
      <c r="S29" s="54">
        <f>(dw!Y36/1000000)*$D29</f>
        <v>2.6928330569781127E-7</v>
      </c>
      <c r="T29" s="54">
        <f>(dw!Z36/1000000)*$D29</f>
        <v>2.1873396897958659E-6</v>
      </c>
      <c r="U29" s="54">
        <f>SUM(Q29:S29,K29:M29,J29,E29:H29)</f>
        <v>9.5546726180608616E-6</v>
      </c>
      <c r="V29" s="54">
        <f>(dw!AB36/1000000)*$D29</f>
        <v>8.3306800000000136E-7</v>
      </c>
      <c r="W29" s="54">
        <f>(dw!AC36/1000000)*$D29</f>
        <v>5.7133793585656207E-6</v>
      </c>
      <c r="X29" s="51">
        <v>0.49338032358487599</v>
      </c>
      <c r="Y29" s="28">
        <v>0.49338032358487599</v>
      </c>
    </row>
    <row r="30" spans="1:25" x14ac:dyDescent="0.25">
      <c r="A30" s="26">
        <v>219</v>
      </c>
      <c r="B30" s="39">
        <v>40108</v>
      </c>
      <c r="C30" s="28">
        <f>(dw!C37/1000)*365</f>
        <v>2.2799999999999989</v>
      </c>
      <c r="D30" s="28">
        <v>2.2799999999999989</v>
      </c>
      <c r="E30" s="54">
        <f>(dw!K37/1000000)*$D30</f>
        <v>3.4199999999999986E-6</v>
      </c>
      <c r="F30" s="54">
        <f>(dw!L37/1000000)*$D30</f>
        <v>2.7359999999999985E-6</v>
      </c>
      <c r="G30" s="54">
        <f>(dw!M37/1000000)*$D30</f>
        <v>4.1301984443067603E-6</v>
      </c>
      <c r="H30" s="54">
        <f>(dw!N37/1000000)*$D30</f>
        <v>0</v>
      </c>
      <c r="I30" s="54">
        <f>(dw!O37/1000000)*$D30</f>
        <v>0</v>
      </c>
      <c r="J30" s="54">
        <f>(dw!P37/1000000)*$D30</f>
        <v>7.4460539755864694E-5</v>
      </c>
      <c r="K30" s="54">
        <f>(dw!Q37/1000000)*$D30</f>
        <v>2.3830221344862588E-5</v>
      </c>
      <c r="L30" s="54">
        <f>(dw!R37/1000000)*$D30</f>
        <v>5.5625305972447496E-5</v>
      </c>
      <c r="M30" s="54">
        <f>(dw!S37/1000000)*$D30</f>
        <v>2.5572131753688277E-5</v>
      </c>
      <c r="N30" s="54">
        <f>(dw!T37/1000000)*$D30</f>
        <v>0</v>
      </c>
      <c r="O30" s="54">
        <f>(dw!U37/1000000)*$D30</f>
        <v>0</v>
      </c>
      <c r="P30" s="54">
        <f>(dw!V37/1000000)*$D30</f>
        <v>0</v>
      </c>
      <c r="Q30" s="54">
        <f>(dw!W37/1000000)*$D30</f>
        <v>7.7365491262203052E-5</v>
      </c>
      <c r="R30" s="54">
        <f>(dw!X37/1000000)*$D30</f>
        <v>4.9019999999999977E-7</v>
      </c>
      <c r="S30" s="54">
        <f>(dw!Y37/1000000)*$D30</f>
        <v>7.2472975107390131E-6</v>
      </c>
      <c r="T30" s="54">
        <f>(dw!Z37/1000000)*$D30</f>
        <v>0</v>
      </c>
      <c r="U30" s="54">
        <f>SUM(Q30:S30,K30:M30,J30,E30:H30)</f>
        <v>2.7487738604411186E-4</v>
      </c>
      <c r="V30" s="54">
        <f>(dw!AB37/1000000)*$D30</f>
        <v>1.0286198444306756E-5</v>
      </c>
      <c r="W30" s="54">
        <f>(dw!AC37/1000000)*$D30</f>
        <v>1.7948819882686301E-4</v>
      </c>
      <c r="X30" s="51">
        <v>7.0603861126017797</v>
      </c>
      <c r="Y30" s="28">
        <v>7.0603861126017797</v>
      </c>
    </row>
    <row r="31" spans="1:25" x14ac:dyDescent="0.25">
      <c r="A31" s="26">
        <v>245</v>
      </c>
      <c r="B31" s="39">
        <v>40351</v>
      </c>
      <c r="C31" s="28">
        <f>(dw!C38/1000)*365</f>
        <v>0.49000000000000093</v>
      </c>
      <c r="D31" s="28">
        <v>0.49000000000000093</v>
      </c>
      <c r="E31" s="54">
        <f>(dw!K38/1000000)*$D31</f>
        <v>8.5579433849490779E-9</v>
      </c>
      <c r="F31" s="54">
        <f>(dw!L38/1000000)*$D31</f>
        <v>1.6924600000000036E-8</v>
      </c>
      <c r="G31" s="54">
        <f>(dw!M38/1000000)*$D31</f>
        <v>1.060080164917748E-8</v>
      </c>
      <c r="H31" s="54">
        <f>(dw!N38/1000000)*$D31</f>
        <v>0</v>
      </c>
      <c r="I31" s="54">
        <f>(dw!O38/1000000)*$D31</f>
        <v>0</v>
      </c>
      <c r="J31" s="54">
        <f>(dw!P38/1000000)*$D31</f>
        <v>1.8022056241020756E-7</v>
      </c>
      <c r="K31" s="54">
        <f>(dw!Q38/1000000)*$D31</f>
        <v>0</v>
      </c>
      <c r="L31" s="54">
        <f>(dw!R38/1000000)*$D31</f>
        <v>1.1538667820782215E-7</v>
      </c>
      <c r="M31" s="54">
        <f>(dw!S38/1000000)*$D31</f>
        <v>9.8000000000000184E-7</v>
      </c>
      <c r="N31" s="54">
        <f>(dw!T38/1000000)*$D31</f>
        <v>0</v>
      </c>
      <c r="O31" s="54">
        <f>(dw!U38/1000000)*$D31</f>
        <v>4.5329900000000092E-9</v>
      </c>
      <c r="P31" s="54">
        <f>(dw!V38/1000000)*$D31</f>
        <v>0</v>
      </c>
      <c r="Q31" s="54">
        <f>(dw!W38/1000000)*$D31</f>
        <v>1.3457480937301875E-7</v>
      </c>
      <c r="R31" s="54">
        <f>(dw!X38/1000000)*$D31</f>
        <v>1.5925000000000032E-7</v>
      </c>
      <c r="S31" s="54">
        <f>(dw!Y38/1000000)*$D31</f>
        <v>0</v>
      </c>
      <c r="T31" s="54">
        <f>(dw!Z38/1000000)*$D31</f>
        <v>0</v>
      </c>
      <c r="U31" s="54">
        <f>SUM(Q31:S31,K31:M31,J31,E31:H31)</f>
        <v>1.6055153950251774E-6</v>
      </c>
      <c r="V31" s="54">
        <f>(dw!AB38/1000000)*$D31</f>
        <v>3.6083345034126587E-8</v>
      </c>
      <c r="W31" s="54">
        <f>(dw!AC38/1000000)*$D31</f>
        <v>1.2756072406180331E-6</v>
      </c>
      <c r="X31" s="51">
        <v>3.3824517962707299</v>
      </c>
      <c r="Y31" s="28">
        <v>3.3824517962707299</v>
      </c>
    </row>
    <row r="32" spans="1:25" x14ac:dyDescent="0.25">
      <c r="A32" s="26">
        <v>290</v>
      </c>
      <c r="B32" s="39">
        <v>40586</v>
      </c>
      <c r="C32" s="28">
        <f>(dw!C39/1000)*365</f>
        <v>2.7500000000000018</v>
      </c>
      <c r="D32" s="28">
        <v>2.7500000000000018</v>
      </c>
      <c r="E32" s="54">
        <f>(dw!K39/1000000)*$D32</f>
        <v>2.3925000000000017E-6</v>
      </c>
      <c r="F32" s="54">
        <f>(dw!L39/1000000)*$D32</f>
        <v>3.8070671257654777E-6</v>
      </c>
      <c r="G32" s="54">
        <f>(dw!M39/1000000)*$D32</f>
        <v>3.3000000000000019E-6</v>
      </c>
      <c r="H32" s="54">
        <f>(dw!N39/1000000)*$D32</f>
        <v>7.1500000000000052E-6</v>
      </c>
      <c r="I32" s="54">
        <f>(dw!O39/1000000)*$D32</f>
        <v>0</v>
      </c>
      <c r="J32" s="54">
        <f>(dw!P39/1000000)*$D32</f>
        <v>1.1287485508869439E-4</v>
      </c>
      <c r="K32" s="54">
        <f>(dw!Q39/1000000)*$D32</f>
        <v>2.4283891919552471E-5</v>
      </c>
      <c r="L32" s="54">
        <f>(dw!R39/1000000)*$D32</f>
        <v>2.5991205645942612E-5</v>
      </c>
      <c r="M32" s="54">
        <f>(dw!S39/1000000)*$D32</f>
        <v>4.595367898041116E-5</v>
      </c>
      <c r="N32" s="54">
        <f>(dw!T39/1000000)*$D32</f>
        <v>0</v>
      </c>
      <c r="O32" s="54">
        <f>(dw!U39/1000000)*$D32</f>
        <v>0</v>
      </c>
      <c r="P32" s="54">
        <f>(dw!V39/1000000)*$D32</f>
        <v>0</v>
      </c>
      <c r="Q32" s="54">
        <f>(dw!W39/1000000)*$D32</f>
        <v>2.7902757696554419E-4</v>
      </c>
      <c r="R32" s="54">
        <f>(dw!X39/1000000)*$D32</f>
        <v>4.9500000000000034E-7</v>
      </c>
      <c r="S32" s="54">
        <f>(dw!Y39/1000000)*$D32</f>
        <v>7.2524104924312022E-5</v>
      </c>
      <c r="T32" s="54">
        <f>(dw!Z39/1000000)*$D32</f>
        <v>0</v>
      </c>
      <c r="U32" s="54">
        <f>SUM(Q32:S32,K32:M32,J32,E32:H32)</f>
        <v>5.7779988065022228E-4</v>
      </c>
      <c r="V32" s="54">
        <f>(dw!AB39/1000000)*$D32</f>
        <v>1.6649567125765484E-5</v>
      </c>
      <c r="W32" s="54">
        <f>(dw!AC39/1000000)*$D32</f>
        <v>2.0910363163460067E-4</v>
      </c>
      <c r="X32" s="51">
        <v>0.34577548207736403</v>
      </c>
      <c r="Y32" s="28">
        <v>0.34577548207736403</v>
      </c>
    </row>
    <row r="33" spans="1:25" x14ac:dyDescent="0.25">
      <c r="A33" s="26">
        <v>312</v>
      </c>
      <c r="B33" s="39">
        <v>40748</v>
      </c>
      <c r="C33" s="28">
        <f>(dw!C40/1000)*365</f>
        <v>2.1999999999999993</v>
      </c>
      <c r="D33" s="28">
        <v>2.1999999999999993</v>
      </c>
      <c r="E33" s="54">
        <f>(dw!K40/1000000)*$D33</f>
        <v>7.6999999999999972E-7</v>
      </c>
      <c r="F33" s="54">
        <f>(dw!L40/1000000)*$D33</f>
        <v>1.6499999999999994E-6</v>
      </c>
      <c r="G33" s="54">
        <f>(dw!M40/1000000)*$D33</f>
        <v>9.4587588536490465E-7</v>
      </c>
      <c r="H33" s="54">
        <f>(dw!N40/1000000)*$D33</f>
        <v>0</v>
      </c>
      <c r="I33" s="54">
        <f>(dw!O40/1000000)*$D33</f>
        <v>0</v>
      </c>
      <c r="J33" s="54">
        <f>(dw!P40/1000000)*$D33</f>
        <v>1.8622829182178796E-5</v>
      </c>
      <c r="K33" s="54">
        <f>(dw!Q40/1000000)*$D33</f>
        <v>5.3806388119917156E-6</v>
      </c>
      <c r="L33" s="54">
        <f>(dw!R40/1000000)*$D33</f>
        <v>1.0189375131149914E-5</v>
      </c>
      <c r="M33" s="54">
        <f>(dw!S40/1000000)*$D33</f>
        <v>4.7383580988944622E-6</v>
      </c>
      <c r="N33" s="54">
        <f>(dw!T40/1000000)*$D33</f>
        <v>2.2356562984917692E-6</v>
      </c>
      <c r="O33" s="54">
        <f>(dw!U40/1000000)*$D33</f>
        <v>4.7299999999999985E-7</v>
      </c>
      <c r="P33" s="54">
        <f>(dw!V40/1000000)*$D33</f>
        <v>0</v>
      </c>
      <c r="Q33" s="54">
        <f>(dw!W40/1000000)*$D33</f>
        <v>1.4833475362413309E-5</v>
      </c>
      <c r="R33" s="54">
        <f>(dw!X40/1000000)*$D33</f>
        <v>1.8104696590720469E-6</v>
      </c>
      <c r="S33" s="54">
        <f>(dw!Y40/1000000)*$D33</f>
        <v>1.4711590597417114E-6</v>
      </c>
      <c r="T33" s="54">
        <f>(dw!Z40/1000000)*$D33</f>
        <v>0</v>
      </c>
      <c r="U33" s="54">
        <f>SUM(Q33:S33,K33:M33,J33,E33:H33)</f>
        <v>6.0412181190806862E-5</v>
      </c>
      <c r="V33" s="54">
        <f>(dw!AB40/1000000)*$D33</f>
        <v>1.3463503541459615E-5</v>
      </c>
      <c r="W33" s="54">
        <f>(dw!AC40/1000000)*$D33</f>
        <v>1.6466743009082668E-4</v>
      </c>
      <c r="X33" s="51">
        <v>6.3642388936069896</v>
      </c>
      <c r="Y33" s="28">
        <v>6.3642388936069896</v>
      </c>
    </row>
    <row r="34" spans="1:25" x14ac:dyDescent="0.25">
      <c r="A34" s="26">
        <v>320</v>
      </c>
      <c r="B34" s="39">
        <v>40831</v>
      </c>
      <c r="C34" s="28">
        <f>(dw!C41/1000)*365</f>
        <v>2.77</v>
      </c>
      <c r="D34" s="28">
        <v>2.77</v>
      </c>
      <c r="E34" s="54">
        <f>(dw!K41/1000000)*$D34</f>
        <v>5.6978899999999994E-7</v>
      </c>
      <c r="F34" s="54">
        <f>(dw!L41/1000000)*$D34</f>
        <v>5.6369499999999997E-7</v>
      </c>
      <c r="G34" s="54">
        <f>(dw!M41/1000000)*$D34</f>
        <v>3.2932577643869807E-8</v>
      </c>
      <c r="H34" s="54">
        <f>(dw!N41/1000000)*$D34</f>
        <v>1.2652072259919401E-7</v>
      </c>
      <c r="I34" s="54">
        <f>(dw!O41/1000000)*$D34</f>
        <v>0</v>
      </c>
      <c r="J34" s="54">
        <f>(dw!P41/1000000)*$D34</f>
        <v>1.6957205493879668E-5</v>
      </c>
      <c r="K34" s="54">
        <f>(dw!Q41/1000000)*$D34</f>
        <v>1.0930853655046247E-5</v>
      </c>
      <c r="L34" s="54">
        <f>(dw!R41/1000000)*$D34</f>
        <v>1.701927447425204E-5</v>
      </c>
      <c r="M34" s="54">
        <f>(dw!S41/1000000)*$D34</f>
        <v>1.1093075745066297E-5</v>
      </c>
      <c r="N34" s="54">
        <f>(dw!T41/1000000)*$D34</f>
        <v>7.806881497302333E-6</v>
      </c>
      <c r="O34" s="54">
        <f>(dw!U41/1000000)*$D34</f>
        <v>1.5387350000000001E-6</v>
      </c>
      <c r="P34" s="54">
        <f>(dw!V41/1000000)*$D34</f>
        <v>0</v>
      </c>
      <c r="Q34" s="54">
        <f>(dw!W41/1000000)*$D34</f>
        <v>3.2232528333324348E-5</v>
      </c>
      <c r="R34" s="54">
        <f>(dw!X41/1000000)*$D34</f>
        <v>2.5874761911322544E-6</v>
      </c>
      <c r="S34" s="54">
        <f>(dw!Y41/1000000)*$D34</f>
        <v>2.0691652424469038E-6</v>
      </c>
      <c r="T34" s="54">
        <f>(dw!Z41/1000000)*$D34</f>
        <v>0</v>
      </c>
      <c r="U34" s="54">
        <f>SUM(Q34:S34,K34:M34,J34,E34:H34)</f>
        <v>9.4182516435390831E-5</v>
      </c>
      <c r="V34" s="54">
        <f>(dw!AB41/1000000)*$D34</f>
        <v>1.2929373002430637E-6</v>
      </c>
      <c r="W34" s="54">
        <f>(dw!AC41/1000000)*$D34</f>
        <v>6.5346025865546583E-5</v>
      </c>
      <c r="X34" s="51">
        <v>5.11469419688291</v>
      </c>
      <c r="Y34" s="28">
        <v>5.11469419688291</v>
      </c>
    </row>
    <row r="35" spans="1:25" x14ac:dyDescent="0.25">
      <c r="A35" s="26" t="s">
        <v>73</v>
      </c>
      <c r="B35" s="39">
        <v>40922</v>
      </c>
      <c r="C35" s="28">
        <v>1</v>
      </c>
      <c r="D35" s="28">
        <v>1</v>
      </c>
      <c r="E35" s="54">
        <f>(dw!K42/1000000)*$D35</f>
        <v>7.4509999999999997E-7</v>
      </c>
      <c r="F35" s="54">
        <f>(dw!L42/1000000)*$D35</f>
        <v>1.4992631000000002E-6</v>
      </c>
      <c r="G35" s="54">
        <f>(dw!M42/1000000)*$D35</f>
        <v>1.3768118116566098E-6</v>
      </c>
      <c r="H35" s="54">
        <f>(dw!N42/1000000)*$D35</f>
        <v>0</v>
      </c>
      <c r="I35" s="54">
        <f>(dw!O42/1000000)*$D35</f>
        <v>0</v>
      </c>
      <c r="J35" s="54">
        <f>(dw!P42/1000000)*$D35</f>
        <v>8.0852277818119903E-6</v>
      </c>
      <c r="K35" s="54">
        <f>(dw!Q42/1000000)*$D35</f>
        <v>5.3564101791755906E-6</v>
      </c>
      <c r="L35" s="54">
        <f>(dw!R42/1000000)*$D35</f>
        <v>4.3817244437524699E-6</v>
      </c>
      <c r="M35" s="54">
        <f>(dw!S42/1000000)*$D35</f>
        <v>6.4250622836669599E-6</v>
      </c>
      <c r="N35" s="54">
        <f>(dw!T42/1000000)*$D35</f>
        <v>0</v>
      </c>
      <c r="O35" s="54">
        <f>(dw!U42/1000000)*$D35</f>
        <v>0</v>
      </c>
      <c r="P35" s="54">
        <f>(dw!V42/1000000)*$D35</f>
        <v>0</v>
      </c>
      <c r="Q35" s="54">
        <f>(dw!W42/1000000)*$D35</f>
        <v>8.7923653392220298E-6</v>
      </c>
      <c r="R35" s="54">
        <f>(dw!X42/1000000)*$D35</f>
        <v>3.0049967845573102E-6</v>
      </c>
      <c r="S35" s="54">
        <f>(dw!Y42/1000000)*$D35</f>
        <v>3.7749640436736199E-6</v>
      </c>
      <c r="T35" s="54">
        <f>(dw!Z42/1000000)*$D35</f>
        <v>0</v>
      </c>
      <c r="U35" s="54">
        <f>SUM(Q35:S35,K35:M35,J35,E35:H35)</f>
        <v>4.3441925767516574E-5</v>
      </c>
      <c r="V35" s="54">
        <f>(dw!AB42/1000000)*$D35</f>
        <v>3.6211749116566101E-6</v>
      </c>
      <c r="W35" s="54">
        <f>(dw!AC42/1000000)*$D35</f>
        <v>2.4248424688407012E-5</v>
      </c>
      <c r="X35" s="51">
        <v>7.86301369863014</v>
      </c>
      <c r="Y35" s="28">
        <v>7.86301369863014</v>
      </c>
    </row>
    <row r="36" spans="1:25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v>1.0700000000000005</v>
      </c>
      <c r="E36" s="54">
        <f>(dw!K43/1000000)*$D36</f>
        <v>2.742303757609767E-7</v>
      </c>
      <c r="F36" s="54">
        <f>(dw!L43/1000000)*$D36</f>
        <v>6.7734328924030163E-8</v>
      </c>
      <c r="G36" s="54">
        <f>(dw!M43/1000000)*$D36</f>
        <v>7.9219204915079926E-7</v>
      </c>
      <c r="H36" s="54">
        <f>(dw!N43/1000000)*$D36</f>
        <v>4.2144193748811547E-7</v>
      </c>
      <c r="I36" s="54">
        <f>(dw!O43/1000000)*$D36</f>
        <v>0</v>
      </c>
      <c r="J36" s="54">
        <f>(dw!P43/1000000)*$D36</f>
        <v>1.0094886867346413E-6</v>
      </c>
      <c r="K36" s="54">
        <f>(dw!Q43/1000000)*$D36</f>
        <v>1.3516685885229767E-6</v>
      </c>
      <c r="L36" s="54">
        <f>(dw!R43/1000000)*$D36</f>
        <v>6.9972485478316973E-7</v>
      </c>
      <c r="M36" s="54">
        <f>(dw!S43/1000000)*$D36</f>
        <v>9.2625609731796295E-7</v>
      </c>
      <c r="N36" s="54">
        <f>(dw!T43/1000000)*$D36</f>
        <v>3.3780596622350186E-8</v>
      </c>
      <c r="O36" s="54">
        <f>(dw!U43/1000000)*$D36</f>
        <v>6.2498700000000029E-9</v>
      </c>
      <c r="P36" s="54">
        <f>(dw!V43/1000000)*$D36</f>
        <v>5.8558960000000029E-8</v>
      </c>
      <c r="Q36" s="54">
        <f>(dw!W43/1000000)*$D36</f>
        <v>2.5138680809068932E-6</v>
      </c>
      <c r="R36" s="54">
        <f>(dw!X43/1000000)*$D36</f>
        <v>1.7718224673861834E-7</v>
      </c>
      <c r="S36" s="54">
        <f>(dw!Y43/1000000)*$D36</f>
        <v>3.6065259997755994E-6</v>
      </c>
      <c r="T36" s="54">
        <f>(dw!Z43/1000000)*$D36</f>
        <v>0</v>
      </c>
      <c r="U36" s="54">
        <f>SUM(Q36:S36,K36:M36,J36,E36:H36)</f>
        <v>1.1840313246103783E-5</v>
      </c>
      <c r="V36" s="54">
        <f>(dw!AB43/1000000)*$D36</f>
        <v>1.5555986913239217E-6</v>
      </c>
      <c r="W36" s="54">
        <f>(dw!AC43/1000000)*$D36</f>
        <v>4.0857276539811004E-6</v>
      </c>
      <c r="X36" s="51">
        <v>1.86301369863014</v>
      </c>
      <c r="Y36" s="28">
        <v>1.86301369863014</v>
      </c>
    </row>
    <row r="37" spans="1:25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v>1.2939749409547348</v>
      </c>
      <c r="E37" s="54">
        <f>(dw!K44/1000000)*$D37</f>
        <v>2.0440523211067907E-7</v>
      </c>
      <c r="F37" s="54">
        <f>(dw!L44/1000000)*$D37</f>
        <v>3.2935357963066662E-7</v>
      </c>
      <c r="G37" s="54">
        <f>(dw!M44/1000000)*$D37</f>
        <v>6.4698747047736731E-7</v>
      </c>
      <c r="H37" s="54">
        <f>(dw!N44/1000000)*$D37</f>
        <v>4.4965465692692526E-7</v>
      </c>
      <c r="I37" s="54">
        <f>(dw!O44/1000000)*$D37</f>
        <v>0</v>
      </c>
      <c r="J37" s="54">
        <f>(dw!P44/1000000)*$D37</f>
        <v>1.0641466598655081E-5</v>
      </c>
      <c r="K37" s="54">
        <f>(dw!Q44/1000000)*$D37</f>
        <v>7.9346615679838572E-6</v>
      </c>
      <c r="L37" s="54">
        <f>(dw!R44/1000000)*$D37</f>
        <v>6.5481790778306256E-6</v>
      </c>
      <c r="M37" s="54">
        <f>(dw!S44/1000000)*$D37</f>
        <v>5.8024045176356431E-6</v>
      </c>
      <c r="N37" s="54">
        <f>(dw!T44/1000000)*$D37</f>
        <v>3.5297013531817059E-6</v>
      </c>
      <c r="O37" s="54">
        <f>(dw!U44/1000000)*$D37</f>
        <v>1.5527699291456817E-6</v>
      </c>
      <c r="P37" s="54">
        <f>(dw!V44/1000000)*$D37</f>
        <v>0</v>
      </c>
      <c r="Q37" s="54">
        <f>(dw!W44/1000000)*$D37</f>
        <v>1.6404840575833748E-5</v>
      </c>
      <c r="R37" s="54">
        <f>(dw!X44/1000000)*$D37</f>
        <v>1.9927214090702916E-7</v>
      </c>
      <c r="S37" s="54">
        <f>(dw!Y44/1000000)*$D37</f>
        <v>2.9374418534052567E-6</v>
      </c>
      <c r="T37" s="54">
        <f>(dw!Z44/1000000)*$D37</f>
        <v>0</v>
      </c>
      <c r="U37" s="54">
        <f>SUM(Q37:S37,K37:M37,J37,E37:H37)</f>
        <v>5.2098667271396877E-5</v>
      </c>
      <c r="V37" s="54">
        <f>(dw!AB44/1000000)*$D37</f>
        <v>1.6304009391456382E-6</v>
      </c>
      <c r="W37" s="54">
        <f>(dw!AC44/1000000)*$D37</f>
        <v>3.6009183044432598E-5</v>
      </c>
      <c r="X37" s="51">
        <v>6.24657534246575</v>
      </c>
      <c r="Y37" s="28">
        <v>6.24657534246575</v>
      </c>
    </row>
    <row r="38" spans="1:25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v>0.93905427374589501</v>
      </c>
      <c r="E38" s="54">
        <f>(dw!K45/1000000)*$D38</f>
        <v>3.21793499972358E-7</v>
      </c>
      <c r="F38" s="54">
        <f>(dw!L45/1000000)*$D38</f>
        <v>5.2394706206398414E-7</v>
      </c>
      <c r="G38" s="54">
        <f>(dw!M45/1000000)*$D38</f>
        <v>7.0852427731387446E-7</v>
      </c>
      <c r="H38" s="54">
        <f>(dw!N45/1000000)*$D38</f>
        <v>8.2045258756331712E-7</v>
      </c>
      <c r="I38" s="54">
        <f>(dw!O45/1000000)*$D38</f>
        <v>0</v>
      </c>
      <c r="J38" s="54">
        <f>(dw!P45/1000000)*$D38</f>
        <v>5.0196495612964165E-6</v>
      </c>
      <c r="K38" s="54">
        <f>(dw!Q45/1000000)*$D38</f>
        <v>3.4125567691498506E-6</v>
      </c>
      <c r="L38" s="54">
        <f>(dw!R45/1000000)*$D38</f>
        <v>3.3786422528560539E-6</v>
      </c>
      <c r="M38" s="54">
        <f>(dw!S45/1000000)*$D38</f>
        <v>2.459063070703449E-6</v>
      </c>
      <c r="N38" s="54">
        <f>(dw!T45/1000000)*$D38</f>
        <v>0</v>
      </c>
      <c r="O38" s="54">
        <f>(dw!U45/1000000)*$D38</f>
        <v>0</v>
      </c>
      <c r="P38" s="54">
        <f>(dw!V45/1000000)*$D38</f>
        <v>0</v>
      </c>
      <c r="Q38" s="54">
        <f>(dw!W45/1000000)*$D38</f>
        <v>7.4512186017259648E-6</v>
      </c>
      <c r="R38" s="54">
        <f>(dw!X45/1000000)*$D38</f>
        <v>2.1778350637887579E-7</v>
      </c>
      <c r="S38" s="54">
        <f>(dw!Y45/1000000)*$D38</f>
        <v>0</v>
      </c>
      <c r="T38" s="54">
        <f>(dw!Z45/1000000)*$D38</f>
        <v>0</v>
      </c>
      <c r="U38" s="54">
        <f>SUM(Q38:S38,K38:M38,J38,E38:H38)</f>
        <v>2.4313631189024146E-5</v>
      </c>
      <c r="V38" s="54">
        <f>(dw!AB45/1000000)*$D38</f>
        <v>2.3747174269135341E-6</v>
      </c>
      <c r="W38" s="54">
        <f>(dw!AC45/1000000)*$D38</f>
        <v>1.4269911654005767E-5</v>
      </c>
      <c r="X38" s="51">
        <v>1.34246575342466</v>
      </c>
      <c r="Y38" s="28">
        <v>1.34246575342466</v>
      </c>
    </row>
    <row r="39" spans="1:25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v>0.97999999999999798</v>
      </c>
      <c r="E39" s="54">
        <f>(dw!K46/1000000)*$D39</f>
        <v>2.627385579129753E-7</v>
      </c>
      <c r="F39" s="54">
        <f>(dw!L46/1000000)*$D39</f>
        <v>5.0379078309307702E-8</v>
      </c>
      <c r="G39" s="54">
        <f>(dw!M46/1000000)*$D39</f>
        <v>9.4583883616964489E-7</v>
      </c>
      <c r="H39" s="54">
        <f>(dw!N46/1000000)*$D39</f>
        <v>9.1681739418960223E-8</v>
      </c>
      <c r="I39" s="54">
        <f>(dw!O46/1000000)*$D39</f>
        <v>0</v>
      </c>
      <c r="J39" s="54">
        <f>(dw!P46/1000000)*$D39</f>
        <v>6.0945649896929846E-7</v>
      </c>
      <c r="K39" s="54">
        <f>(dw!Q46/1000000)*$D39</f>
        <v>5.6740909047951404E-7</v>
      </c>
      <c r="L39" s="54">
        <f>(dw!R46/1000000)*$D39</f>
        <v>4.0315229568145407E-7</v>
      </c>
      <c r="M39" s="54">
        <f>(dw!S46/1000000)*$D39</f>
        <v>3.1722411118625954E-7</v>
      </c>
      <c r="N39" s="54">
        <f>(dw!T46/1000000)*$D39</f>
        <v>6.2192422775354492E-9</v>
      </c>
      <c r="O39" s="54">
        <f>(dw!U46/1000000)*$D39</f>
        <v>1.1759999999999976E-8</v>
      </c>
      <c r="P39" s="54">
        <f>(dw!V46/1000000)*$D39</f>
        <v>1.3373129955631194E-7</v>
      </c>
      <c r="Q39" s="54">
        <f>(dw!W46/1000000)*$D39</f>
        <v>5.970958253177415E-7</v>
      </c>
      <c r="R39" s="54">
        <f>(dw!X46/1000000)*$D39</f>
        <v>1.1365695972124135E-8</v>
      </c>
      <c r="S39" s="54">
        <f>(dw!Y46/1000000)*$D39</f>
        <v>4.4465341257839665E-7</v>
      </c>
      <c r="T39" s="54">
        <f>(dw!Z46/1000000)*$D39</f>
        <v>0</v>
      </c>
      <c r="U39" s="54">
        <f>SUM(Q39:S39,K39:M39,J39,E39:H39)</f>
        <v>4.3009951419956771E-6</v>
      </c>
      <c r="V39" s="54">
        <f>(dw!AB46/1000000)*$D39</f>
        <v>1.3506382118108882E-6</v>
      </c>
      <c r="W39" s="54">
        <f>(dw!AC46/1000000)*$D39</f>
        <v>2.0489525381503735E-6</v>
      </c>
      <c r="X39" s="51">
        <v>7.5342465753424701</v>
      </c>
      <c r="Y39" s="28">
        <v>7.5342465753424701</v>
      </c>
    </row>
    <row r="40" spans="1:25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v>0.65000000000000024</v>
      </c>
      <c r="E40" s="54">
        <f>(dw!K47/1000000)*$D40</f>
        <v>1.7864480927980901E-7</v>
      </c>
      <c r="F40" s="54">
        <f>(dw!L47/1000000)*$D40</f>
        <v>1.7763979888944516E-7</v>
      </c>
      <c r="G40" s="54">
        <f>(dw!M47/1000000)*$D40</f>
        <v>1.0454558631423274E-6</v>
      </c>
      <c r="H40" s="54">
        <f>(dw!N47/1000000)*$D40</f>
        <v>4.1187476887999463E-7</v>
      </c>
      <c r="I40" s="54">
        <f>(dw!O47/1000000)*$D40</f>
        <v>0</v>
      </c>
      <c r="J40" s="54">
        <f>(dw!P47/1000000)*$D40</f>
        <v>1.0250259063211054E-6</v>
      </c>
      <c r="K40" s="54">
        <f>(dw!Q47/1000000)*$D40</f>
        <v>1.3699841993699427E-6</v>
      </c>
      <c r="L40" s="54">
        <f>(dw!R47/1000000)*$D40</f>
        <v>8.2333436591556178E-7</v>
      </c>
      <c r="M40" s="54">
        <f>(dw!S47/1000000)*$D40</f>
        <v>6.6960894597966228E-7</v>
      </c>
      <c r="N40" s="54">
        <f>(dw!T47/1000000)*$D40</f>
        <v>3.4218813319695953E-9</v>
      </c>
      <c r="O40" s="54">
        <f>(dw!U47/1000000)*$D40</f>
        <v>5.265000000000002E-9</v>
      </c>
      <c r="P40" s="54">
        <f>(dw!V47/1000000)*$D40</f>
        <v>2.1781786855778441E-8</v>
      </c>
      <c r="Q40" s="54">
        <f>(dw!W47/1000000)*$D40</f>
        <v>1.016551675244749E-6</v>
      </c>
      <c r="R40" s="54">
        <f>(dw!X47/1000000)*$D40</f>
        <v>1.9427012620134541E-7</v>
      </c>
      <c r="S40" s="54">
        <f>(dw!Y47/1000000)*$D40</f>
        <v>3.3777581655007988E-6</v>
      </c>
      <c r="T40" s="54">
        <f>(dw!Z47/1000000)*$D40</f>
        <v>0</v>
      </c>
      <c r="U40" s="54">
        <f>SUM(Q40:S40,K40:M40,J40,E40:H40)</f>
        <v>1.0290148624724742E-5</v>
      </c>
      <c r="V40" s="54">
        <f>(dw!AB47/1000000)*$D40</f>
        <v>1.8136152401915763E-6</v>
      </c>
      <c r="W40" s="54">
        <f>(dw!AC47/1000000)*$D40</f>
        <v>3.9184220857740196E-6</v>
      </c>
      <c r="X40" s="51">
        <v>6.02739726027397</v>
      </c>
      <c r="Y40" s="28">
        <v>6.02739726027397</v>
      </c>
    </row>
    <row r="41" spans="1:25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v>0.6414733470434808</v>
      </c>
      <c r="E41" s="54">
        <f>(dw!K48/1000000)*$D41</f>
        <v>2.1257424532288209E-8</v>
      </c>
      <c r="F41" s="54">
        <f>(dw!L48/1000000)*$D41</f>
        <v>3.5737598655338853E-8</v>
      </c>
      <c r="G41" s="54">
        <f>(dw!M48/1000000)*$D41</f>
        <v>8.124233742840431E-7</v>
      </c>
      <c r="H41" s="54">
        <f>(dw!N48/1000000)*$D41</f>
        <v>9.542881867634423E-8</v>
      </c>
      <c r="I41" s="54">
        <f>(dw!O48/1000000)*$D41</f>
        <v>0</v>
      </c>
      <c r="J41" s="54">
        <f>(dw!P48/1000000)*$D41</f>
        <v>2.1012777024742553E-6</v>
      </c>
      <c r="K41" s="54">
        <f>(dw!Q48/1000000)*$D41</f>
        <v>2.2516507983649793E-6</v>
      </c>
      <c r="L41" s="54">
        <f>(dw!R48/1000000)*$D41</f>
        <v>6.1730793329758711E-7</v>
      </c>
      <c r="M41" s="54">
        <f>(dw!S48/1000000)*$D41</f>
        <v>9.788233425108943E-7</v>
      </c>
      <c r="N41" s="54">
        <f>(dw!T48/1000000)*$D41</f>
        <v>2.2348931410994869E-7</v>
      </c>
      <c r="O41" s="54">
        <f>(dw!U48/1000000)*$D41</f>
        <v>2.5793643284618366E-7</v>
      </c>
      <c r="P41" s="54">
        <f>(dw!V48/1000000)*$D41</f>
        <v>0</v>
      </c>
      <c r="Q41" s="54">
        <f>(dw!W48/1000000)*$D41</f>
        <v>9.7711561597779231E-7</v>
      </c>
      <c r="R41" s="54">
        <f>(dw!X48/1000000)*$D41</f>
        <v>2.5768561724102973E-8</v>
      </c>
      <c r="S41" s="54">
        <f>(dw!Y48/1000000)*$D41</f>
        <v>2.5658933881739233E-7</v>
      </c>
      <c r="T41" s="54">
        <f>(dw!Z48/1000000)*$D41</f>
        <v>0</v>
      </c>
      <c r="U41" s="54">
        <f>SUM(Q41:S41,K41:M41,J41,E41:H41)</f>
        <v>8.1733805093150199E-6</v>
      </c>
      <c r="V41" s="54">
        <f>(dw!AB48/1000000)*$D41</f>
        <v>9.6484721614801438E-7</v>
      </c>
      <c r="W41" s="54">
        <f>(dw!AC48/1000000)*$D41</f>
        <v>6.4304855236038487E-6</v>
      </c>
      <c r="X41" s="51">
        <v>7.5890410958904102</v>
      </c>
      <c r="Y41" s="28">
        <v>7.5890410958904102</v>
      </c>
    </row>
    <row r="42" spans="1:25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v>0.93999999999999817</v>
      </c>
      <c r="E42" s="54">
        <f>(dw!K49/1000000)*$D42</f>
        <v>1.1885855280717835E-7</v>
      </c>
      <c r="F42" s="54">
        <f>(dw!L49/1000000)*$D42</f>
        <v>2.2890538622501263E-8</v>
      </c>
      <c r="G42" s="54">
        <f>(dw!M49/1000000)*$D42</f>
        <v>5.6070820403262156E-7</v>
      </c>
      <c r="H42" s="54">
        <f>(dw!N49/1000000)*$D42</f>
        <v>0</v>
      </c>
      <c r="I42" s="54">
        <f>(dw!O49/1000000)*$D42</f>
        <v>0</v>
      </c>
      <c r="J42" s="54">
        <f>(dw!P49/1000000)*$D42</f>
        <v>8.2104723468036935E-7</v>
      </c>
      <c r="K42" s="54">
        <f>(dw!Q49/1000000)*$D42</f>
        <v>6.3420720624125858E-7</v>
      </c>
      <c r="L42" s="54">
        <f>(dw!R49/1000000)*$D42</f>
        <v>3.4936893879404794E-7</v>
      </c>
      <c r="M42" s="54">
        <f>(dw!S49/1000000)*$D42</f>
        <v>5.1350148161896108E-7</v>
      </c>
      <c r="N42" s="54">
        <f>(dw!T49/1000000)*$D42</f>
        <v>3.9543342403161056E-9</v>
      </c>
      <c r="O42" s="54">
        <f>(dw!U49/1000000)*$D42</f>
        <v>7.6139999999999847E-9</v>
      </c>
      <c r="P42" s="54">
        <f>(dw!V49/1000000)*$D42</f>
        <v>1.9160337142658352E-7</v>
      </c>
      <c r="Q42" s="54">
        <f>(dw!W49/1000000)*$D42</f>
        <v>1.0050565810236069E-6</v>
      </c>
      <c r="R42" s="54">
        <f>(dw!X49/1000000)*$D42</f>
        <v>6.4226734201792828E-9</v>
      </c>
      <c r="S42" s="54">
        <f>(dw!Y49/1000000)*$D42</f>
        <v>4.5876500599681512E-7</v>
      </c>
      <c r="T42" s="54">
        <f>(dw!Z49/1000000)*$D42</f>
        <v>0</v>
      </c>
      <c r="U42" s="54">
        <f>SUM(Q42:S42,K42:M42,J42,E42:H42)</f>
        <v>4.4908264172375392E-6</v>
      </c>
      <c r="V42" s="54">
        <f>(dw!AB49/1000000)*$D42</f>
        <v>7.0245729546230109E-7</v>
      </c>
      <c r="W42" s="54">
        <f>(dw!AC49/1000000)*$D42</f>
        <v>2.5212965670015368E-6</v>
      </c>
      <c r="X42" s="51">
        <v>9.2761117535494293</v>
      </c>
      <c r="Y42" s="28">
        <v>9.2761117535494293</v>
      </c>
    </row>
    <row r="43" spans="1:25" x14ac:dyDescent="0.25">
      <c r="A43" s="26" t="s">
        <v>81</v>
      </c>
      <c r="B43" s="39">
        <v>41601</v>
      </c>
      <c r="C43" s="28">
        <v>1</v>
      </c>
      <c r="D43" s="28">
        <v>1</v>
      </c>
      <c r="E43" s="54">
        <f>(dw!K50/1000000)*$D43</f>
        <v>5.35322032720861E-7</v>
      </c>
      <c r="F43" s="54">
        <f>(dw!L50/1000000)*$D43</f>
        <v>4.8552396228665696E-7</v>
      </c>
      <c r="G43" s="54">
        <f>(dw!M50/1000000)*$D43</f>
        <v>9.1602536255841101E-7</v>
      </c>
      <c r="H43" s="54">
        <f>(dw!N50/1000000)*$D43</f>
        <v>8.4540000000000009E-7</v>
      </c>
      <c r="I43" s="54">
        <f>(dw!O50/1000000)*$D43</f>
        <v>0</v>
      </c>
      <c r="J43" s="54">
        <f>(dw!P50/1000000)*$D43</f>
        <v>1.4080892790106799E-5</v>
      </c>
      <c r="K43" s="54">
        <f>(dw!Q50/1000000)*$D43</f>
        <v>9.6688429037865107E-6</v>
      </c>
      <c r="L43" s="54">
        <f>(dw!R50/1000000)*$D43</f>
        <v>3.5348177120210902E-6</v>
      </c>
      <c r="M43" s="54">
        <f>(dw!S50/1000000)*$D43</f>
        <v>7.6504486558665609E-6</v>
      </c>
      <c r="N43" s="54">
        <f>(dw!T50/1000000)*$D43</f>
        <v>8.3684051924444E-8</v>
      </c>
      <c r="O43" s="54">
        <f>(dw!U50/1000000)*$D43</f>
        <v>7.7000000000000001E-8</v>
      </c>
      <c r="P43" s="54">
        <f>(dw!V50/1000000)*$D43</f>
        <v>0</v>
      </c>
      <c r="Q43" s="54">
        <f>(dw!W50/1000000)*$D43</f>
        <v>1.20264513708902E-5</v>
      </c>
      <c r="R43" s="54">
        <f>(dw!X50/1000000)*$D43</f>
        <v>5.7608652263865596E-7</v>
      </c>
      <c r="S43" s="54">
        <f>(dw!Y50/1000000)*$D43</f>
        <v>1.8610873099625001E-6</v>
      </c>
      <c r="T43" s="54">
        <f>(dw!Z50/1000000)*$D43</f>
        <v>4.5426442084436994E-6</v>
      </c>
      <c r="U43" s="54">
        <f>SUM(Q43:S43,K43:M43,J43,E43:H43)</f>
        <v>5.2180898622838242E-5</v>
      </c>
      <c r="V43" s="54">
        <f>(dw!AB50/1000000)*$D43</f>
        <v>2.7822713575659292E-6</v>
      </c>
      <c r="W43" s="54">
        <f>(dw!AC50/1000000)*$D43</f>
        <v>3.5095686113705403E-5</v>
      </c>
      <c r="X43" s="51">
        <v>2.93150684931507</v>
      </c>
      <c r="Y43" s="41">
        <v>2.93150684931507</v>
      </c>
    </row>
    <row r="44" spans="1:25" x14ac:dyDescent="0.25">
      <c r="A44" s="26">
        <v>355</v>
      </c>
      <c r="B44" s="39">
        <v>41745</v>
      </c>
      <c r="C44" s="28">
        <f>(dw!C51/1000)*365</f>
        <v>1.1400000000000012</v>
      </c>
      <c r="D44" s="28">
        <v>1.1400000000000012</v>
      </c>
      <c r="E44" s="54">
        <f>(dw!K51/1000000)*$D44</f>
        <v>4.7422906664832096E-7</v>
      </c>
      <c r="F44" s="54">
        <f>(dw!L51/1000000)*$D44</f>
        <v>1.3930457554128686E-7</v>
      </c>
      <c r="G44" s="54">
        <f>(dw!M51/1000000)*$D44</f>
        <v>1.7669280725651935E-6</v>
      </c>
      <c r="H44" s="54">
        <f>(dw!N51/1000000)*$D44</f>
        <v>1.0052721453855233E-7</v>
      </c>
      <c r="I44" s="54">
        <f>(dw!O51/1000000)*$D44</f>
        <v>1.9269319805455198E-8</v>
      </c>
      <c r="J44" s="54">
        <f>(dw!P51/1000000)*$D44</f>
        <v>7.470105706756918E-6</v>
      </c>
      <c r="K44" s="54">
        <f>(dw!Q51/1000000)*$D44</f>
        <v>1.243469504458421E-5</v>
      </c>
      <c r="L44" s="54">
        <f>(dw!R51/1000000)*$D44</f>
        <v>1.0899752391648972E-6</v>
      </c>
      <c r="M44" s="54">
        <f>(dw!S51/1000000)*$D44</f>
        <v>4.5424000897077203E-6</v>
      </c>
      <c r="N44" s="54">
        <f>(dw!T51/1000000)*$D44</f>
        <v>6.075774340885322E-10</v>
      </c>
      <c r="O44" s="54">
        <f>(dw!U51/1000000)*$D44</f>
        <v>0</v>
      </c>
      <c r="P44" s="54">
        <f>(dw!V51/1000000)*$D44</f>
        <v>6.5681086953244419E-8</v>
      </c>
      <c r="Q44" s="54">
        <f>(dw!W51/1000000)*$D44</f>
        <v>4.1244467692303171E-6</v>
      </c>
      <c r="R44" s="54">
        <f>(dw!X51/1000000)*$D44</f>
        <v>9.0010886253003085E-8</v>
      </c>
      <c r="S44" s="54">
        <f>(dw!Y51/1000000)*$D44</f>
        <v>2.7022537469661784E-6</v>
      </c>
      <c r="T44" s="54">
        <f>(dw!Z51/1000000)*$D44</f>
        <v>3.3733749771141249E-7</v>
      </c>
      <c r="U44" s="54">
        <f>SUM(Q44:S44,K44:M44,J44,E44:H44)</f>
        <v>3.4934876411956606E-5</v>
      </c>
      <c r="V44" s="54">
        <f>(dw!AB51/1000000)*$D44</f>
        <v>2.5002582490988086E-6</v>
      </c>
      <c r="W44" s="54">
        <f>(dw!AC51/1000000)*$D44</f>
        <v>2.5603464744601081E-5</v>
      </c>
      <c r="X44" s="51">
        <v>3.54513682453352</v>
      </c>
      <c r="Y44" s="28">
        <v>3.54513682453352</v>
      </c>
    </row>
    <row r="45" spans="1:25" s="55" customFormat="1" x14ac:dyDescent="0.25">
      <c r="C45" s="56">
        <f t="shared" ref="C45:W45" si="1">AVERAGE(C3:C19)</f>
        <v>38.971764705882386</v>
      </c>
      <c r="D45" s="56">
        <f>AVERAGE(D3:D19)</f>
        <v>12.521628000000009</v>
      </c>
      <c r="E45" s="143">
        <f t="shared" si="1"/>
        <v>6.9486666731092744E-2</v>
      </c>
      <c r="F45" s="56">
        <f t="shared" si="1"/>
        <v>3.554958578466173E-3</v>
      </c>
      <c r="G45" s="56">
        <f t="shared" si="1"/>
        <v>9.7622352699403003E-3</v>
      </c>
      <c r="H45" s="143">
        <f>AVERAGE(H3:H19)</f>
        <v>5.7838022249894136E-3</v>
      </c>
      <c r="I45" s="56">
        <f t="shared" si="1"/>
        <v>1.4214293100000005E-5</v>
      </c>
      <c r="J45" s="56">
        <f t="shared" si="1"/>
        <v>4.4403788981731652E-3</v>
      </c>
      <c r="K45" s="56">
        <f t="shared" si="1"/>
        <v>4.0122984593758492E-4</v>
      </c>
      <c r="L45" s="56">
        <f t="shared" si="1"/>
        <v>1.3263340870308558E-3</v>
      </c>
      <c r="M45" s="56">
        <f t="shared" si="1"/>
        <v>4.1987817848797109E-4</v>
      </c>
      <c r="N45" s="56">
        <f t="shared" si="1"/>
        <v>8.6491231596000006E-6</v>
      </c>
      <c r="O45" s="56">
        <f t="shared" si="1"/>
        <v>2.9129701280400019E-6</v>
      </c>
      <c r="P45" s="56">
        <f t="shared" si="1"/>
        <v>1.1192769038934019E-5</v>
      </c>
      <c r="Q45" s="56">
        <f t="shared" si="1"/>
        <v>1.5816522427582681E-2</v>
      </c>
      <c r="R45" s="56">
        <f t="shared" si="1"/>
        <v>1.9605231693820458E-3</v>
      </c>
      <c r="S45" s="56">
        <f t="shared" si="1"/>
        <v>3.2406535230854946E-3</v>
      </c>
      <c r="T45" s="56">
        <f t="shared" si="1"/>
        <v>0</v>
      </c>
      <c r="U45" s="56">
        <f t="shared" si="1"/>
        <v>0.11619321564813306</v>
      </c>
      <c r="V45" s="56">
        <f t="shared" si="1"/>
        <v>8.7004039053942731E-2</v>
      </c>
      <c r="W45" s="56">
        <f t="shared" si="1"/>
        <v>6.6105758719561519E-3</v>
      </c>
      <c r="X45" s="51">
        <v>2.57275143492026</v>
      </c>
      <c r="Y45" s="28">
        <v>2.57275143492026</v>
      </c>
    </row>
    <row r="46" spans="1:25" x14ac:dyDescent="0.25">
      <c r="A46" s="55"/>
      <c r="B46" s="55"/>
      <c r="C46" s="56">
        <f t="shared" ref="C46:W46" si="2">STDEV(C3:C19)</f>
        <v>27.060067958916452</v>
      </c>
      <c r="D46" s="56">
        <f t="shared" si="2"/>
        <v>8.6943998351998566</v>
      </c>
      <c r="E46" s="56">
        <f t="shared" si="2"/>
        <v>0.10797175571719887</v>
      </c>
      <c r="F46" s="56">
        <f t="shared" si="2"/>
        <v>4.1324662735779377E-3</v>
      </c>
      <c r="G46" s="56">
        <f t="shared" si="2"/>
        <v>1.4506399953112882E-2</v>
      </c>
      <c r="H46" s="143">
        <f t="shared" si="2"/>
        <v>9.4228038786359578E-3</v>
      </c>
      <c r="I46" s="56">
        <f t="shared" si="2"/>
        <v>3.5897660046741451E-5</v>
      </c>
      <c r="J46" s="56">
        <f t="shared" si="2"/>
        <v>7.6826323720132535E-3</v>
      </c>
      <c r="K46" s="56">
        <f t="shared" si="2"/>
        <v>3.5747687134681975E-4</v>
      </c>
      <c r="L46" s="56">
        <f t="shared" si="2"/>
        <v>1.6012838713840645E-3</v>
      </c>
      <c r="M46" s="56">
        <f t="shared" si="2"/>
        <v>5.6902938838000456E-4</v>
      </c>
      <c r="N46" s="56">
        <f t="shared" si="2"/>
        <v>1.5274184712622425E-5</v>
      </c>
      <c r="O46" s="56">
        <f t="shared" si="2"/>
        <v>6.665050351081E-6</v>
      </c>
      <c r="P46" s="56">
        <f t="shared" si="2"/>
        <v>3.8682531529714496E-5</v>
      </c>
      <c r="Q46" s="56">
        <f t="shared" si="2"/>
        <v>2.5953140200967045E-2</v>
      </c>
      <c r="R46" s="56">
        <f t="shared" si="2"/>
        <v>4.32996289525468E-3</v>
      </c>
      <c r="S46" s="56">
        <f t="shared" si="2"/>
        <v>4.5607690182093361E-3</v>
      </c>
      <c r="T46" s="56">
        <f t="shared" si="2"/>
        <v>0</v>
      </c>
      <c r="U46" s="56">
        <f t="shared" si="2"/>
        <v>0.16855507077315537</v>
      </c>
      <c r="V46" s="56">
        <f t="shared" si="2"/>
        <v>0.12910619297533291</v>
      </c>
      <c r="W46" s="56">
        <f t="shared" si="2"/>
        <v>9.8787830539032971E-3</v>
      </c>
      <c r="X46" s="51">
        <v>2.6849315068493098</v>
      </c>
      <c r="Y46" s="41">
        <v>2.6849315068493098</v>
      </c>
    </row>
    <row r="47" spans="1:25" s="57" customFormat="1" x14ac:dyDescent="0.25">
      <c r="C47" s="141">
        <f>AVERAGE(C20:C44)</f>
        <v>1.2948908327039761</v>
      </c>
      <c r="D47" s="58">
        <f>AVERAGE(D20:D44)</f>
        <v>1.2948908327039761</v>
      </c>
      <c r="E47" s="58">
        <f>AVERAGE(E20:E44)</f>
        <v>6.0095758538533903E-7</v>
      </c>
      <c r="F47" s="58">
        <f>AVERAGE(F20:F44)</f>
        <v>7.0915808492942566E-7</v>
      </c>
      <c r="G47" s="58">
        <f t="shared" ref="G47:W47" si="3">AVERAGE(G20:G44)</f>
        <v>9.6160163152576872E-7</v>
      </c>
      <c r="H47" s="58">
        <f t="shared" si="3"/>
        <v>7.1637518003532064E-7</v>
      </c>
      <c r="I47" s="58">
        <f t="shared" si="3"/>
        <v>7.7077279221820789E-10</v>
      </c>
      <c r="J47" s="58">
        <f t="shared" si="3"/>
        <v>1.6514377000471278E-5</v>
      </c>
      <c r="K47" s="58">
        <f t="shared" si="3"/>
        <v>6.684914725274188E-6</v>
      </c>
      <c r="L47" s="58">
        <f t="shared" si="3"/>
        <v>6.9946136242527582E-6</v>
      </c>
      <c r="M47" s="58">
        <f t="shared" si="3"/>
        <v>7.4363774091543143E-6</v>
      </c>
      <c r="N47" s="58">
        <f t="shared" si="3"/>
        <v>5.574291865808494E-7</v>
      </c>
      <c r="O47" s="58">
        <f t="shared" si="3"/>
        <v>1.575510268628628E-7</v>
      </c>
      <c r="P47" s="58">
        <f t="shared" si="3"/>
        <v>3.8208581006787437E-8</v>
      </c>
      <c r="Q47" s="58">
        <f t="shared" si="3"/>
        <v>2.4865589777260957E-5</v>
      </c>
      <c r="R47" s="58">
        <f t="shared" si="3"/>
        <v>5.1854311071485249E-7</v>
      </c>
      <c r="S47" s="58">
        <f t="shared" si="3"/>
        <v>4.7041909189199863E-6</v>
      </c>
      <c r="T47" s="58">
        <f t="shared" si="3"/>
        <v>2.9433224163571812E-7</v>
      </c>
      <c r="U47" s="58">
        <f t="shared" si="3"/>
        <v>7.0706699047924212E-5</v>
      </c>
      <c r="V47" s="58">
        <f t="shared" si="3"/>
        <v>3.392768360911861E-6</v>
      </c>
      <c r="W47" s="58">
        <f t="shared" si="3"/>
        <v>4.3304393136727834E-5</v>
      </c>
      <c r="X47" s="51">
        <v>1.7808219178082201</v>
      </c>
      <c r="Y47" s="41">
        <v>1.7808219178082201</v>
      </c>
    </row>
    <row r="48" spans="1:25" x14ac:dyDescent="0.25">
      <c r="A48" s="57"/>
      <c r="B48" s="57"/>
      <c r="C48" s="58">
        <f t="shared" ref="C48:W48" si="4">STDEV(C20:C44)</f>
        <v>0.7785728873284723</v>
      </c>
      <c r="D48" s="142">
        <f t="shared" si="4"/>
        <v>0.7785728873284723</v>
      </c>
      <c r="E48" s="58">
        <f t="shared" si="4"/>
        <v>8.2572212400180681E-7</v>
      </c>
      <c r="F48" s="58">
        <f t="shared" si="4"/>
        <v>9.7618160917439854E-7</v>
      </c>
      <c r="G48" s="58">
        <f t="shared" si="4"/>
        <v>1.0629617701222458E-6</v>
      </c>
      <c r="H48" s="58">
        <f t="shared" si="4"/>
        <v>1.7326676683819174E-6</v>
      </c>
      <c r="I48" s="58">
        <f t="shared" si="4"/>
        <v>3.8538639610910393E-9</v>
      </c>
      <c r="J48" s="58">
        <f t="shared" si="4"/>
        <v>2.8011608226772289E-5</v>
      </c>
      <c r="K48" s="58">
        <f t="shared" si="4"/>
        <v>7.5281609849043238E-6</v>
      </c>
      <c r="L48" s="58">
        <f t="shared" si="4"/>
        <v>1.2184733204059704E-5</v>
      </c>
      <c r="M48" s="58">
        <f t="shared" si="4"/>
        <v>1.0999011823576104E-5</v>
      </c>
      <c r="N48" s="58">
        <f t="shared" si="4"/>
        <v>1.7162749689092065E-6</v>
      </c>
      <c r="O48" s="58">
        <f t="shared" si="4"/>
        <v>4.3082913336723021E-7</v>
      </c>
      <c r="P48" s="58">
        <f t="shared" si="4"/>
        <v>8.1773599303622841E-8</v>
      </c>
      <c r="Q48" s="58">
        <f t="shared" si="4"/>
        <v>5.6945620964119471E-5</v>
      </c>
      <c r="R48" s="58">
        <f t="shared" si="4"/>
        <v>7.8910580248770248E-7</v>
      </c>
      <c r="S48" s="58">
        <f t="shared" si="4"/>
        <v>1.4312616453950372E-5</v>
      </c>
      <c r="T48" s="58">
        <f t="shared" si="4"/>
        <v>9.8831146008581989E-7</v>
      </c>
      <c r="U48" s="58">
        <f t="shared" si="4"/>
        <v>1.2560567137864432E-4</v>
      </c>
      <c r="V48" s="58">
        <f t="shared" si="4"/>
        <v>4.5167611121532986E-6</v>
      </c>
      <c r="W48" s="58">
        <f t="shared" si="4"/>
        <v>6.1668249372410423E-5</v>
      </c>
      <c r="X48" s="51">
        <v>1.7574612247766599</v>
      </c>
      <c r="Y48" s="28">
        <v>1.7574612247766599</v>
      </c>
    </row>
    <row r="49" spans="1:25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3.7708109148994103E-4</v>
      </c>
      <c r="K49" s="59">
        <f>(Sediments!I17/1000000)*$B$53</f>
        <v>4.0545672649446267E-5</v>
      </c>
      <c r="L49" s="59">
        <f>(Sediments!J17/1000000)*$B$53</f>
        <v>1.7195067992228905E-4</v>
      </c>
      <c r="M49" s="59">
        <f>(Sediments!K17/1000000)*$B$53</f>
        <v>4.6156276127236429E-5</v>
      </c>
      <c r="N49" s="59">
        <f>(Sediments!L17/1000000)*$B$53</f>
        <v>9.2603925263304054E-7</v>
      </c>
      <c r="O49" s="59">
        <f>(Sediments!M17/1000000)*$B$53</f>
        <v>1.0666060468308008E-7</v>
      </c>
      <c r="P49" s="59">
        <f>(Sediments!N17/1000000)*$B$53</f>
        <v>2.6442462033326714E-6</v>
      </c>
      <c r="Q49" s="59">
        <f>(Sediments!O17/1000000)*$B$53</f>
        <v>6.8555082890946759E-4</v>
      </c>
      <c r="R49" s="59">
        <f>(Sediments!P17/1000000)*$B$53</f>
        <v>2.055901033761233E-4</v>
      </c>
      <c r="S49" s="59">
        <f>(Sediments!Q17/1000000)*$B$53</f>
        <v>1.7774603064957072E-4</v>
      </c>
      <c r="T49" s="59">
        <f>(Sediments!R17/1000000)*$B$53</f>
        <v>2.4805964620094704E-6</v>
      </c>
      <c r="U49" s="59">
        <f>(Sediments!S17/1000000)*$B$53</f>
        <v>8.5211876354589385E-3</v>
      </c>
      <c r="V49" s="59">
        <f>(Sediments!T17/1000000)*$B$53</f>
        <v>6.8104094098122023E-3</v>
      </c>
      <c r="W49" s="59">
        <f>(Sediments!U17/1000000)*$B$53</f>
        <v>6.3676642004622901E-4</v>
      </c>
      <c r="X49" s="51">
        <v>2.5753424657534199</v>
      </c>
      <c r="Y49" s="41">
        <v>2.5753424657534199</v>
      </c>
    </row>
    <row r="50" spans="1:25" s="57" customFormat="1" x14ac:dyDescent="0.25">
      <c r="A50" s="57" t="s">
        <v>95</v>
      </c>
      <c r="E50" s="60">
        <f>(Sediments!C19/1000000)*$B$55</f>
        <v>2.1519396215565858E-8</v>
      </c>
      <c r="F50" s="60">
        <f>(Sediments!D19/1000000)*$B$55</f>
        <v>6.8054649498363104E-8</v>
      </c>
      <c r="G50" s="60">
        <f>(Sediments!E19/1000000)*$B$55</f>
        <v>3.5056686333166275E-8</v>
      </c>
      <c r="H50" s="60">
        <f>(Sediments!F19/1000000)*$B$55</f>
        <v>6.0642511833458803E-8</v>
      </c>
      <c r="I50" s="60">
        <f>(Sediments!G19/1000000)*$B$55</f>
        <v>1.5467894226657182E-10</v>
      </c>
      <c r="J50" s="60">
        <f>(Sediments!H19/1000000)*$B$55</f>
        <v>6.6386087011177134E-7</v>
      </c>
      <c r="K50" s="60">
        <f>(Sediments!I19/1000000)*$B$55</f>
        <v>3.100723032305213E-7</v>
      </c>
      <c r="L50" s="60">
        <f>(Sediments!J19/1000000)*$B$55</f>
        <v>3.1275994523210531E-7</v>
      </c>
      <c r="M50" s="60">
        <f>(Sediments!K19/1000000)*$B$55</f>
        <v>3.4649306796374248E-7</v>
      </c>
      <c r="N50" s="60">
        <f>(Sediments!L19/1000000)*$B$55</f>
        <v>1.1213468477683836E-8</v>
      </c>
      <c r="O50" s="60">
        <f>(Sediments!M19/1000000)*$B$55</f>
        <v>8.3717655031398983E-9</v>
      </c>
      <c r="P50" s="60">
        <f>(Sediments!N19/1000000)*$B$55</f>
        <v>5.0725535367479984E-9</v>
      </c>
      <c r="Q50" s="60">
        <f>(Sediments!O19/1000000)*$B$55</f>
        <v>5.5960490286328254E-7</v>
      </c>
      <c r="R50" s="60">
        <f>(Sediments!P19/1000000)*$B$55</f>
        <v>4.303251139346819E-8</v>
      </c>
      <c r="S50" s="60">
        <f>(Sediments!Q19/1000000)*$B$55</f>
        <v>1.2274485714686213E-7</v>
      </c>
      <c r="T50" s="60">
        <f>(Sediments!R19/1000000)*$B$55</f>
        <v>1.367183385366542E-8</v>
      </c>
      <c r="U50" s="60">
        <f>(Sediments!S19/1000000)*$B$55</f>
        <v>2.5823260021358111E-6</v>
      </c>
      <c r="V50" s="60">
        <f>(Sediments!T19/1000000)*$B$55</f>
        <v>1.8542792282282058E-7</v>
      </c>
      <c r="W50" s="60">
        <f>(Sediments!U19/1000000)*$B$55</f>
        <v>1.6527714205189643E-6</v>
      </c>
      <c r="X50" s="51">
        <v>16.828407062764601</v>
      </c>
      <c r="Y50" s="28">
        <v>16.828407062764601</v>
      </c>
    </row>
    <row r="51" spans="1:25" x14ac:dyDescent="0.25">
      <c r="A51" t="s">
        <v>96</v>
      </c>
      <c r="B51">
        <f>100-67.87</f>
        <v>32.129999999999995</v>
      </c>
      <c r="D51" t="s">
        <v>97</v>
      </c>
      <c r="E51" s="61">
        <f>(100*E49)/E45</f>
        <v>6.2890220289527887</v>
      </c>
      <c r="F51" s="61">
        <f t="shared" ref="F51:S51" si="5">(100*F49)/F45</f>
        <v>35.060779309918367</v>
      </c>
      <c r="G51" s="61">
        <f>(100*G49)/G45</f>
        <v>6.8602343654735733</v>
      </c>
      <c r="H51" s="61">
        <f>(100*H49)/H45</f>
        <v>8.7373496078152453</v>
      </c>
      <c r="I51" s="66">
        <f t="shared" si="5"/>
        <v>133.09286766422713</v>
      </c>
      <c r="J51" s="61">
        <f t="shared" si="5"/>
        <v>8.4920926825653904</v>
      </c>
      <c r="K51" s="61">
        <f t="shared" si="5"/>
        <v>10.105348109062037</v>
      </c>
      <c r="L51" s="61">
        <f t="shared" si="5"/>
        <v>12.964356537591481</v>
      </c>
      <c r="M51" s="61">
        <f t="shared" si="5"/>
        <v>10.992778022770894</v>
      </c>
      <c r="N51" s="66">
        <f t="shared" si="5"/>
        <v>10.70674142968115</v>
      </c>
      <c r="O51" s="66">
        <f t="shared" si="5"/>
        <v>3.661575642550337</v>
      </c>
      <c r="P51" s="66">
        <f t="shared" si="5"/>
        <v>23.624593647333093</v>
      </c>
      <c r="Q51" s="61">
        <f t="shared" si="5"/>
        <v>4.3343967174094153</v>
      </c>
      <c r="R51" s="61">
        <f t="shared" si="5"/>
        <v>10.486491901083985</v>
      </c>
      <c r="S51" s="61">
        <f t="shared" si="5"/>
        <v>5.4848822740030219</v>
      </c>
      <c r="T51" s="66">
        <v>0</v>
      </c>
      <c r="U51" s="61">
        <f>(100*U49)/U45</f>
        <v>7.3336361231825959</v>
      </c>
      <c r="V51" s="61">
        <f>(100*V49)/V45</f>
        <v>7.8276933851194324</v>
      </c>
      <c r="W51" s="61">
        <f>(100*W49)/W45</f>
        <v>9.6325408312392895</v>
      </c>
      <c r="X51" s="51">
        <v>3.1232876712328799</v>
      </c>
      <c r="Y51" s="28">
        <v>3.1232876712328799</v>
      </c>
    </row>
    <row r="52" spans="1:25" x14ac:dyDescent="0.25">
      <c r="A52" t="s">
        <v>98</v>
      </c>
      <c r="B52">
        <v>2.65</v>
      </c>
      <c r="D52" t="s">
        <v>99</v>
      </c>
      <c r="E52" s="61">
        <f>(100*E50)/E47</f>
        <v>3.580851084817815</v>
      </c>
      <c r="F52" s="61">
        <f>(100*F50)/F47</f>
        <v>9.5965414404230902</v>
      </c>
      <c r="G52" s="61">
        <f>(100*G50)/G47</f>
        <v>3.645655870772806</v>
      </c>
      <c r="H52" s="61">
        <f t="shared" ref="H52:W52" si="6">(100*H50)/H47</f>
        <v>8.4651888456644802</v>
      </c>
      <c r="I52" s="66">
        <f t="shared" si="6"/>
        <v>20.068033514963744</v>
      </c>
      <c r="J52" s="61">
        <f t="shared" si="6"/>
        <v>4.0198965428294784</v>
      </c>
      <c r="K52" s="61">
        <f t="shared" si="6"/>
        <v>4.6383883111957482</v>
      </c>
      <c r="L52" s="61">
        <f t="shared" si="6"/>
        <v>4.4714399112433858</v>
      </c>
      <c r="M52" s="61">
        <f t="shared" si="6"/>
        <v>4.6594336045559395</v>
      </c>
      <c r="N52" s="66">
        <f t="shared" si="6"/>
        <v>2.011639997981598</v>
      </c>
      <c r="O52" s="66">
        <f t="shared" si="6"/>
        <v>5.3136851405144681</v>
      </c>
      <c r="P52" s="66">
        <f t="shared" si="6"/>
        <v>13.275953733657111</v>
      </c>
      <c r="Q52" s="61">
        <f t="shared" si="6"/>
        <v>2.2505193235956504</v>
      </c>
      <c r="R52" s="61">
        <f t="shared" si="6"/>
        <v>8.298733606574098</v>
      </c>
      <c r="S52" s="61">
        <f t="shared" si="6"/>
        <v>2.6092660621657457</v>
      </c>
      <c r="T52" s="66">
        <f t="shared" si="6"/>
        <v>4.6450343929994728</v>
      </c>
      <c r="U52" s="61">
        <f t="shared" si="6"/>
        <v>3.6521659714103456</v>
      </c>
      <c r="V52" s="61">
        <f t="shared" si="6"/>
        <v>5.4653870555720419</v>
      </c>
      <c r="W52" s="61">
        <f t="shared" si="6"/>
        <v>3.8166368370538288</v>
      </c>
      <c r="Y52" s="28">
        <v>5.8204095656097596</v>
      </c>
    </row>
    <row r="53" spans="1:25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U54" si="7">E45*$D$53</f>
        <v>69.48666673109274</v>
      </c>
      <c r="F53" s="68">
        <f t="shared" si="7"/>
        <v>3.5549585784661728</v>
      </c>
      <c r="G53" s="68">
        <f>G45*$D$53</f>
        <v>9.7622352699402999</v>
      </c>
      <c r="H53" s="68">
        <f t="shared" si="7"/>
        <v>5.7838022249894134</v>
      </c>
      <c r="I53" s="68">
        <f t="shared" si="7"/>
        <v>1.4214293100000004E-2</v>
      </c>
      <c r="J53" s="69">
        <f t="shared" si="7"/>
        <v>4.4403788981731651</v>
      </c>
      <c r="K53" s="69">
        <f t="shared" si="7"/>
        <v>0.40122984593758493</v>
      </c>
      <c r="L53" s="69">
        <f t="shared" si="7"/>
        <v>1.3263340870308558</v>
      </c>
      <c r="M53" s="69">
        <f t="shared" si="7"/>
        <v>0.4198781784879711</v>
      </c>
      <c r="N53" s="69">
        <f t="shared" si="7"/>
        <v>8.6491231595999998E-3</v>
      </c>
      <c r="O53" s="69">
        <f t="shared" si="7"/>
        <v>2.9129701280400017E-3</v>
      </c>
      <c r="P53" s="69">
        <f t="shared" si="7"/>
        <v>1.1192769038934019E-2</v>
      </c>
      <c r="Q53" s="69">
        <f t="shared" si="7"/>
        <v>15.816522427582681</v>
      </c>
      <c r="R53" s="69">
        <f t="shared" si="7"/>
        <v>1.9605231693820457</v>
      </c>
      <c r="S53" s="69">
        <f t="shared" si="7"/>
        <v>3.2406535230854945</v>
      </c>
      <c r="T53" s="69">
        <f t="shared" si="7"/>
        <v>0</v>
      </c>
      <c r="U53" s="69">
        <f t="shared" si="7"/>
        <v>116.19321564813306</v>
      </c>
      <c r="Y53" s="28">
        <v>4.5033652323666598</v>
      </c>
    </row>
    <row r="54" spans="1:25" x14ac:dyDescent="0.25">
      <c r="A54" s="55" t="s">
        <v>101</v>
      </c>
      <c r="B54" s="63">
        <f>B53/B52</f>
        <v>4.7251426415094375</v>
      </c>
      <c r="E54" s="61">
        <f t="shared" si="7"/>
        <v>107.97175571719887</v>
      </c>
      <c r="F54" s="68">
        <f t="shared" si="7"/>
        <v>4.1324662735779381</v>
      </c>
      <c r="G54" s="68">
        <f t="shared" si="7"/>
        <v>14.506399953112881</v>
      </c>
      <c r="H54" s="68">
        <f t="shared" si="7"/>
        <v>9.4228038786359587</v>
      </c>
      <c r="I54" s="68">
        <f t="shared" si="7"/>
        <v>3.5897660046741449E-2</v>
      </c>
      <c r="J54" s="69">
        <f t="shared" si="7"/>
        <v>7.6826323720132539</v>
      </c>
      <c r="K54" s="69">
        <f t="shared" si="7"/>
        <v>0.35747687134681977</v>
      </c>
      <c r="L54" s="69">
        <f t="shared" si="7"/>
        <v>1.6012838713840645</v>
      </c>
      <c r="M54" s="69">
        <f t="shared" si="7"/>
        <v>0.56902938838000461</v>
      </c>
      <c r="N54" s="69">
        <f t="shared" si="7"/>
        <v>1.5274184712622424E-2</v>
      </c>
      <c r="O54" s="69">
        <f t="shared" si="7"/>
        <v>6.6650503510809998E-3</v>
      </c>
      <c r="P54" s="69">
        <f t="shared" si="7"/>
        <v>3.8682531529714494E-2</v>
      </c>
      <c r="Q54" s="69">
        <f t="shared" si="7"/>
        <v>25.953140200967045</v>
      </c>
      <c r="R54" s="69">
        <f t="shared" si="7"/>
        <v>4.3299628952546803</v>
      </c>
      <c r="S54" s="69">
        <f t="shared" si="7"/>
        <v>4.5607690182093359</v>
      </c>
      <c r="T54" s="69">
        <f t="shared" si="7"/>
        <v>0</v>
      </c>
      <c r="U54" s="69">
        <f t="shared" si="7"/>
        <v>168.55507077315536</v>
      </c>
      <c r="Y54" s="28">
        <v>4.4979445891155398</v>
      </c>
    </row>
    <row r="55" spans="1:25" x14ac:dyDescent="0.25">
      <c r="A55" s="57" t="s">
        <v>102</v>
      </c>
      <c r="B55" s="64">
        <f>D47</f>
        <v>1.2948908327039761</v>
      </c>
      <c r="D55">
        <v>1000000</v>
      </c>
      <c r="E55" s="69">
        <f t="shared" ref="E55:U56" si="8">E47*$D$55</f>
        <v>0.60095758538533905</v>
      </c>
      <c r="F55" s="69">
        <f t="shared" si="8"/>
        <v>0.70915808492942567</v>
      </c>
      <c r="G55" s="69">
        <f t="shared" si="8"/>
        <v>0.96160163152576872</v>
      </c>
      <c r="H55" s="69">
        <f t="shared" si="8"/>
        <v>0.71637518003532064</v>
      </c>
      <c r="I55" s="69">
        <f t="shared" si="8"/>
        <v>7.7077279221820789E-4</v>
      </c>
      <c r="J55" s="69">
        <f t="shared" si="8"/>
        <v>16.514377000471278</v>
      </c>
      <c r="K55" s="69">
        <f t="shared" si="8"/>
        <v>6.6849147252741883</v>
      </c>
      <c r="L55" s="69">
        <f t="shared" si="8"/>
        <v>6.9946136242527581</v>
      </c>
      <c r="M55" s="69">
        <f t="shared" si="8"/>
        <v>7.4363774091543142</v>
      </c>
      <c r="N55" s="69">
        <f t="shared" si="8"/>
        <v>0.55742918658084939</v>
      </c>
      <c r="O55" s="69">
        <f t="shared" si="8"/>
        <v>0.15755102686286279</v>
      </c>
      <c r="P55" s="69">
        <f t="shared" si="8"/>
        <v>3.8208581006787437E-2</v>
      </c>
      <c r="Q55" s="69">
        <f t="shared" si="8"/>
        <v>24.865589777260958</v>
      </c>
      <c r="R55" s="69">
        <f t="shared" si="8"/>
        <v>0.51854311071485248</v>
      </c>
      <c r="S55" s="69">
        <f t="shared" si="8"/>
        <v>4.704190918919986</v>
      </c>
      <c r="T55" s="69">
        <f t="shared" si="8"/>
        <v>0.29433224163571814</v>
      </c>
      <c r="U55" s="69">
        <f t="shared" si="8"/>
        <v>70.706699047924218</v>
      </c>
      <c r="Y55" s="41">
        <v>2.02739726027397</v>
      </c>
    </row>
    <row r="56" spans="1:25" x14ac:dyDescent="0.25">
      <c r="A56" s="57" t="s">
        <v>103</v>
      </c>
      <c r="B56" s="65">
        <f>B55/B52</f>
        <v>0.48863805007697214</v>
      </c>
      <c r="E56" s="69">
        <f t="shared" si="8"/>
        <v>0.82572212400180678</v>
      </c>
      <c r="F56" s="69">
        <f t="shared" si="8"/>
        <v>0.97618160917439856</v>
      </c>
      <c r="G56" s="69">
        <f t="shared" si="8"/>
        <v>1.0629617701222458</v>
      </c>
      <c r="H56" s="69">
        <f t="shared" si="8"/>
        <v>1.7326676683819173</v>
      </c>
      <c r="I56" s="69">
        <f t="shared" si="8"/>
        <v>3.8538639610910391E-3</v>
      </c>
      <c r="J56" s="69">
        <f t="shared" si="8"/>
        <v>28.011608226772289</v>
      </c>
      <c r="K56" s="69">
        <f t="shared" si="8"/>
        <v>7.5281609849043241</v>
      </c>
      <c r="L56" s="69">
        <f t="shared" si="8"/>
        <v>12.184733204059704</v>
      </c>
      <c r="M56" s="69">
        <f t="shared" si="8"/>
        <v>10.999011823576105</v>
      </c>
      <c r="N56" s="69">
        <f t="shared" si="8"/>
        <v>1.7162749689092065</v>
      </c>
      <c r="O56" s="69">
        <f t="shared" si="8"/>
        <v>0.43082913336723022</v>
      </c>
      <c r="P56" s="69">
        <f t="shared" si="8"/>
        <v>8.1773599303622838E-2</v>
      </c>
      <c r="Q56" s="69">
        <f t="shared" si="8"/>
        <v>56.94562096411947</v>
      </c>
      <c r="R56" s="69">
        <f t="shared" si="8"/>
        <v>0.78910580248770246</v>
      </c>
      <c r="S56" s="69">
        <f t="shared" si="8"/>
        <v>14.312616453950373</v>
      </c>
      <c r="T56" s="69">
        <f t="shared" si="8"/>
        <v>0.98831146008581994</v>
      </c>
      <c r="U56" s="69">
        <f t="shared" si="8"/>
        <v>125.60567137864432</v>
      </c>
      <c r="Y56" s="28">
        <v>3.5756810547979101</v>
      </c>
    </row>
    <row r="57" spans="1:25" x14ac:dyDescent="0.25">
      <c r="Y57" s="41">
        <v>7.0136986301369904</v>
      </c>
    </row>
    <row r="58" spans="1:25" x14ac:dyDescent="0.25">
      <c r="C58" t="s">
        <v>325</v>
      </c>
      <c r="E58" s="70">
        <f>E45*100*100</f>
        <v>694.86666731092748</v>
      </c>
      <c r="F58" s="70"/>
      <c r="H58" s="67">
        <f>H45*100*100</f>
        <v>57.838022249894138</v>
      </c>
      <c r="X58" s="55"/>
      <c r="Y58" s="41">
        <v>1.5342465753424701</v>
      </c>
    </row>
    <row r="59" spans="1:25" x14ac:dyDescent="0.25">
      <c r="E59" s="70">
        <f>E46*10000</f>
        <v>1079.7175571719888</v>
      </c>
      <c r="F59" s="70"/>
      <c r="H59" s="67">
        <f>H46*10000</f>
        <v>94.228038786359576</v>
      </c>
      <c r="X59" s="55"/>
      <c r="Y59" s="41">
        <v>3.04109589041096</v>
      </c>
    </row>
    <row r="60" spans="1:25" x14ac:dyDescent="0.25">
      <c r="C60" t="s">
        <v>326</v>
      </c>
      <c r="E60" s="144">
        <f>(5*E58)/B54</f>
        <v>735.28644533041404</v>
      </c>
      <c r="H60" s="144">
        <f>(5*H58)/B$54</f>
        <v>61.202408729208116</v>
      </c>
      <c r="X60" s="57"/>
      <c r="Y60" s="55"/>
    </row>
    <row r="61" spans="1:25" x14ac:dyDescent="0.25">
      <c r="E61" s="144">
        <f>(5*E59)/B54</f>
        <v>1142.5237702740285</v>
      </c>
      <c r="H61" s="144">
        <f>(5*H59)/B$54</f>
        <v>99.709200266871321</v>
      </c>
      <c r="O61">
        <v>17505</v>
      </c>
      <c r="P61" t="s">
        <v>336</v>
      </c>
      <c r="X61" s="57"/>
      <c r="Y61" s="55"/>
    </row>
    <row r="62" spans="1:25" x14ac:dyDescent="0.25">
      <c r="F62">
        <f>E49/B53</f>
        <v>3.4899869073761245E-4</v>
      </c>
      <c r="O62">
        <v>18000</v>
      </c>
      <c r="Y62" s="57"/>
    </row>
    <row r="63" spans="1:25" x14ac:dyDescent="0.25">
      <c r="E63">
        <f>B52*5</f>
        <v>13.25</v>
      </c>
      <c r="F63">
        <f>(5*0.67)*B52</f>
        <v>8.8774999999999995</v>
      </c>
      <c r="H63">
        <f>B52*5</f>
        <v>13.25</v>
      </c>
      <c r="J63" t="s">
        <v>331</v>
      </c>
      <c r="L63">
        <f>1000*1000</f>
        <v>1000000</v>
      </c>
      <c r="O63">
        <v>3432</v>
      </c>
      <c r="Y63" s="57"/>
    </row>
    <row r="64" spans="1:25" x14ac:dyDescent="0.25">
      <c r="C64" t="s">
        <v>327</v>
      </c>
      <c r="E64" s="145">
        <f>((E63*E49)/B53*10000)</f>
        <v>46.242326522733642</v>
      </c>
      <c r="F64" s="145">
        <f>F63*F62*10000</f>
        <v>30.982358770231542</v>
      </c>
      <c r="H64" s="145">
        <f>((H63*H49)/B53)*10000</f>
        <v>5.3474684190749491</v>
      </c>
      <c r="I64" s="68">
        <f>H49/B53</f>
        <v>4.0358252219433573E-5</v>
      </c>
      <c r="J64" t="s">
        <v>328</v>
      </c>
      <c r="O64">
        <f>AVERAGE(O61:O63)</f>
        <v>12979</v>
      </c>
      <c r="X64" s="55"/>
      <c r="Y64" s="55"/>
    </row>
    <row r="65" spans="3:25" x14ac:dyDescent="0.25">
      <c r="E65" s="148">
        <f>Sediments!C17/1000000</f>
        <v>3.4899869073761245E-4</v>
      </c>
      <c r="I65">
        <f>I64*H63*10000</f>
        <v>5.3474684190749491</v>
      </c>
      <c r="J65" t="s">
        <v>329</v>
      </c>
      <c r="X65" s="57"/>
      <c r="Y65" s="57"/>
    </row>
    <row r="66" spans="3:25" x14ac:dyDescent="0.25">
      <c r="E66">
        <f>E65*E63*10000</f>
        <v>46.242326522733656</v>
      </c>
      <c r="J66" t="s">
        <v>332</v>
      </c>
    </row>
    <row r="67" spans="3:25" x14ac:dyDescent="0.25">
      <c r="J67" t="s">
        <v>330</v>
      </c>
      <c r="K67" t="s">
        <v>334</v>
      </c>
      <c r="L67" t="e">
        <f>#REF!/L63</f>
        <v>#REF!</v>
      </c>
    </row>
    <row r="68" spans="3:25" x14ac:dyDescent="0.25">
      <c r="J68" t="s">
        <v>333</v>
      </c>
    </row>
    <row r="69" spans="3:25" x14ac:dyDescent="0.25">
      <c r="J69" t="s">
        <v>335</v>
      </c>
    </row>
    <row r="71" spans="3:25" x14ac:dyDescent="0.25">
      <c r="F71" s="70"/>
      <c r="H71" s="67"/>
    </row>
    <row r="72" spans="3:25" x14ac:dyDescent="0.25">
      <c r="F72" s="70"/>
      <c r="H72" s="67"/>
    </row>
    <row r="73" spans="3:25" x14ac:dyDescent="0.25">
      <c r="H73" s="144"/>
    </row>
    <row r="74" spans="3:25" x14ac:dyDescent="0.25">
      <c r="H74" s="144"/>
    </row>
    <row r="76" spans="3:25" x14ac:dyDescent="0.25">
      <c r="C76" t="s">
        <v>94</v>
      </c>
      <c r="E76" s="149">
        <v>3.5272924292624429E-3</v>
      </c>
      <c r="J76" t="s">
        <v>331</v>
      </c>
      <c r="L76">
        <f>1000*1000</f>
        <v>1000000</v>
      </c>
      <c r="O76">
        <v>17505</v>
      </c>
      <c r="P76" t="s">
        <v>336</v>
      </c>
    </row>
    <row r="77" spans="3:25" x14ac:dyDescent="0.25">
      <c r="C77" t="s">
        <v>100</v>
      </c>
      <c r="E77" s="145">
        <v>12.521628000000009</v>
      </c>
      <c r="H77" s="145"/>
      <c r="I77" s="68"/>
      <c r="J77" t="s">
        <v>328</v>
      </c>
      <c r="O77">
        <v>18000</v>
      </c>
    </row>
    <row r="78" spans="3:25" x14ac:dyDescent="0.25">
      <c r="C78" t="s">
        <v>98</v>
      </c>
      <c r="E78" s="147">
        <v>2.65</v>
      </c>
      <c r="J78" t="s">
        <v>329</v>
      </c>
      <c r="O78">
        <v>3432</v>
      </c>
    </row>
    <row r="79" spans="3:25" x14ac:dyDescent="0.25">
      <c r="C79" t="s">
        <v>101</v>
      </c>
      <c r="E79" s="146">
        <v>4.7251426415094375</v>
      </c>
      <c r="J79" t="s">
        <v>332</v>
      </c>
      <c r="O79">
        <f>AVERAGE(O76:O78)</f>
        <v>12979</v>
      </c>
    </row>
    <row r="80" spans="3:25" x14ac:dyDescent="0.25">
      <c r="C80" t="s">
        <v>325</v>
      </c>
      <c r="E80" s="70">
        <v>694.86666731092748</v>
      </c>
      <c r="J80" t="s">
        <v>330</v>
      </c>
      <c r="K80" t="s">
        <v>334</v>
      </c>
      <c r="L80" t="e">
        <f>#REF!/L76</f>
        <v>#REF!</v>
      </c>
    </row>
    <row r="81" spans="3:10" x14ac:dyDescent="0.25">
      <c r="E81" s="70">
        <v>1079.7175571719888</v>
      </c>
      <c r="J81" t="s">
        <v>333</v>
      </c>
    </row>
    <row r="82" spans="3:10" x14ac:dyDescent="0.25">
      <c r="C82" t="s">
        <v>326</v>
      </c>
      <c r="E82" s="144">
        <f>(5*E80)/E79</f>
        <v>735.28644533041404</v>
      </c>
      <c r="J82" t="s">
        <v>335</v>
      </c>
    </row>
    <row r="83" spans="3:10" x14ac:dyDescent="0.25">
      <c r="E83" s="144">
        <f>(5*E81)/E79</f>
        <v>1142.5237702740285</v>
      </c>
    </row>
    <row r="85" spans="3:10" x14ac:dyDescent="0.25">
      <c r="E85">
        <f>E78*5</f>
        <v>13.25</v>
      </c>
    </row>
    <row r="86" spans="3:10" x14ac:dyDescent="0.25">
      <c r="C86" t="s">
        <v>327</v>
      </c>
      <c r="E86" s="145">
        <f>((E85*E76)/E77*10000)</f>
        <v>37.324719028330293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3" sqref="D3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</cols>
  <sheetData>
    <row r="1" spans="1:14" x14ac:dyDescent="0.25">
      <c r="A1" t="s">
        <v>402</v>
      </c>
      <c r="C1">
        <f>348.998690737612/1000000</f>
        <v>3.4899869073761196E-4</v>
      </c>
      <c r="D1">
        <f>281.695992666644/1000000</f>
        <v>2.8169599266664397E-4</v>
      </c>
    </row>
    <row r="2" spans="1:14" x14ac:dyDescent="0.25">
      <c r="A2" t="s">
        <v>363</v>
      </c>
      <c r="C2">
        <v>48</v>
      </c>
      <c r="D2">
        <v>48</v>
      </c>
    </row>
    <row r="3" spans="1:14" x14ac:dyDescent="0.25">
      <c r="A3" t="s">
        <v>401</v>
      </c>
      <c r="C3" s="148">
        <f>((100-C2)*C1)/100</f>
        <v>1.8147931918355821E-4</v>
      </c>
      <c r="D3" s="148">
        <f>((100-D2)*D1)/100</f>
        <v>1.4648191618665487E-4</v>
      </c>
    </row>
    <row r="4" spans="1:14" x14ac:dyDescent="0.25">
      <c r="A4" t="s">
        <v>98</v>
      </c>
      <c r="C4" s="147">
        <v>2.65</v>
      </c>
      <c r="E4" t="s">
        <v>331</v>
      </c>
      <c r="F4">
        <f>6470/1000/1000</f>
        <v>6.4700000000000001E-3</v>
      </c>
      <c r="H4">
        <f>1000*1000</f>
        <v>1000000</v>
      </c>
      <c r="K4">
        <v>17505</v>
      </c>
      <c r="L4" t="s">
        <v>336</v>
      </c>
    </row>
    <row r="5" spans="1:14" x14ac:dyDescent="0.25">
      <c r="A5" t="s">
        <v>337</v>
      </c>
      <c r="C5" s="145">
        <v>12.521628</v>
      </c>
      <c r="E5" t="s">
        <v>328</v>
      </c>
      <c r="F5">
        <v>367</v>
      </c>
      <c r="G5" s="147">
        <f>F4*F5</f>
        <v>2.3744900000000002</v>
      </c>
      <c r="K5">
        <v>18000</v>
      </c>
    </row>
    <row r="6" spans="1:14" x14ac:dyDescent="0.25">
      <c r="A6" t="s">
        <v>338</v>
      </c>
      <c r="C6" s="149">
        <f>C3*C5</f>
        <v>2.2724165245097796E-3</v>
      </c>
      <c r="E6" t="s">
        <v>400</v>
      </c>
      <c r="F6" s="147">
        <v>0.57299999999999995</v>
      </c>
      <c r="K6">
        <v>3432</v>
      </c>
    </row>
    <row r="7" spans="1:14" x14ac:dyDescent="0.25">
      <c r="A7" t="s">
        <v>339</v>
      </c>
      <c r="C7" s="146">
        <v>4.7251426415094375</v>
      </c>
      <c r="E7" t="s">
        <v>329</v>
      </c>
      <c r="F7">
        <v>6000000</v>
      </c>
      <c r="K7">
        <f>AVERAGE(K4:K6)</f>
        <v>12979</v>
      </c>
      <c r="L7">
        <f>K7*0.5</f>
        <v>6489.5</v>
      </c>
    </row>
    <row r="8" spans="1:14" x14ac:dyDescent="0.25">
      <c r="A8" t="s">
        <v>341</v>
      </c>
      <c r="B8" t="s">
        <v>340</v>
      </c>
      <c r="C8" s="70">
        <v>694.86666731092703</v>
      </c>
      <c r="E8" t="s">
        <v>332</v>
      </c>
      <c r="F8">
        <f>5*5*H4</f>
        <v>25000000</v>
      </c>
    </row>
    <row r="9" spans="1:14" x14ac:dyDescent="0.25">
      <c r="B9" t="s">
        <v>120</v>
      </c>
      <c r="C9" s="70">
        <v>1079.7175571719888</v>
      </c>
      <c r="E9" t="s">
        <v>330</v>
      </c>
      <c r="F9">
        <f>F6*365*F7</f>
        <v>1254870000</v>
      </c>
      <c r="G9" t="s">
        <v>334</v>
      </c>
      <c r="H9">
        <f>F9/H4</f>
        <v>1254.8699999999999</v>
      </c>
    </row>
    <row r="10" spans="1:14" x14ac:dyDescent="0.25">
      <c r="A10" t="s">
        <v>342</v>
      </c>
      <c r="B10" t="s">
        <v>340</v>
      </c>
      <c r="C10" s="144">
        <f>(5*C8)/C7</f>
        <v>735.28644533041358</v>
      </c>
      <c r="E10" t="s">
        <v>333</v>
      </c>
      <c r="F10">
        <f>F9/F8</f>
        <v>50.194800000000001</v>
      </c>
    </row>
    <row r="11" spans="1:14" x14ac:dyDescent="0.25">
      <c r="B11" t="s">
        <v>120</v>
      </c>
      <c r="C11" s="144">
        <f>(5*C9)/C7</f>
        <v>1142.5237702740285</v>
      </c>
      <c r="E11" t="s">
        <v>335</v>
      </c>
      <c r="F11" s="70">
        <f>(5*F10)/C7</f>
        <v>53.114587016959732</v>
      </c>
    </row>
    <row r="12" spans="1:14" x14ac:dyDescent="0.25">
      <c r="E12" t="s">
        <v>344</v>
      </c>
      <c r="F12">
        <v>6.29</v>
      </c>
    </row>
    <row r="16" spans="1:14" x14ac:dyDescent="0.25">
      <c r="N16" s="147" t="s">
        <v>399</v>
      </c>
    </row>
    <row r="17" spans="1:14" x14ac:dyDescent="0.25">
      <c r="A17" t="s">
        <v>343</v>
      </c>
      <c r="C17">
        <f>C4*5</f>
        <v>13.25</v>
      </c>
      <c r="M17">
        <v>270</v>
      </c>
      <c r="N17" t="s">
        <v>364</v>
      </c>
    </row>
    <row r="18" spans="1:14" x14ac:dyDescent="0.25">
      <c r="A18" t="s">
        <v>345</v>
      </c>
      <c r="C18" s="144">
        <f>((C17*C6)/C5*10000)</f>
        <v>24.046009791821461</v>
      </c>
      <c r="E18" t="s">
        <v>346</v>
      </c>
      <c r="F18" s="145">
        <f>(F12*F11)/100</f>
        <v>3.3409075233667669</v>
      </c>
      <c r="I18" s="150" t="s">
        <v>347</v>
      </c>
      <c r="J18" s="150" t="s">
        <v>348</v>
      </c>
      <c r="K18" s="150" t="s">
        <v>349</v>
      </c>
      <c r="M18">
        <v>567</v>
      </c>
      <c r="N18" t="s">
        <v>365</v>
      </c>
    </row>
    <row r="19" spans="1:14" x14ac:dyDescent="0.25">
      <c r="C19">
        <f>C18/F18</f>
        <v>7.1974484847725835</v>
      </c>
      <c r="I19" s="151" t="s">
        <v>350</v>
      </c>
      <c r="J19" s="152">
        <v>209</v>
      </c>
      <c r="K19" s="151" t="s">
        <v>351</v>
      </c>
      <c r="N19" t="s">
        <v>366</v>
      </c>
    </row>
    <row r="20" spans="1:14" ht="24" x14ac:dyDescent="0.25">
      <c r="I20" s="151" t="s">
        <v>352</v>
      </c>
      <c r="J20" s="152">
        <v>255</v>
      </c>
      <c r="K20" s="151" t="s">
        <v>353</v>
      </c>
      <c r="N20">
        <v>-1973</v>
      </c>
    </row>
    <row r="21" spans="1:14" ht="36" x14ac:dyDescent="0.25">
      <c r="I21" s="151" t="s">
        <v>352</v>
      </c>
      <c r="J21" s="152">
        <v>311</v>
      </c>
      <c r="K21" s="151" t="s">
        <v>354</v>
      </c>
      <c r="M21">
        <v>346</v>
      </c>
      <c r="N21" t="s">
        <v>367</v>
      </c>
    </row>
    <row r="22" spans="1:14" ht="24" x14ac:dyDescent="0.25">
      <c r="I22" s="151" t="s">
        <v>355</v>
      </c>
      <c r="J22" s="152">
        <v>325</v>
      </c>
      <c r="K22" s="151" t="s">
        <v>356</v>
      </c>
      <c r="N22" t="s">
        <v>368</v>
      </c>
    </row>
    <row r="23" spans="1:14" ht="24" x14ac:dyDescent="0.25">
      <c r="I23" s="151" t="s">
        <v>357</v>
      </c>
      <c r="J23" s="152">
        <v>470</v>
      </c>
      <c r="K23" s="151" t="s">
        <v>358</v>
      </c>
      <c r="N23" t="s">
        <v>369</v>
      </c>
    </row>
    <row r="24" spans="1:14" ht="36" x14ac:dyDescent="0.25">
      <c r="I24" s="151" t="s">
        <v>359</v>
      </c>
      <c r="J24" s="152">
        <v>477</v>
      </c>
      <c r="K24" s="151" t="s">
        <v>360</v>
      </c>
      <c r="N24" t="s">
        <v>370</v>
      </c>
    </row>
    <row r="25" spans="1:14" ht="24" x14ac:dyDescent="0.25">
      <c r="I25" s="151" t="s">
        <v>361</v>
      </c>
      <c r="J25" s="152">
        <v>520</v>
      </c>
      <c r="K25" s="151" t="s">
        <v>362</v>
      </c>
      <c r="N25" t="s">
        <v>371</v>
      </c>
    </row>
    <row r="26" spans="1:14" x14ac:dyDescent="0.25">
      <c r="N26" t="s">
        <v>372</v>
      </c>
    </row>
    <row r="27" spans="1:14" x14ac:dyDescent="0.25">
      <c r="N27" t="s">
        <v>373</v>
      </c>
    </row>
    <row r="28" spans="1:14" x14ac:dyDescent="0.25">
      <c r="M28">
        <v>740</v>
      </c>
      <c r="N28" t="s">
        <v>374</v>
      </c>
    </row>
    <row r="29" spans="1:14" x14ac:dyDescent="0.25">
      <c r="M29">
        <v>222</v>
      </c>
      <c r="N29" t="s">
        <v>375</v>
      </c>
    </row>
    <row r="30" spans="1:14" x14ac:dyDescent="0.25">
      <c r="M30">
        <v>500</v>
      </c>
      <c r="N30" t="s">
        <v>376</v>
      </c>
    </row>
    <row r="31" spans="1:14" x14ac:dyDescent="0.25">
      <c r="M31">
        <v>1500</v>
      </c>
      <c r="N31" t="s">
        <v>377</v>
      </c>
    </row>
    <row r="32" spans="1:14" x14ac:dyDescent="0.25">
      <c r="N32" t="s">
        <v>378</v>
      </c>
    </row>
    <row r="33" spans="13:14" x14ac:dyDescent="0.25">
      <c r="N33">
        <v>-1965</v>
      </c>
    </row>
    <row r="34" spans="13:14" x14ac:dyDescent="0.25">
      <c r="N34" t="s">
        <v>379</v>
      </c>
    </row>
    <row r="35" spans="13:14" x14ac:dyDescent="0.25">
      <c r="N35">
        <v>-1967</v>
      </c>
    </row>
    <row r="36" spans="13:14" x14ac:dyDescent="0.25">
      <c r="N36" t="s">
        <v>380</v>
      </c>
    </row>
    <row r="37" spans="13:14" x14ac:dyDescent="0.25">
      <c r="N37" t="s">
        <v>381</v>
      </c>
    </row>
    <row r="38" spans="13:14" x14ac:dyDescent="0.25">
      <c r="N38" t="s">
        <v>382</v>
      </c>
    </row>
    <row r="39" spans="13:14" x14ac:dyDescent="0.25">
      <c r="M39">
        <v>183</v>
      </c>
      <c r="N39" t="s">
        <v>383</v>
      </c>
    </row>
    <row r="40" spans="13:14" x14ac:dyDescent="0.25">
      <c r="N40" t="s">
        <v>384</v>
      </c>
    </row>
    <row r="41" spans="13:14" x14ac:dyDescent="0.25">
      <c r="M41">
        <v>634</v>
      </c>
      <c r="N41" t="s">
        <v>385</v>
      </c>
    </row>
    <row r="42" spans="13:14" x14ac:dyDescent="0.25">
      <c r="M42">
        <v>357</v>
      </c>
      <c r="N42" t="s">
        <v>386</v>
      </c>
    </row>
    <row r="43" spans="13:14" x14ac:dyDescent="0.25">
      <c r="N43" t="s">
        <v>387</v>
      </c>
    </row>
    <row r="44" spans="13:14" x14ac:dyDescent="0.25">
      <c r="M44">
        <f>7.5*70</f>
        <v>525</v>
      </c>
      <c r="N44" t="s">
        <v>388</v>
      </c>
    </row>
    <row r="45" spans="13:14" x14ac:dyDescent="0.25">
      <c r="N45" t="s">
        <v>389</v>
      </c>
    </row>
    <row r="46" spans="13:14" x14ac:dyDescent="0.25">
      <c r="N46" t="s">
        <v>390</v>
      </c>
    </row>
    <row r="47" spans="13:14" x14ac:dyDescent="0.25">
      <c r="N47" t="s">
        <v>391</v>
      </c>
    </row>
    <row r="48" spans="13:14" x14ac:dyDescent="0.25">
      <c r="M48">
        <v>794</v>
      </c>
      <c r="N48" t="s">
        <v>392</v>
      </c>
    </row>
    <row r="49" spans="13:14" x14ac:dyDescent="0.25">
      <c r="M49">
        <v>995</v>
      </c>
      <c r="N49" t="s">
        <v>393</v>
      </c>
    </row>
    <row r="50" spans="13:14" x14ac:dyDescent="0.25">
      <c r="N50" t="s">
        <v>394</v>
      </c>
    </row>
    <row r="51" spans="13:14" x14ac:dyDescent="0.25">
      <c r="N51" t="s">
        <v>395</v>
      </c>
    </row>
    <row r="52" spans="13:14" x14ac:dyDescent="0.25">
      <c r="M52">
        <v>294</v>
      </c>
      <c r="N52" t="s">
        <v>396</v>
      </c>
    </row>
    <row r="53" spans="13:14" x14ac:dyDescent="0.25">
      <c r="M53">
        <v>668</v>
      </c>
      <c r="N53" t="s">
        <v>397</v>
      </c>
    </row>
    <row r="54" spans="13:14" x14ac:dyDescent="0.25">
      <c r="N54" t="s">
        <v>398</v>
      </c>
    </row>
    <row r="55" spans="13:14" x14ac:dyDescent="0.25">
      <c r="M55" s="144">
        <f>AVERAGE(M17:M54)</f>
        <v>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4"/>
  <sheetViews>
    <sheetView topLeftCell="B13" workbookViewId="0">
      <selection activeCell="S35" sqref="S35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  <col min="8" max="8" width="12" bestFit="1" customWidth="1"/>
  </cols>
  <sheetData>
    <row r="2" spans="1:12" x14ac:dyDescent="0.25">
      <c r="A2" t="s">
        <v>401</v>
      </c>
      <c r="C2" s="148">
        <v>1.8147931918355821E-4</v>
      </c>
      <c r="D2" s="148">
        <v>1.4648191618665487E-4</v>
      </c>
      <c r="E2" t="s">
        <v>331</v>
      </c>
      <c r="F2">
        <f>K6/1000/1000</f>
        <v>6.4894999999999996E-3</v>
      </c>
      <c r="H2">
        <f>1000*1000</f>
        <v>1000000</v>
      </c>
      <c r="K2">
        <v>17505</v>
      </c>
      <c r="L2" t="s">
        <v>336</v>
      </c>
    </row>
    <row r="3" spans="1:12" x14ac:dyDescent="0.25">
      <c r="A3" t="s">
        <v>98</v>
      </c>
      <c r="C3" s="147">
        <v>2.65</v>
      </c>
      <c r="E3" t="s">
        <v>328</v>
      </c>
      <c r="F3">
        <v>367</v>
      </c>
      <c r="G3" s="145">
        <f>F2*F3</f>
        <v>2.3816465</v>
      </c>
      <c r="K3">
        <v>18000</v>
      </c>
      <c r="L3" t="s">
        <v>403</v>
      </c>
    </row>
    <row r="4" spans="1:12" x14ac:dyDescent="0.25">
      <c r="A4" t="s">
        <v>337</v>
      </c>
      <c r="C4" s="145">
        <v>12.521628</v>
      </c>
      <c r="E4" t="s">
        <v>400</v>
      </c>
      <c r="F4" s="147">
        <v>1</v>
      </c>
      <c r="G4" s="147">
        <v>0.57299999999999995</v>
      </c>
      <c r="K4">
        <v>3432</v>
      </c>
      <c r="L4" t="s">
        <v>404</v>
      </c>
    </row>
    <row r="5" spans="1:12" x14ac:dyDescent="0.25">
      <c r="A5" t="s">
        <v>339</v>
      </c>
      <c r="C5" s="146">
        <v>4.7251426415094375</v>
      </c>
      <c r="E5" t="s">
        <v>329</v>
      </c>
      <c r="F5">
        <v>6000000</v>
      </c>
      <c r="K5" s="147">
        <f>AVERAGE(K2:K4)</f>
        <v>12979</v>
      </c>
      <c r="L5" t="s">
        <v>405</v>
      </c>
    </row>
    <row r="6" spans="1:12" x14ac:dyDescent="0.25">
      <c r="E6" t="s">
        <v>332</v>
      </c>
      <c r="F6">
        <f>5*5*H2</f>
        <v>25000000</v>
      </c>
      <c r="K6" s="147">
        <f>K5*0.5</f>
        <v>6489.5</v>
      </c>
      <c r="L6" t="s">
        <v>406</v>
      </c>
    </row>
    <row r="7" spans="1:12" x14ac:dyDescent="0.25">
      <c r="E7" t="s">
        <v>330</v>
      </c>
      <c r="F7">
        <f>F4*365*F5</f>
        <v>2190000000</v>
      </c>
      <c r="G7" t="s">
        <v>334</v>
      </c>
      <c r="H7" s="70">
        <f>F7/H2</f>
        <v>2190</v>
      </c>
    </row>
    <row r="8" spans="1:12" x14ac:dyDescent="0.25">
      <c r="C8" s="144"/>
      <c r="E8" t="s">
        <v>333</v>
      </c>
      <c r="F8">
        <f>F7/F6</f>
        <v>87.6</v>
      </c>
      <c r="H8" s="70">
        <f>(F10*H7)/100</f>
        <v>142.35</v>
      </c>
    </row>
    <row r="9" spans="1:12" x14ac:dyDescent="0.25">
      <c r="C9" s="144"/>
      <c r="E9" t="s">
        <v>335</v>
      </c>
      <c r="F9" s="70">
        <f>(5*F8)/C5</f>
        <v>92.695614340243864</v>
      </c>
    </row>
    <row r="10" spans="1:12" x14ac:dyDescent="0.25">
      <c r="A10" t="s">
        <v>338</v>
      </c>
      <c r="C10" s="149">
        <f>C2*C4</f>
        <v>2.2724165245097796E-3</v>
      </c>
      <c r="E10" t="s">
        <v>344</v>
      </c>
      <c r="F10">
        <v>6.5</v>
      </c>
    </row>
    <row r="11" spans="1:12" x14ac:dyDescent="0.25">
      <c r="A11" t="s">
        <v>343</v>
      </c>
      <c r="C11">
        <f>C3*5</f>
        <v>13.25</v>
      </c>
    </row>
    <row r="12" spans="1:12" x14ac:dyDescent="0.25">
      <c r="A12" t="s">
        <v>345</v>
      </c>
      <c r="C12" s="144">
        <f>((C11*C10)/C4*10000)</f>
        <v>24.046009791821461</v>
      </c>
      <c r="E12" t="s">
        <v>346</v>
      </c>
      <c r="F12" s="145">
        <f>(F10*F9)/100</f>
        <v>6.0252149321158512</v>
      </c>
    </row>
    <row r="13" spans="1:12" x14ac:dyDescent="0.25">
      <c r="C13">
        <f>C12/F12</f>
        <v>3.9908966008250459</v>
      </c>
    </row>
    <row r="19" spans="3:19" x14ac:dyDescent="0.25">
      <c r="C19">
        <v>0</v>
      </c>
      <c r="D19">
        <v>4</v>
      </c>
    </row>
    <row r="20" spans="3:19" x14ac:dyDescent="0.25">
      <c r="C20">
        <v>10</v>
      </c>
      <c r="D20">
        <v>3.3</v>
      </c>
    </row>
    <row r="21" spans="3:19" x14ac:dyDescent="0.25">
      <c r="C21">
        <v>20</v>
      </c>
      <c r="D21">
        <v>3</v>
      </c>
    </row>
    <row r="22" spans="3:19" x14ac:dyDescent="0.25">
      <c r="C22">
        <v>30</v>
      </c>
      <c r="D22">
        <v>2.5</v>
      </c>
    </row>
    <row r="23" spans="3:19" x14ac:dyDescent="0.25">
      <c r="C23">
        <v>40</v>
      </c>
      <c r="D23">
        <v>2</v>
      </c>
    </row>
    <row r="24" spans="3:19" x14ac:dyDescent="0.25">
      <c r="C24">
        <v>50</v>
      </c>
      <c r="D24">
        <v>0.01</v>
      </c>
    </row>
    <row r="30" spans="3:19" ht="15.75" thickBot="1" x14ac:dyDescent="0.3"/>
    <row r="31" spans="3:19" ht="15.75" thickBot="1" x14ac:dyDescent="0.3">
      <c r="H31" s="153" t="s">
        <v>410</v>
      </c>
      <c r="I31" s="153" t="s">
        <v>411</v>
      </c>
      <c r="J31" s="153" t="s">
        <v>412</v>
      </c>
      <c r="K31" s="153" t="s">
        <v>413</v>
      </c>
      <c r="L31" s="153" t="s">
        <v>414</v>
      </c>
      <c r="M31" s="153" t="s">
        <v>415</v>
      </c>
      <c r="N31" s="153" t="s">
        <v>416</v>
      </c>
      <c r="O31" s="153" t="s">
        <v>417</v>
      </c>
      <c r="P31" s="153" t="s">
        <v>418</v>
      </c>
      <c r="Q31" s="153" t="s">
        <v>407</v>
      </c>
      <c r="R31" s="153" t="s">
        <v>408</v>
      </c>
      <c r="S31" s="153" t="s">
        <v>409</v>
      </c>
    </row>
    <row r="32" spans="3:19" ht="90.75" thickBot="1" x14ac:dyDescent="0.3">
      <c r="G32" s="153" t="s">
        <v>419</v>
      </c>
      <c r="H32" s="154">
        <v>106.9</v>
      </c>
      <c r="I32" s="154">
        <v>92.1</v>
      </c>
      <c r="J32" s="154">
        <v>50</v>
      </c>
      <c r="K32" s="154">
        <v>52.9</v>
      </c>
      <c r="L32" s="154">
        <v>63.2</v>
      </c>
      <c r="M32" s="154">
        <v>77.7</v>
      </c>
      <c r="N32" s="154">
        <v>139.30000000000001</v>
      </c>
      <c r="O32" s="154">
        <v>131.19999999999999</v>
      </c>
      <c r="P32" s="154">
        <v>103.2</v>
      </c>
      <c r="Q32" s="154">
        <v>119</v>
      </c>
      <c r="R32" s="154">
        <v>117.6</v>
      </c>
      <c r="S32" s="154">
        <v>153.9</v>
      </c>
    </row>
    <row r="33" spans="13:19" x14ac:dyDescent="0.25">
      <c r="M33" s="144">
        <f>AVERAGE(H32:M32)</f>
        <v>73.8</v>
      </c>
      <c r="S33" s="144">
        <f>AVERAGE(N32:S32)</f>
        <v>127.36666666666666</v>
      </c>
    </row>
    <row r="34" spans="13:19" x14ac:dyDescent="0.25">
      <c r="M34" s="145">
        <f>STDEV(H32:M32)</f>
        <v>22.633249877116679</v>
      </c>
      <c r="S34" s="145">
        <f>STDEV(N32:S32)</f>
        <v>17.947330349293484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Y65"/>
  <sheetViews>
    <sheetView zoomScaleNormal="100"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K1" sqref="K1:K1048576"/>
    </sheetView>
  </sheetViews>
  <sheetFormatPr baseColWidth="10" defaultColWidth="9.140625" defaultRowHeight="15" x14ac:dyDescent="0.25"/>
  <cols>
    <col min="6" max="6" width="9.5703125"/>
  </cols>
  <sheetData>
    <row r="1" spans="1:25" x14ac:dyDescent="0.25">
      <c r="A1" s="1" t="s">
        <v>0</v>
      </c>
      <c r="E1" t="s">
        <v>91</v>
      </c>
    </row>
    <row r="2" spans="1:25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6" t="s">
        <v>29</v>
      </c>
      <c r="W2" s="6" t="s">
        <v>30</v>
      </c>
    </row>
    <row r="3" spans="1:25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4.8518764570649351E-5</v>
      </c>
      <c r="L3" s="50">
        <f>(dw!R10/1000000)*$D3</f>
        <v>5.3534126492645174E-5</v>
      </c>
      <c r="M3" s="50">
        <f>(dw!S10/1000000)*$D3</f>
        <v>4.0293442591424761E-5</v>
      </c>
      <c r="N3" s="50">
        <f>(dw!T10/1000000)*$D3</f>
        <v>1.2163518360000004E-7</v>
      </c>
      <c r="O3" s="50">
        <f>(dw!U10/1000000)*$D3</f>
        <v>4.1116118400000007E-8</v>
      </c>
      <c r="P3" s="50">
        <f>(dw!V10/1000000)*$D3</f>
        <v>0</v>
      </c>
      <c r="Q3" s="50">
        <f>(dw!W10/1000000)*$D3</f>
        <v>2.2473350946252421E-4</v>
      </c>
      <c r="R3" s="50">
        <f>(dw!X10/1000000)*$D3</f>
        <v>3.0680271335677367E-5</v>
      </c>
      <c r="S3" s="50">
        <f>(dw!Y10/1000000)*$D3</f>
        <v>9.9388380022354884E-5</v>
      </c>
      <c r="T3" s="50">
        <f>(dw!Z10/1000000)*$D3</f>
        <v>0</v>
      </c>
      <c r="U3" s="50">
        <f>(dw!AA10/1000000)*$D3</f>
        <v>2.5617888529895854E-3</v>
      </c>
      <c r="V3" s="50">
        <f>(dw!AB10/1000000)*$D3</f>
        <v>1.9645570832795955E-3</v>
      </c>
      <c r="W3" s="50">
        <f>(dw!AC10/1000000)*$D3</f>
        <v>2.4242960888943375E-4</v>
      </c>
      <c r="Y3" s="9">
        <v>49.013698630137</v>
      </c>
    </row>
    <row r="4" spans="1:25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1.3568133403743464E-4</v>
      </c>
      <c r="L4" s="50">
        <f>(dw!R11/1000000)*$D4</f>
        <v>2.3852354770833458E-4</v>
      </c>
      <c r="M4" s="50">
        <f>(dw!S11/1000000)*$D4</f>
        <v>1.8561151114020963E-4</v>
      </c>
      <c r="N4" s="50">
        <f>(dw!T11/1000000)*$D4</f>
        <v>1.1617308360000006E-7</v>
      </c>
      <c r="O4" s="50">
        <f>(dw!U11/1000000)*$D4</f>
        <v>2.7721301328000019E-7</v>
      </c>
      <c r="P4" s="50">
        <f>(dw!V11/1000000)*$D4</f>
        <v>0</v>
      </c>
      <c r="Q4" s="50">
        <f>(dw!W11/1000000)*$D4</f>
        <v>1.3336588116138047E-3</v>
      </c>
      <c r="R4" s="50">
        <f>(dw!X11/1000000)*$D4</f>
        <v>3.2117745517460994E-4</v>
      </c>
      <c r="S4" s="50">
        <f>(dw!Y11/1000000)*$D4</f>
        <v>2.6603906122868443E-4</v>
      </c>
      <c r="T4" s="50">
        <f>(dw!Z11/1000000)*$D4</f>
        <v>0</v>
      </c>
      <c r="U4" s="50">
        <f>(dw!AA11/1000000)*$D4</f>
        <v>1.0292413435133376E-2</v>
      </c>
      <c r="V4" s="50">
        <f>(dw!AB11/1000000)*$D4</f>
        <v>7.268079781582836E-3</v>
      </c>
      <c r="W4" s="50">
        <f>(dw!AC11/1000000)*$D4</f>
        <v>1.1034583255334412E-3</v>
      </c>
      <c r="Y4" s="9">
        <v>56</v>
      </c>
    </row>
    <row r="5" spans="1:25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6.0620041888104074E-4</v>
      </c>
      <c r="L5" s="50">
        <f>(dw!R12/1000000)*$D5</f>
        <v>7.8176026424213473E-4</v>
      </c>
      <c r="M5" s="50">
        <f>(dw!S12/1000000)*$D5</f>
        <v>5.9620585081120148E-4</v>
      </c>
      <c r="N5" s="50">
        <f>(dw!T12/1000000)*$D5</f>
        <v>0</v>
      </c>
      <c r="O5" s="50">
        <f>(dw!U12/1000000)*$D5</f>
        <v>0</v>
      </c>
      <c r="P5" s="50">
        <f>(dw!V12/1000000)*$D5</f>
        <v>0</v>
      </c>
      <c r="Q5" s="50">
        <f>(dw!W12/1000000)*$D5</f>
        <v>5.6800989559221936E-3</v>
      </c>
      <c r="R5" s="50">
        <f>(dw!X12/1000000)*$D5</f>
        <v>6.5101849075649648E-4</v>
      </c>
      <c r="S5" s="50">
        <f>(dw!Y12/1000000)*$D5</f>
        <v>8.3169583798979162E-4</v>
      </c>
      <c r="T5" s="50">
        <f>(dw!Z12/1000000)*$D5</f>
        <v>0</v>
      </c>
      <c r="U5" s="54">
        <f>SUM(Q5:S5,K5:M5,J5,E5:H5)</f>
        <v>3.652298406448836E-2</v>
      </c>
      <c r="V5" s="50">
        <f>(dw!AB12/1000000)*$D5</f>
        <v>2.5202057459219204E-2</v>
      </c>
      <c r="W5" s="50">
        <f>(dw!AC12/1000000)*$D5</f>
        <v>4.1581133206006803E-3</v>
      </c>
      <c r="Y5" s="9">
        <v>36.958904109589</v>
      </c>
    </row>
    <row r="6" spans="1:25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2.5313216812196518E-4</v>
      </c>
      <c r="L6" s="50">
        <f>(dw!R13/1000000)*$D6</f>
        <v>4.6742565995916879E-4</v>
      </c>
      <c r="M6" s="50">
        <f>(dw!S13/1000000)*$D6</f>
        <v>3.9041506945004079E-4</v>
      </c>
      <c r="N6" s="50">
        <f>(dw!T13/1000000)*$D6</f>
        <v>0</v>
      </c>
      <c r="O6" s="50">
        <f>(dw!U13/1000000)*$D6</f>
        <v>0</v>
      </c>
      <c r="P6" s="50">
        <f>(dw!V13/1000000)*$D6</f>
        <v>0</v>
      </c>
      <c r="Q6" s="50">
        <f>(dw!W13/1000000)*$D6</f>
        <v>2.2908972764055452E-3</v>
      </c>
      <c r="R6" s="50">
        <f>(dw!X13/1000000)*$D6</f>
        <v>7.6803551999999958E-4</v>
      </c>
      <c r="S6" s="50">
        <f>(dw!Y13/1000000)*$D6</f>
        <v>4.7717856191142291E-4</v>
      </c>
      <c r="T6" s="50">
        <f>(dw!Z13/1000000)*$D6</f>
        <v>0</v>
      </c>
      <c r="U6" s="54">
        <f>SUM(Q6:S6,K6:M6,J6,E6:H6)</f>
        <v>1.8820055200919294E-2</v>
      </c>
      <c r="V6" s="50">
        <f>(dw!AB13/1000000)*$D6</f>
        <v>1.314119739415748E-2</v>
      </c>
      <c r="W6" s="50">
        <f>(dw!AC13/1000000)*$D6</f>
        <v>2.1427464484448512E-3</v>
      </c>
      <c r="Y6" s="9">
        <v>21.4794520547945</v>
      </c>
    </row>
    <row r="7" spans="1:25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1.3673687016528026E-2</v>
      </c>
      <c r="K7" s="50">
        <f>(dw!Q14/1000000)*$D7</f>
        <v>9.8085503639762307E-4</v>
      </c>
      <c r="L7" s="50">
        <f>(dw!R14/1000000)*$D7</f>
        <v>3.4487082315814658E-3</v>
      </c>
      <c r="M7" s="50">
        <f>(dw!S14/1000000)*$D7</f>
        <v>0</v>
      </c>
      <c r="N7" s="50">
        <f>(dw!T14/1000000)*$D7</f>
        <v>8.7594798060000173E-6</v>
      </c>
      <c r="O7" s="50">
        <f>(dw!U14/1000000)*$D7</f>
        <v>0</v>
      </c>
      <c r="P7" s="50">
        <f>(dw!V14/1000000)*$D7</f>
        <v>1.5997735911187831E-4</v>
      </c>
      <c r="Q7" s="50">
        <f>(dw!W14/1000000)*$D7</f>
        <v>7.3983524283640967E-2</v>
      </c>
      <c r="R7" s="50">
        <f>(dw!X14/1000000)*$D7</f>
        <v>1.6735492669896036E-2</v>
      </c>
      <c r="S7" s="50">
        <f>(dw!Y14/1000000)*$D7</f>
        <v>1.4379567760074855E-2</v>
      </c>
      <c r="T7" s="50">
        <f>(dw!Z14/1000000)*$D7</f>
        <v>0</v>
      </c>
      <c r="U7" s="54">
        <f>SUM(Q7:S7,K7:M7,J7,E7:H7)</f>
        <v>0.52143079348331667</v>
      </c>
      <c r="V7" s="50">
        <f>(dw!AB14/1000000)*$D7</f>
        <v>0.39822895848519779</v>
      </c>
      <c r="W7" s="50">
        <f>(dw!AC14/1000000)*$D7</f>
        <v>1.8271987123424992E-2</v>
      </c>
      <c r="Y7" s="9">
        <v>37.260273972602697</v>
      </c>
    </row>
    <row r="8" spans="1:25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3.6201352435919947E-3</v>
      </c>
      <c r="K8" s="50">
        <f>(dw!Q15/1000000)*$D8</f>
        <v>5.8639394433311924E-4</v>
      </c>
      <c r="L8" s="50">
        <f>(dw!R15/1000000)*$D8</f>
        <v>2.2141927486022369E-3</v>
      </c>
      <c r="M8" s="50">
        <f>(dw!S15/1000000)*$D8</f>
        <v>0</v>
      </c>
      <c r="N8" s="50">
        <f>(dw!T15/1000000)*$D8</f>
        <v>3.7806471359999942E-6</v>
      </c>
      <c r="O8" s="50">
        <f>(dw!U15/1000000)*$D8</f>
        <v>1.0836806399999985E-6</v>
      </c>
      <c r="P8" s="50">
        <f>(dw!V15/1000000)*$D8</f>
        <v>0</v>
      </c>
      <c r="Q8" s="50">
        <f>(dw!W15/1000000)*$D8</f>
        <v>5.4880632053049515E-3</v>
      </c>
      <c r="R8" s="50">
        <f>(dw!X15/1000000)*$D8</f>
        <v>4.3696799999999938E-4</v>
      </c>
      <c r="S8" s="50">
        <f>(dw!Y15/1000000)*$D8</f>
        <v>3.1677489325843159E-3</v>
      </c>
      <c r="T8" s="50">
        <f>(dw!Z15/1000000)*$D8</f>
        <v>0</v>
      </c>
      <c r="U8" s="54">
        <f>SUM(Q8:S8,K8:M8,J8,E8:H8)</f>
        <v>5.5458167341111635E-2</v>
      </c>
      <c r="V8" s="50">
        <f>(dw!AB15/1000000)*$D8</f>
        <v>3.9944665266695024E-2</v>
      </c>
      <c r="W8" s="50">
        <f>(dw!AC15/1000000)*$D8</f>
        <v>6.4255862643033514E-3</v>
      </c>
      <c r="Y8" s="9">
        <v>67.315068493150704</v>
      </c>
    </row>
    <row r="9" spans="1:25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1.2143551492800012E-3</v>
      </c>
      <c r="K9" s="50">
        <f>(dw!Q16/1000000)*$D9</f>
        <v>1.9880707392000023E-4</v>
      </c>
      <c r="L9" s="50">
        <f>(dw!R16/1000000)*$D9</f>
        <v>3.1150055563200035E-4</v>
      </c>
      <c r="M9" s="50">
        <f>(dw!S16/1000000)*$D9</f>
        <v>4.2409132416000041E-4</v>
      </c>
      <c r="N9" s="50">
        <f>(dw!T16/1000000)*$D9</f>
        <v>1.8374247360000018E-6</v>
      </c>
      <c r="O9" s="50">
        <f>(dw!U16/1000000)*$D9</f>
        <v>0</v>
      </c>
      <c r="P9" s="50">
        <f>(dw!V16/1000000)*$D9</f>
        <v>1.8260121600000022E-5</v>
      </c>
      <c r="Q9" s="50">
        <f>(dw!W16/1000000)*$D9</f>
        <v>2.9796621056496033E-3</v>
      </c>
      <c r="R9" s="50">
        <f>(dw!X16/1000000)*$D9</f>
        <v>3.1453059456000034E-4</v>
      </c>
      <c r="S9" s="50">
        <f>(dw!Y16/1000000)*$D9</f>
        <v>2.7755384832000028E-4</v>
      </c>
      <c r="T9" s="50">
        <f>(dw!Z16/1000000)*$D9</f>
        <v>0</v>
      </c>
      <c r="U9" s="54">
        <f>SUM(Q9:S9,K9:M9,J9,E9:H9)</f>
        <v>2.1632726115504024E-2</v>
      </c>
      <c r="V9" s="50">
        <f>(dw!AB16/1000000)*$D9</f>
        <v>2.1767805365040024E-2</v>
      </c>
      <c r="W9" s="50">
        <f>(dw!AC16/1000000)*$D9</f>
        <v>2.1688516493280022E-3</v>
      </c>
      <c r="Y9" s="9">
        <v>63.561643835616401</v>
      </c>
    </row>
    <row r="10" spans="1:25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4.3232258033999976E-4</v>
      </c>
      <c r="L10" s="50">
        <f>(dw!R17/1000000)*$D10</f>
        <v>5.7714630623999978E-4</v>
      </c>
      <c r="M10" s="50">
        <f>(dw!S17/1000000)*$D10</f>
        <v>6.9610918376159978E-4</v>
      </c>
      <c r="N10" s="50">
        <f>(dw!T17/1000000)*$D10</f>
        <v>1.7354055599999991E-6</v>
      </c>
      <c r="O10" s="50">
        <f>(dw!U17/1000000)*$D10</f>
        <v>1.1569370399999996E-6</v>
      </c>
      <c r="P10" s="50">
        <f>(dw!V17/1000000)*$D10</f>
        <v>0</v>
      </c>
      <c r="Q10" s="50">
        <f>(dw!W17/1000000)*$D10</f>
        <v>5.7937754195999981E-3</v>
      </c>
      <c r="R10" s="50">
        <f>(dw!X17/1000000)*$D10</f>
        <v>6.996163557599996E-4</v>
      </c>
      <c r="S10" s="50">
        <f>(dw!Y17/1000000)*$D10</f>
        <v>2.8063987055999986E-4</v>
      </c>
      <c r="T10" s="50">
        <f>(dw!Z17/1000000)*$D10</f>
        <v>0</v>
      </c>
      <c r="U10" s="54">
        <f>SUM(Q10:S10,K10:M10,J10,E10:H10)</f>
        <v>4.4524190619745184E-2</v>
      </c>
      <c r="V10" s="50">
        <f>(dw!AB17/1000000)*$D10</f>
        <v>4.4627901761545172E-2</v>
      </c>
      <c r="W10" s="50">
        <f>(dw!AC17/1000000)*$D10</f>
        <v>4.257367988781598E-3</v>
      </c>
      <c r="X10" s="51">
        <v>36.5205479452055</v>
      </c>
      <c r="Y10" s="9">
        <v>36.5205479452055</v>
      </c>
    </row>
    <row r="11" spans="1:25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2.4044742539999997E-4</v>
      </c>
      <c r="L11" s="50">
        <f>(dw!R18/1000000)*$D11</f>
        <v>7.8999338690999993E-4</v>
      </c>
      <c r="M11" s="50">
        <f>(dw!S18/1000000)*$D11</f>
        <v>8.3878061895810007E-4</v>
      </c>
      <c r="N11" s="50">
        <f>(dw!T18/1000000)*$D11</f>
        <v>0</v>
      </c>
      <c r="O11" s="50">
        <f>(dw!U18/1000000)*$D11</f>
        <v>0</v>
      </c>
      <c r="P11" s="50">
        <f>(dw!V18/1000000)*$D11</f>
        <v>0</v>
      </c>
      <c r="Q11" s="50">
        <f>(dw!W18/1000000)*$D11</f>
        <v>6.7697186111100004E-3</v>
      </c>
      <c r="R11" s="50">
        <f>(dw!X18/1000000)*$D11</f>
        <v>1.0166768825849999E-3</v>
      </c>
      <c r="S11" s="50">
        <f>(dw!Y18/1000000)*$D11</f>
        <v>6.2909585739000001E-4</v>
      </c>
      <c r="T11" s="50">
        <f>(dw!Z18/1000000)*$D11</f>
        <v>0</v>
      </c>
      <c r="U11" s="54">
        <f>SUM(Q11:S11,K11:M11,J11,E11:H11)</f>
        <v>5.6154604083177594E-2</v>
      </c>
      <c r="V11" s="50">
        <f>(dw!AB18/1000000)*$D11</f>
        <v>0</v>
      </c>
      <c r="W11" s="50">
        <f>(dw!AC18/1000000)*$D11</f>
        <v>3.8297106378531007E-3</v>
      </c>
      <c r="X11" s="51">
        <v>56.931506849315099</v>
      </c>
      <c r="Y11" s="9">
        <v>56.931506849315099</v>
      </c>
    </row>
    <row r="12" spans="1:25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8.7724221666962386E-3</v>
      </c>
      <c r="K12" s="50">
        <f>(dw!Q19/1000000)*$D12</f>
        <v>1.3217358749783548E-3</v>
      </c>
      <c r="L12" s="50">
        <f>(dw!R19/1000000)*$D12</f>
        <v>3.235039853994892E-3</v>
      </c>
      <c r="M12" s="50">
        <f>(dw!S19/1000000)*$D12</f>
        <v>0</v>
      </c>
      <c r="N12" s="50">
        <f>(dw!T19/1000000)*$D12</f>
        <v>2.0728894409999953E-5</v>
      </c>
      <c r="O12" s="50">
        <f>(dw!U19/1000000)*$D12</f>
        <v>5.2467326099999877E-6</v>
      </c>
      <c r="P12" s="50">
        <f>(dw!V19/1000000)*$D12</f>
        <v>0</v>
      </c>
      <c r="Q12" s="50">
        <f>(dw!W19/1000000)*$D12</f>
        <v>4.625577554606583E-2</v>
      </c>
      <c r="R12" s="50">
        <f>(dw!X19/1000000)*$D12</f>
        <v>8.4642236744282093E-3</v>
      </c>
      <c r="S12" s="50">
        <f>(dw!Y19/1000000)*$D12</f>
        <v>9.5727472162138935E-3</v>
      </c>
      <c r="T12" s="50">
        <f>(dw!Z19/1000000)*$D12</f>
        <v>0</v>
      </c>
      <c r="U12" s="54">
        <f>SUM(Q12:S12,K12:M12,J12,E12:H12)</f>
        <v>0.41660996501096043</v>
      </c>
      <c r="V12" s="50">
        <f>(dw!AB19/1000000)*$D12</f>
        <v>0.33898802067858302</v>
      </c>
      <c r="W12" s="50">
        <f>(dw!AC19/1000000)*$D12</f>
        <v>1.3355173522689485E-2</v>
      </c>
      <c r="X12" s="51">
        <v>99.315068493150704</v>
      </c>
      <c r="Y12" s="9">
        <v>99.315068493150704</v>
      </c>
    </row>
    <row r="13" spans="1:25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2.8665470777715742E-4</v>
      </c>
      <c r="L13" s="50">
        <f>(dw!R20/1000000)*$D13</f>
        <v>2.6760326847608326E-4</v>
      </c>
      <c r="M13" s="50">
        <f>(dw!S20/1000000)*$D13</f>
        <v>2.8685970209232583E-4</v>
      </c>
      <c r="N13" s="50">
        <f>(dw!T20/1000000)*$D13</f>
        <v>5.1671466000000062E-7</v>
      </c>
      <c r="O13" s="50">
        <f>(dw!U20/1000000)*$D13</f>
        <v>0</v>
      </c>
      <c r="P13" s="50">
        <f>(dw!V20/1000000)*$D13</f>
        <v>0</v>
      </c>
      <c r="Q13" s="50">
        <f>(dw!W20/1000000)*$D13</f>
        <v>2.1398593955013626E-3</v>
      </c>
      <c r="R13" s="50">
        <f>(dw!X20/1000000)*$D13</f>
        <v>2.5363750707037882E-4</v>
      </c>
      <c r="S13" s="50">
        <f>(dw!Y20/1000000)*$D13</f>
        <v>4.1416988802128962E-4</v>
      </c>
      <c r="T13" s="50">
        <f>(dw!Z20/1000000)*$D13</f>
        <v>0</v>
      </c>
      <c r="U13" s="54">
        <f>SUM(Q13:S13,K13:M13,J13,E13:H13)</f>
        <v>1.6657792291797344E-2</v>
      </c>
      <c r="V13" s="50">
        <f>(dw!AB20/1000000)*$D13</f>
        <v>1.2208674593830815E-2</v>
      </c>
      <c r="W13" s="50">
        <f>(dw!AC20/1000000)*$D13</f>
        <v>1.6419676220335E-3</v>
      </c>
      <c r="X13" s="51">
        <v>72.767123287671197</v>
      </c>
      <c r="Y13" s="9">
        <v>72.767123287671197</v>
      </c>
    </row>
    <row r="14" spans="1:25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4.4005130033660834E-3</v>
      </c>
      <c r="K14" s="50">
        <f>(dw!Q21/1000000)*$D14</f>
        <v>2.5811034921059889E-4</v>
      </c>
      <c r="L14" s="50">
        <f>(dw!R21/1000000)*$D14</f>
        <v>1.5967121890744416E-3</v>
      </c>
      <c r="M14" s="50">
        <f>(dw!S21/1000000)*$D14</f>
        <v>0</v>
      </c>
      <c r="N14" s="50">
        <f>(dw!T21/1000000)*$D14</f>
        <v>4.3699241880000046E-6</v>
      </c>
      <c r="O14" s="50">
        <f>(dw!U21/1000000)*$D14</f>
        <v>0</v>
      </c>
      <c r="P14" s="50">
        <f>(dw!V21/1000000)*$D14</f>
        <v>0</v>
      </c>
      <c r="Q14" s="50">
        <f>(dw!W21/1000000)*$D14</f>
        <v>2.0967831433187315E-2</v>
      </c>
      <c r="R14" s="50">
        <f>(dw!X21/1000000)*$D14</f>
        <v>3.2421724211717231E-3</v>
      </c>
      <c r="S14" s="50">
        <f>(dw!Y21/1000000)*$D14</f>
        <v>5.7437632885366831E-3</v>
      </c>
      <c r="T14" s="50">
        <f>(dw!Z21/1000000)*$D14</f>
        <v>0</v>
      </c>
      <c r="U14" s="54">
        <f>SUM(Q14:S14,K14:M14,J14,E14:H14)</f>
        <v>0.20531270297378301</v>
      </c>
      <c r="V14" s="50">
        <f>(dw!AB21/1000000)*$D14</f>
        <v>0.16910360028923616</v>
      </c>
      <c r="W14" s="50">
        <f>(dw!AC21/1000000)*$D14</f>
        <v>6.2597054658391242E-3</v>
      </c>
      <c r="X14" s="51">
        <v>169.36986301369899</v>
      </c>
      <c r="Y14" s="9">
        <v>169.36986301369899</v>
      </c>
    </row>
    <row r="15" spans="1:25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1.1150317138830709E-4</v>
      </c>
      <c r="L15" s="50">
        <f>(dw!R22/1000000)*$D15</f>
        <v>6.6156834698709343E-4</v>
      </c>
      <c r="M15" s="50">
        <f>(dw!S22/1000000)*$D15</f>
        <v>6.0724439962071613E-4</v>
      </c>
      <c r="N15" s="50">
        <f>(dw!T22/1000000)*$D15</f>
        <v>0</v>
      </c>
      <c r="O15" s="50">
        <f>(dw!U22/1000000)*$D15</f>
        <v>0</v>
      </c>
      <c r="P15" s="50">
        <f>(dw!V22/1000000)*$D15</f>
        <v>0</v>
      </c>
      <c r="Q15" s="50">
        <f>(dw!W22/1000000)*$D15</f>
        <v>2.5069850222059075E-3</v>
      </c>
      <c r="R15" s="50">
        <f>(dw!X22/1000000)*$D15</f>
        <v>2.8356125029765716E-4</v>
      </c>
      <c r="S15" s="50">
        <f>(dw!Y22/1000000)*$D15</f>
        <v>8.8602463282630667E-4</v>
      </c>
      <c r="T15" s="50">
        <f>(dw!Z22/1000000)*$D15</f>
        <v>0</v>
      </c>
      <c r="U15" s="54">
        <f>SUM(Q15:S15,K15:M15,J15,E15:H15)</f>
        <v>1.8421742877385211E-2</v>
      </c>
      <c r="V15" s="50">
        <f>(dw!AB22/1000000)*$D15</f>
        <v>1.196788757609611E-2</v>
      </c>
      <c r="W15" s="50">
        <f>(dw!AC22/1000000)*$D15</f>
        <v>2.7772843959592355E-3</v>
      </c>
      <c r="X15" s="51">
        <v>37.260273972602697</v>
      </c>
      <c r="Y15" s="9">
        <v>37.260273972602697</v>
      </c>
    </row>
    <row r="16" spans="1:25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1.545333179658573E-4</v>
      </c>
      <c r="L16" s="50">
        <f>(dw!R23/1000000)*$D16</f>
        <v>7.6157535662516428E-5</v>
      </c>
      <c r="M16" s="50">
        <f>(dw!S23/1000000)*$D16</f>
        <v>1.3022517686255789E-4</v>
      </c>
      <c r="N16" s="50">
        <f>(dw!T23/1000000)*$D16</f>
        <v>0</v>
      </c>
      <c r="O16" s="50">
        <f>(dw!U23/1000000)*$D16</f>
        <v>0</v>
      </c>
      <c r="P16" s="50">
        <f>(dw!V23/1000000)*$D16</f>
        <v>0</v>
      </c>
      <c r="Q16" s="50">
        <f>(dw!W23/1000000)*$D16</f>
        <v>8.3969072321975885E-4</v>
      </c>
      <c r="R16" s="50">
        <f>(dw!X23/1000000)*$D16</f>
        <v>1.1110278645900009E-4</v>
      </c>
      <c r="S16" s="50">
        <f>(dw!Y23/1000000)*$D16</f>
        <v>1.5549551973471857E-4</v>
      </c>
      <c r="T16" s="50">
        <f>(dw!Z23/1000000)*$D16</f>
        <v>0</v>
      </c>
      <c r="U16" s="54">
        <f>SUM(Q16:S16,K16:M16,J16,E16:H16)</f>
        <v>6.5572631946074151E-3</v>
      </c>
      <c r="V16" s="50">
        <f>(dw!AB23/1000000)*$D16</f>
        <v>4.6801029184192107E-3</v>
      </c>
      <c r="W16" s="50">
        <f>(dw!AC23/1000000)*$D16</f>
        <v>7.7087124677472664E-4</v>
      </c>
      <c r="X16" s="51">
        <v>48.657534246575402</v>
      </c>
      <c r="Y16" s="9">
        <v>48.657534246575402</v>
      </c>
    </row>
    <row r="17" spans="1:25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9.522693870264422E-5</v>
      </c>
      <c r="L17" s="50">
        <f>(dw!R24/1000000)*$D17</f>
        <v>3.817809973828217E-4</v>
      </c>
      <c r="M17" s="50">
        <f>(dw!S24/1000000)*$D17</f>
        <v>1.4349342584899993E-4</v>
      </c>
      <c r="N17" s="50">
        <f>(dw!T24/1000000)*$D17</f>
        <v>1.5656949000000047E-5</v>
      </c>
      <c r="O17" s="50">
        <f>(dw!U24/1000000)*$D17</f>
        <v>1.3678479990000041E-5</v>
      </c>
      <c r="P17" s="50">
        <f>(dw!V24/1000000)*$D17</f>
        <v>0</v>
      </c>
      <c r="Q17" s="50">
        <f>(dw!W24/1000000)*$D17</f>
        <v>1.1989849471834161E-3</v>
      </c>
      <c r="R17" s="50">
        <f>(dw!X24/1000000)*$D17</f>
        <v>0</v>
      </c>
      <c r="S17" s="50">
        <f>(dw!Y24/1000000)*$D17</f>
        <v>1.017602644943019E-3</v>
      </c>
      <c r="T17" s="50">
        <f>(dw!Z24/1000000)*$D17</f>
        <v>0</v>
      </c>
      <c r="U17" s="54">
        <f>SUM(Q17:S17,K17:M17,J17,E17:H17)</f>
        <v>2.2555167484954924E-2</v>
      </c>
      <c r="V17" s="50">
        <f>(dw!AB24/1000000)*$D17</f>
        <v>1.9284503942168969E-2</v>
      </c>
      <c r="W17" s="50">
        <f>(dw!AC24/1000000)*$D17</f>
        <v>1.083411379649518E-3</v>
      </c>
      <c r="X17" s="51">
        <v>70.465753424657507</v>
      </c>
      <c r="Y17" s="9">
        <v>70.465753424657507</v>
      </c>
    </row>
    <row r="18" spans="1:25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8.5606811170796751E-4</v>
      </c>
      <c r="L18" s="50">
        <f>(dw!R25/1000000)*$D18</f>
        <v>6.0461767886231593E-3</v>
      </c>
      <c r="M18" s="50">
        <f>(dw!S25/1000000)*$D18</f>
        <v>2.3639691767244259E-3</v>
      </c>
      <c r="N18" s="50">
        <f>(dw!T25/1000000)*$D18</f>
        <v>5.5090258650000007E-5</v>
      </c>
      <c r="O18" s="50">
        <f>(dw!U25/1000000)*$D18</f>
        <v>2.9551728150000007E-6</v>
      </c>
      <c r="P18" s="50">
        <f>(dw!V25/1000000)*$D18</f>
        <v>1.2039592950000002E-5</v>
      </c>
      <c r="Q18" s="50">
        <f>(dw!W25/1000000)*$D18</f>
        <v>8.2076262196434699E-2</v>
      </c>
      <c r="R18" s="50">
        <f>(dw!X25/1000000)*$D18</f>
        <v>0</v>
      </c>
      <c r="S18" s="50">
        <f>(dw!Y25/1000000)*$D18</f>
        <v>1.1885796047183794E-2</v>
      </c>
      <c r="T18" s="50">
        <f>(dw!Z25/1000000)*$D18</f>
        <v>0</v>
      </c>
      <c r="U18" s="54">
        <f>SUM(Q18:S18,K18:M18,J18,E18:H18)</f>
        <v>0.41694501062665618</v>
      </c>
      <c r="V18" s="50">
        <f>(dw!AB25/1000000)*$D18</f>
        <v>0.28272818904626307</v>
      </c>
      <c r="W18" s="50">
        <f>(dw!AC25/1000000)*$D18</f>
        <v>4.0324848361189637E-2</v>
      </c>
      <c r="X18" s="51">
        <v>95.808219178082197</v>
      </c>
      <c r="Y18" s="9">
        <v>95.808219178082197</v>
      </c>
    </row>
    <row r="19" spans="1:25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2.5471616320622479E-4</v>
      </c>
      <c r="L19" s="50">
        <f>(dw!R26/1000000)*$D19</f>
        <v>1.3998556719555554E-3</v>
      </c>
      <c r="M19" s="50">
        <f>(dw!S26/1000000)*$D19</f>
        <v>4.3463015227390527E-4</v>
      </c>
      <c r="N19" s="50">
        <f>(dw!T26/1000000)*$D19</f>
        <v>3.4321587300000013E-5</v>
      </c>
      <c r="O19" s="50">
        <f>(dw!U26/1000000)*$D19</f>
        <v>2.5081159950000008E-5</v>
      </c>
      <c r="P19" s="50">
        <f>(dw!V26/1000000)*$D19</f>
        <v>0</v>
      </c>
      <c r="Q19" s="50">
        <f>(dw!W26/1000000)*$D19</f>
        <v>8.3513598263976994E-3</v>
      </c>
      <c r="R19" s="50">
        <f>(dw!X26/1000000)*$D19</f>
        <v>0</v>
      </c>
      <c r="S19" s="50">
        <f>(dw!Y26/1000000)*$D19</f>
        <v>5.0066025449122791E-3</v>
      </c>
      <c r="T19" s="50">
        <f>(dw!Z26/1000000)*$D19</f>
        <v>0</v>
      </c>
      <c r="U19" s="54">
        <f>SUM(Q19:S19,K19:M19,J19,E19:H19)</f>
        <v>0.10482729836173182</v>
      </c>
      <c r="V19" s="50">
        <f>(dw!AB26/1000000)*$D19</f>
        <v>8.7962462275711917E-2</v>
      </c>
      <c r="W19" s="50">
        <f>(dw!AC26/1000000)*$D19</f>
        <v>3.5662764619598976E-3</v>
      </c>
      <c r="X19" s="51">
        <v>146.68493150684901</v>
      </c>
      <c r="Y19" s="9">
        <v>146.68493150684901</v>
      </c>
    </row>
    <row r="20" spans="1:25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2.1259735921666948E-7</v>
      </c>
      <c r="L20" s="54">
        <f>(dw!R27/1000000)*$D20</f>
        <v>1.1266871564966966E-7</v>
      </c>
      <c r="M20" s="54">
        <f>(dw!S27/1000000)*$D20</f>
        <v>3.3638770130984246E-7</v>
      </c>
      <c r="N20" s="54">
        <f>(dw!T27/1000000)*$D20</f>
        <v>0</v>
      </c>
      <c r="O20" s="54">
        <f>(dw!U27/1000000)*$D20</f>
        <v>0</v>
      </c>
      <c r="P20" s="54">
        <f>(dw!V27/1000000)*$D20</f>
        <v>0</v>
      </c>
      <c r="Q20" s="54">
        <f>(dw!W27/1000000)*$D20</f>
        <v>3.8676700915466712E-7</v>
      </c>
      <c r="R20" s="54">
        <f>(dw!X27/1000000)*$D20</f>
        <v>1.8740770529425716E-8</v>
      </c>
      <c r="S20" s="54">
        <f>(dw!Y27/1000000)*$D20</f>
        <v>9.6529907724750118E-9</v>
      </c>
      <c r="T20" s="54">
        <f>(dw!Z27/1000000)*$D20</f>
        <v>6.2247909198712513E-9</v>
      </c>
      <c r="U20" s="54">
        <f>SUM(Q20:S20,K20:M20,J20,E20:H20)</f>
        <v>1.5053597089803815E-6</v>
      </c>
      <c r="V20" s="54">
        <f>(dw!AB27/1000000)*$D20</f>
        <v>5.7547623523305706E-8</v>
      </c>
      <c r="W20" s="54">
        <f>(dw!AC27/1000000)*$D20</f>
        <v>1.0326513150005082E-6</v>
      </c>
      <c r="X20" s="51">
        <v>40.054794520548</v>
      </c>
      <c r="Y20" s="9">
        <v>40.054794520548</v>
      </c>
    </row>
    <row r="21" spans="1:25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7.6715265011138646E-8</v>
      </c>
      <c r="L21" s="54">
        <f>(dw!R28/1000000)*$D21</f>
        <v>4.5728314830168917E-8</v>
      </c>
      <c r="M21" s="54">
        <f>(dw!S28/1000000)*$D21</f>
        <v>7.0012456758400735E-8</v>
      </c>
      <c r="N21" s="54">
        <f>(dw!T28/1000000)*$D21</f>
        <v>0</v>
      </c>
      <c r="O21" s="54">
        <f>(dw!U28/1000000)*$D21</f>
        <v>0</v>
      </c>
      <c r="P21" s="54">
        <f>(dw!V28/1000000)*$D21</f>
        <v>0</v>
      </c>
      <c r="Q21" s="54">
        <f>(dw!W28/1000000)*$D21</f>
        <v>1.1413827494167031E-7</v>
      </c>
      <c r="R21" s="54">
        <f>(dw!X28/1000000)*$D21</f>
        <v>1.4284081500897504E-8</v>
      </c>
      <c r="S21" s="54">
        <f>(dw!Y28/1000000)*$D21</f>
        <v>9.7874638759308913E-9</v>
      </c>
      <c r="T21" s="54">
        <f>(dw!Z28/1000000)*$D21</f>
        <v>0</v>
      </c>
      <c r="U21" s="54">
        <f>SUM(Q21:S21,K21:M21,J21,E21:H21)</f>
        <v>4.2664501691524853E-7</v>
      </c>
      <c r="V21" s="54">
        <f>(dw!AB28/1000000)*$D21</f>
        <v>1.5754046259903088E-8</v>
      </c>
      <c r="W21" s="54">
        <f>(dw!AC28/1000000)*$D21</f>
        <v>2.7268115033684676E-7</v>
      </c>
      <c r="X21" s="51">
        <v>131.20547945205499</v>
      </c>
      <c r="Y21" s="9">
        <v>131.20547945205499</v>
      </c>
    </row>
    <row r="22" spans="1:25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4.8750727210367349E-8</v>
      </c>
      <c r="L22" s="54">
        <f>(dw!R29/1000000)*$D22</f>
        <v>2.0514593000339139E-8</v>
      </c>
      <c r="M22" s="54">
        <f>(dw!S29/1000000)*$D22</f>
        <v>3.5607616788629834E-8</v>
      </c>
      <c r="N22" s="54">
        <f>(dw!T29/1000000)*$D22</f>
        <v>0</v>
      </c>
      <c r="O22" s="54">
        <f>(dw!U29/1000000)*$D22</f>
        <v>0</v>
      </c>
      <c r="P22" s="54">
        <f>(dw!V29/1000000)*$D22</f>
        <v>2.0514014391031559E-9</v>
      </c>
      <c r="Q22" s="54">
        <f>(dw!W29/1000000)*$D22</f>
        <v>6.512036795888002E-8</v>
      </c>
      <c r="R22" s="54">
        <f>(dw!X29/1000000)*$D22</f>
        <v>3.2135960943134565E-9</v>
      </c>
      <c r="S22" s="54">
        <f>(dw!Y29/1000000)*$D22</f>
        <v>8.594662654831126E-10</v>
      </c>
      <c r="T22" s="54">
        <f>(dw!Z29/1000000)*$D22</f>
        <v>0</v>
      </c>
      <c r="U22" s="54">
        <f>SUM(Q22:S22,K22:M22,J22,E22:H22)</f>
        <v>2.3881031867740787E-7</v>
      </c>
      <c r="V22" s="54">
        <f>(dw!AB29/1000000)*$D22</f>
        <v>3.1426585932038365E-9</v>
      </c>
      <c r="W22" s="54">
        <f>(dw!AC29/1000000)*$D22</f>
        <v>1.6852563120463066E-7</v>
      </c>
      <c r="X22" s="51">
        <v>101.452054794521</v>
      </c>
      <c r="Y22" s="9">
        <v>101.452054794521</v>
      </c>
    </row>
    <row r="23" spans="1:25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6.8603381371802646E-7</v>
      </c>
      <c r="L23" s="54">
        <f>(dw!R30/1000000)*$D23</f>
        <v>3.4403535085794281E-7</v>
      </c>
      <c r="M23" s="54">
        <f>(dw!S30/1000000)*$D23</f>
        <v>6.5006535248753535E-7</v>
      </c>
      <c r="N23" s="54">
        <f>(dw!T30/1000000)*$D23</f>
        <v>0</v>
      </c>
      <c r="O23" s="54">
        <f>(dw!U30/1000000)*$D23</f>
        <v>0</v>
      </c>
      <c r="P23" s="54">
        <f>(dw!V30/1000000)*$D23</f>
        <v>0</v>
      </c>
      <c r="Q23" s="54">
        <f>(dw!W30/1000000)*$D23</f>
        <v>1.1165491361403665E-6</v>
      </c>
      <c r="R23" s="54">
        <f>(dw!X30/1000000)*$D23</f>
        <v>9.2082241561761308E-8</v>
      </c>
      <c r="S23" s="54">
        <f>(dw!Y30/1000000)*$D23</f>
        <v>2.4384695746730244E-7</v>
      </c>
      <c r="T23" s="54">
        <f>(dw!Z30/1000000)*$D23</f>
        <v>0</v>
      </c>
      <c r="U23" s="54">
        <f>SUM(Q23:S23,K23:M23,J23,E23:H23)</f>
        <v>4.088372451031717E-6</v>
      </c>
      <c r="V23" s="54">
        <f>(dw!AB30/1000000)*$D23</f>
        <v>3.290857521582072E-8</v>
      </c>
      <c r="W23" s="54">
        <f>(dw!AC30/1000000)*$D23</f>
        <v>2.6029855406464652E-6</v>
      </c>
      <c r="X23" s="51">
        <v>51.041095890411</v>
      </c>
      <c r="Y23" s="9">
        <v>51.041095890411</v>
      </c>
    </row>
    <row r="24" spans="1:25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4.9484654048908741E-6</v>
      </c>
      <c r="L24" s="54">
        <f>(dw!R31/1000000)*$D24</f>
        <v>2.1097515301163165E-6</v>
      </c>
      <c r="M24" s="54">
        <f>(dw!S31/1000000)*$D24</f>
        <v>5.4106516809990921E-6</v>
      </c>
      <c r="N24" s="54">
        <f>(dw!T31/1000000)*$D24</f>
        <v>0</v>
      </c>
      <c r="O24" s="54">
        <f>(dw!U31/1000000)*$D24</f>
        <v>0</v>
      </c>
      <c r="P24" s="54">
        <f>(dw!V31/1000000)*$D24</f>
        <v>4.3634287749992678E-8</v>
      </c>
      <c r="Q24" s="54">
        <f>(dw!W31/1000000)*$D24</f>
        <v>6.8482031246897599E-6</v>
      </c>
      <c r="R24" s="54">
        <f>(dw!X31/1000000)*$D24</f>
        <v>3.0544001424994879E-7</v>
      </c>
      <c r="S24" s="54">
        <f>(dw!Y31/1000000)*$D24</f>
        <v>7.2016408554647004E-7</v>
      </c>
      <c r="T24" s="54">
        <f>(dw!Z31/1000000)*$D24</f>
        <v>8.7268575499985356E-8</v>
      </c>
      <c r="U24" s="54">
        <f>SUM(Q24:S24,K24:M24,J24,E24:H24)</f>
        <v>2.7621451803140224E-5</v>
      </c>
      <c r="V24" s="54">
        <f>(dw!AB31/1000000)*$D24</f>
        <v>8.0265430986248814E-7</v>
      </c>
      <c r="W24" s="54">
        <f>(dw!AC31/1000000)*$D24</f>
        <v>1.8988624556541553E-5</v>
      </c>
      <c r="X24" s="51">
        <v>121.369863013699</v>
      </c>
      <c r="Y24" s="21">
        <v>121.369863013699</v>
      </c>
    </row>
    <row r="25" spans="1:25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3.7360932897726936E-7</v>
      </c>
      <c r="K25" s="54">
        <f>(dw!Q32/1000000)*$D25</f>
        <v>2.1838380506819056E-7</v>
      </c>
      <c r="L25" s="54">
        <f>(dw!R32/1000000)*$D25</f>
        <v>1.3320887464891679E-7</v>
      </c>
      <c r="M25" s="54">
        <f>(dw!S32/1000000)*$D25</f>
        <v>1.9018253336481572E-7</v>
      </c>
      <c r="N25" s="54">
        <f>(dw!T32/1000000)*$D25</f>
        <v>2.6775592064133866E-9</v>
      </c>
      <c r="O25" s="54">
        <f>(dw!U32/1000000)*$D25</f>
        <v>1.2570700499593363E-9</v>
      </c>
      <c r="P25" s="54">
        <f>(dw!V32/1000000)*$D25</f>
        <v>4.9633991650007343E-10</v>
      </c>
      <c r="Q25" s="54">
        <f>(dw!W32/1000000)*$D25</f>
        <v>2.9342448004857283E-7</v>
      </c>
      <c r="R25" s="54">
        <f>(dw!X32/1000000)*$D25</f>
        <v>1.2440938429920142E-8</v>
      </c>
      <c r="S25" s="54">
        <f>(dw!Y32/1000000)*$D25</f>
        <v>1.9685506118999986E-8</v>
      </c>
      <c r="T25" s="54">
        <f>(dw!Z32/1000000)*$D25</f>
        <v>0</v>
      </c>
      <c r="U25" s="54">
        <f>SUM(Q25:S25,K25:M25,J25,E25:H25)</f>
        <v>1.2821721898223176E-6</v>
      </c>
      <c r="V25" s="54">
        <f>(dw!AB32/1000000)*$D25</f>
        <v>4.1236723165632206E-8</v>
      </c>
      <c r="W25" s="54">
        <f>(dw!AC32/1000000)*$D25</f>
        <v>9.1981551123206512E-7</v>
      </c>
      <c r="X25" s="51">
        <v>311.09589041095899</v>
      </c>
      <c r="Y25" s="21">
        <v>311.09589041095899</v>
      </c>
    </row>
    <row r="26" spans="1:25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2.1155657367867029E-5</v>
      </c>
      <c r="K26" s="54">
        <f>(dw!Q33/1000000)*$D26</f>
        <v>6.2328768629055411E-6</v>
      </c>
      <c r="L26" s="54">
        <f>(dw!R33/1000000)*$D26</f>
        <v>6.1948123532649974E-6</v>
      </c>
      <c r="M26" s="54">
        <f>(dw!S33/1000000)*$D26</f>
        <v>8.2099922754114422E-6</v>
      </c>
      <c r="N26" s="54">
        <f>(dw!T33/1000000)*$D26</f>
        <v>0</v>
      </c>
      <c r="O26" s="54">
        <f>(dw!U33/1000000)*$D26</f>
        <v>0</v>
      </c>
      <c r="P26" s="54">
        <f>(dw!V33/1000000)*$D26</f>
        <v>0</v>
      </c>
      <c r="Q26" s="54">
        <f>(dw!W33/1000000)*$D26</f>
        <v>1.8994936673565562E-5</v>
      </c>
      <c r="R26" s="54">
        <f>(dw!X33/1000000)*$D26</f>
        <v>1.6419984550822884E-7</v>
      </c>
      <c r="S26" s="54">
        <f>(dw!Y33/1000000)*$D26</f>
        <v>2.9406699604655525E-6</v>
      </c>
      <c r="T26" s="54">
        <f>(dw!Z33/1000000)*$D26</f>
        <v>0</v>
      </c>
      <c r="U26" s="54">
        <f>SUM(Q26:S26,K26:M26,J26,E26:H26)</f>
        <v>6.6687901345831828E-5</v>
      </c>
      <c r="V26" s="54">
        <f>(dw!AB33/1000000)*$D26</f>
        <v>2.7947560068434676E-6</v>
      </c>
      <c r="W26" s="54">
        <f>(dw!AC33/1000000)*$D26</f>
        <v>4.1793338859449009E-5</v>
      </c>
      <c r="X26" s="51">
        <v>225.12328767123299</v>
      </c>
      <c r="Y26" s="21">
        <v>225.12328767123299</v>
      </c>
    </row>
    <row r="27" spans="1:25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1.2281680025630553E-5</v>
      </c>
      <c r="K27" s="54">
        <f>(dw!Q34/1000000)*$D27</f>
        <v>4.0650018575223198E-6</v>
      </c>
      <c r="L27" s="54">
        <f>(dw!R34/1000000)*$D27</f>
        <v>2.9031443102269483E-6</v>
      </c>
      <c r="M27" s="54">
        <f>(dw!S34/1000000)*$D27</f>
        <v>5.089499890966044E-6</v>
      </c>
      <c r="N27" s="54">
        <f>(dw!T34/1000000)*$D27</f>
        <v>0</v>
      </c>
      <c r="O27" s="54">
        <f>(dw!U34/1000000)*$D27</f>
        <v>0</v>
      </c>
      <c r="P27" s="54">
        <f>(dw!V34/1000000)*$D27</f>
        <v>0</v>
      </c>
      <c r="Q27" s="54">
        <f>(dw!W34/1000000)*$D27</f>
        <v>1.8723481331350035E-5</v>
      </c>
      <c r="R27" s="54">
        <f>(dw!X34/1000000)*$D27</f>
        <v>1.4695668512512443E-7</v>
      </c>
      <c r="S27" s="54">
        <f>(dw!Y34/1000000)*$D27</f>
        <v>4.891918127373325E-7</v>
      </c>
      <c r="T27" s="54">
        <f>(dw!Z34/1000000)*$D27</f>
        <v>0</v>
      </c>
      <c r="U27" s="54">
        <f>SUM(Q27:S27,K27:M27,J27,E27:H27)</f>
        <v>4.4482085089474121E-5</v>
      </c>
      <c r="V27" s="54">
        <f>(dw!AB34/1000000)*$D27</f>
        <v>7.8312917591576514E-7</v>
      </c>
      <c r="W27" s="54">
        <f>(dw!AC34/1000000)*$D27</f>
        <v>2.4339326084345864E-5</v>
      </c>
      <c r="X27" s="51">
        <v>3.5385873427279599</v>
      </c>
      <c r="Y27" s="28">
        <v>3.5385873427279599</v>
      </c>
    </row>
    <row r="28" spans="1:25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7.2817718142861166E-6</v>
      </c>
      <c r="L28" s="54">
        <f>(dw!R35/1000000)*$D28</f>
        <v>7.7332484365272203E-6</v>
      </c>
      <c r="M28" s="54">
        <f>(dw!S35/1000000)*$D28</f>
        <v>5.4584838040702042E-6</v>
      </c>
      <c r="N28" s="54">
        <f>(dw!T35/1000000)*$D28</f>
        <v>0</v>
      </c>
      <c r="O28" s="54">
        <f>(dw!U35/1000000)*$D28</f>
        <v>0</v>
      </c>
      <c r="P28" s="54">
        <f>(dw!V35/1000000)*$D28</f>
        <v>0</v>
      </c>
      <c r="Q28" s="54">
        <f>(dw!W35/1000000)*$D28</f>
        <v>2.0569673682817467E-5</v>
      </c>
      <c r="R28" s="54">
        <f>(dw!X35/1000000)*$D28</f>
        <v>1.9364751000000006E-7</v>
      </c>
      <c r="S28" s="54">
        <f>(dw!Y35/1000000)*$D28</f>
        <v>1.0591050099233767E-6</v>
      </c>
      <c r="T28" s="54">
        <f>(dw!Z35/1000000)*$D28</f>
        <v>0</v>
      </c>
      <c r="U28" s="54">
        <f>SUM(Q28:S28,K28:M28,J28,E28:H28)</f>
        <v>6.2876017592489652E-5</v>
      </c>
      <c r="V28" s="54">
        <f>(dw!AB35/1000000)*$D28</f>
        <v>1.1670733092238214E-5</v>
      </c>
      <c r="W28" s="54">
        <f>(dw!AC35/1000000)*$D28</f>
        <v>2.9382858297510597E-5</v>
      </c>
      <c r="X28" s="51">
        <v>3.4203988819879201</v>
      </c>
      <c r="Y28" s="28">
        <v>3.4203988819879201</v>
      </c>
    </row>
    <row r="29" spans="1:25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7.3285727082258504E-7</v>
      </c>
      <c r="K29" s="54">
        <f>(dw!Q36/1000000)*$D29</f>
        <v>2.7901906427975197E-7</v>
      </c>
      <c r="L29" s="54">
        <f>(dw!R36/1000000)*$D29</f>
        <v>4.18846926292528E-7</v>
      </c>
      <c r="M29" s="54">
        <f>(dw!S36/1000000)*$D29</f>
        <v>2.9570397367048782E-7</v>
      </c>
      <c r="N29" s="54">
        <f>(dw!T36/1000000)*$D29</f>
        <v>0</v>
      </c>
      <c r="O29" s="54">
        <f>(dw!U36/1000000)*$D29</f>
        <v>0</v>
      </c>
      <c r="P29" s="54">
        <f>(dw!V36/1000000)*$D29</f>
        <v>1.0928155284178083E-7</v>
      </c>
      <c r="Q29" s="54">
        <f>(dw!W36/1000000)*$D29</f>
        <v>8.5633215867153125E-7</v>
      </c>
      <c r="R29" s="54">
        <f>(dw!X36/1000000)*$D29</f>
        <v>1.3297144392536298E-7</v>
      </c>
      <c r="S29" s="54">
        <f>(dw!Y36/1000000)*$D29</f>
        <v>8.6520726120706744E-8</v>
      </c>
      <c r="T29" s="54">
        <f>(dw!Z36/1000000)*$D29</f>
        <v>7.0279224233141169E-7</v>
      </c>
      <c r="U29" s="54">
        <f>SUM(Q29:S29,K29:M29,J29,E29:H29)</f>
        <v>3.0699163121829544E-6</v>
      </c>
      <c r="V29" s="54">
        <f>(dw!AB36/1000000)*$D29</f>
        <v>2.6766474840000042E-7</v>
      </c>
      <c r="W29" s="54">
        <f>(dw!AC36/1000000)*$D29</f>
        <v>1.8357087879071336E-6</v>
      </c>
      <c r="X29" s="51">
        <v>0.49338032358487599</v>
      </c>
      <c r="Y29" s="28">
        <v>0.49338032358487599</v>
      </c>
    </row>
    <row r="30" spans="1:25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7.656650118104349E-6</v>
      </c>
      <c r="L30" s="54">
        <f>(dw!R37/1000000)*$D30</f>
        <v>1.7872410808947377E-5</v>
      </c>
      <c r="M30" s="54">
        <f>(dw!S37/1000000)*$D30</f>
        <v>8.2163259324600431E-6</v>
      </c>
      <c r="N30" s="54">
        <f>(dw!T37/1000000)*$D30</f>
        <v>0</v>
      </c>
      <c r="O30" s="54">
        <f>(dw!U37/1000000)*$D30</f>
        <v>0</v>
      </c>
      <c r="P30" s="54">
        <f>(dw!V37/1000000)*$D30</f>
        <v>0</v>
      </c>
      <c r="Q30" s="54">
        <f>(dw!W37/1000000)*$D30</f>
        <v>2.4857532342545838E-5</v>
      </c>
      <c r="R30" s="54">
        <f>(dw!X37/1000000)*$D30</f>
        <v>1.5750125999999991E-7</v>
      </c>
      <c r="S30" s="54">
        <f>(dw!Y37/1000000)*$D30</f>
        <v>2.3285566902004447E-6</v>
      </c>
      <c r="T30" s="54">
        <f>(dw!Z37/1000000)*$D30</f>
        <v>0</v>
      </c>
      <c r="U30" s="54">
        <f>SUM(Q30:S30,K30:M30,J30,E30:H30)</f>
        <v>8.831810413597315E-5</v>
      </c>
      <c r="V30" s="54">
        <f>(dw!AB37/1000000)*$D30</f>
        <v>3.3049555601557603E-6</v>
      </c>
      <c r="W30" s="54">
        <f>(dw!AC37/1000000)*$D30</f>
        <v>5.7669558283071078E-5</v>
      </c>
      <c r="X30" s="51">
        <v>7.0603861126017797</v>
      </c>
      <c r="Y30" s="28">
        <v>7.0603861126017797</v>
      </c>
    </row>
    <row r="31" spans="1:25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3.7073739708173249E-8</v>
      </c>
      <c r="M31" s="54">
        <f>(dw!S38/1000000)*$D31</f>
        <v>3.1487400000000055E-7</v>
      </c>
      <c r="N31" s="54">
        <f>(dw!T38/1000000)*$D31</f>
        <v>0</v>
      </c>
      <c r="O31" s="54">
        <f>(dw!U38/1000000)*$D31</f>
        <v>1.4564496870000028E-9</v>
      </c>
      <c r="P31" s="54">
        <f>(dw!V38/1000000)*$D31</f>
        <v>0</v>
      </c>
      <c r="Q31" s="54">
        <f>(dw!W38/1000000)*$D31</f>
        <v>4.3238886251550909E-8</v>
      </c>
      <c r="R31" s="54">
        <f>(dw!X38/1000000)*$D31</f>
        <v>5.1167025000000088E-8</v>
      </c>
      <c r="S31" s="54">
        <f>(dw!Y38/1000000)*$D31</f>
        <v>0</v>
      </c>
      <c r="T31" s="54">
        <f>(dw!Z38/1000000)*$D31</f>
        <v>0</v>
      </c>
      <c r="U31" s="54">
        <f>SUM(Q31:S31,K31:M31,J31,E31:H31)</f>
        <v>5.1585209642158935E-7</v>
      </c>
      <c r="V31" s="54">
        <f>(dw!AB38/1000000)*$D31</f>
        <v>1.1593578759464872E-8</v>
      </c>
      <c r="W31" s="54">
        <f>(dw!AC38/1000000)*$D31</f>
        <v>4.0985260641057393E-7</v>
      </c>
      <c r="X31" s="51">
        <v>3.3824517962707299</v>
      </c>
      <c r="Y31" s="28">
        <v>3.3824517962707299</v>
      </c>
    </row>
    <row r="32" spans="1:25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7.8024144737522088E-6</v>
      </c>
      <c r="L32" s="54">
        <f>(dw!R39/1000000)*$D32</f>
        <v>8.3509743740413595E-6</v>
      </c>
      <c r="M32" s="54">
        <f>(dw!S39/1000000)*$D32</f>
        <v>1.4764917056406102E-5</v>
      </c>
      <c r="N32" s="54">
        <f>(dw!T39/1000000)*$D32</f>
        <v>0</v>
      </c>
      <c r="O32" s="54">
        <f>(dw!U39/1000000)*$D32</f>
        <v>0</v>
      </c>
      <c r="P32" s="54">
        <f>(dw!V39/1000000)*$D32</f>
        <v>0</v>
      </c>
      <c r="Q32" s="54">
        <f>(dw!W39/1000000)*$D32</f>
        <v>8.965156047902933E-5</v>
      </c>
      <c r="R32" s="54">
        <f>(dw!X39/1000000)*$D32</f>
        <v>1.5904350000000007E-7</v>
      </c>
      <c r="S32" s="54">
        <f>(dw!Y39/1000000)*$D32</f>
        <v>2.3301994912181448E-5</v>
      </c>
      <c r="T32" s="54">
        <f>(dw!Z39/1000000)*$D32</f>
        <v>0</v>
      </c>
      <c r="U32" s="54">
        <f>SUM(Q32:S32,K32:M32,J32,E32:H32)</f>
        <v>1.8564710165291644E-4</v>
      </c>
      <c r="V32" s="54">
        <f>(dw!AB39/1000000)*$D32</f>
        <v>5.3495059175084488E-6</v>
      </c>
      <c r="W32" s="54">
        <f>(dw!AC39/1000000)*$D32</f>
        <v>6.7184996844197193E-5</v>
      </c>
      <c r="X32" s="51">
        <v>0.34577548207736403</v>
      </c>
      <c r="Y32" s="28">
        <v>0.34577548207736403</v>
      </c>
    </row>
    <row r="33" spans="1:25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5.983515016234046E-6</v>
      </c>
      <c r="K33" s="54">
        <f>(dw!Q40/1000000)*$D33</f>
        <v>1.7287992502929378E-6</v>
      </c>
      <c r="L33" s="54">
        <f>(dw!R40/1000000)*$D33</f>
        <v>3.2738462296384665E-6</v>
      </c>
      <c r="M33" s="54">
        <f>(dw!S40/1000000)*$D33</f>
        <v>1.5224344571747903E-6</v>
      </c>
      <c r="N33" s="54">
        <f>(dw!T40/1000000)*$D33</f>
        <v>7.1831636870540528E-7</v>
      </c>
      <c r="O33" s="54">
        <f>(dw!U40/1000000)*$D33</f>
        <v>1.5197489999999991E-7</v>
      </c>
      <c r="P33" s="54">
        <f>(dw!V40/1000000)*$D33</f>
        <v>0</v>
      </c>
      <c r="Q33" s="54">
        <f>(dw!W40/1000000)*$D33</f>
        <v>4.7659956339433951E-6</v>
      </c>
      <c r="R33" s="54">
        <f>(dw!X40/1000000)*$D33</f>
        <v>5.8170390145984851E-7</v>
      </c>
      <c r="S33" s="54">
        <f>(dw!Y40/1000000)*$D33</f>
        <v>4.7268340589501179E-7</v>
      </c>
      <c r="T33" s="54">
        <f>(dw!Z40/1000000)*$D33</f>
        <v>0</v>
      </c>
      <c r="U33" s="54">
        <f>SUM(Q33:S33,K33:M33,J33,E33:H33)</f>
        <v>1.941043381660624E-5</v>
      </c>
      <c r="V33" s="54">
        <f>(dw!AB40/1000000)*$D33</f>
        <v>4.3258236878709737E-6</v>
      </c>
      <c r="W33" s="54">
        <f>(dw!AC40/1000000)*$D33</f>
        <v>5.2907645288182602E-5</v>
      </c>
      <c r="X33" s="51">
        <v>6.3642388936069896</v>
      </c>
      <c r="Y33" s="28">
        <v>6.3642388936069896</v>
      </c>
    </row>
    <row r="34" spans="1:25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3.5120832793663585E-6</v>
      </c>
      <c r="L34" s="54">
        <f>(dw!R41/1000000)*$D34</f>
        <v>5.4682928885771795E-6</v>
      </c>
      <c r="M34" s="54">
        <f>(dw!S41/1000000)*$D34</f>
        <v>3.5642052368898005E-6</v>
      </c>
      <c r="N34" s="54">
        <f>(dw!T41/1000000)*$D34</f>
        <v>2.5083510250832393E-6</v>
      </c>
      <c r="O34" s="54">
        <f>(dw!U41/1000000)*$D34</f>
        <v>4.943955555E-7</v>
      </c>
      <c r="P34" s="54">
        <f>(dw!V41/1000000)*$D34</f>
        <v>0</v>
      </c>
      <c r="Q34" s="54">
        <f>(dw!W41/1000000)*$D34</f>
        <v>1.0356311353497111E-5</v>
      </c>
      <c r="R34" s="54">
        <f>(dw!X41/1000000)*$D34</f>
        <v>8.3135610021079324E-7</v>
      </c>
      <c r="S34" s="54">
        <f>(dw!Y41/1000000)*$D34</f>
        <v>6.6482279239819025E-7</v>
      </c>
      <c r="T34" s="54">
        <f>(dw!Z41/1000000)*$D34</f>
        <v>0</v>
      </c>
      <c r="U34" s="54">
        <f>SUM(Q34:S34,K34:M34,J34,E34:H34)</f>
        <v>3.026084253069107E-5</v>
      </c>
      <c r="V34" s="54">
        <f>(dw!AB41/1000000)*$D34</f>
        <v>4.1542075456809635E-7</v>
      </c>
      <c r="W34" s="54">
        <f>(dw!AC41/1000000)*$D34</f>
        <v>2.0995678110600114E-5</v>
      </c>
      <c r="X34" s="51">
        <v>5.11469419688291</v>
      </c>
      <c r="Y34" s="28">
        <v>5.11469419688291</v>
      </c>
    </row>
    <row r="35" spans="1:25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5.8269781401370095E-6</v>
      </c>
      <c r="L35" s="54">
        <f>(dw!R42/1000000)*$D35</f>
        <v>4.7666649296412401E-6</v>
      </c>
      <c r="M35" s="54">
        <f>(dw!S42/1000000)*$D35</f>
        <v>6.9895127937547842E-6</v>
      </c>
      <c r="N35" s="54">
        <f>(dw!T42/1000000)*$D35</f>
        <v>0</v>
      </c>
      <c r="O35" s="54">
        <f>(dw!U42/1000000)*$D35</f>
        <v>0</v>
      </c>
      <c r="P35" s="54">
        <f>(dw!V42/1000000)*$D35</f>
        <v>0</v>
      </c>
      <c r="Q35" s="54">
        <f>(dw!W42/1000000)*$D35</f>
        <v>9.5647866608360425E-6</v>
      </c>
      <c r="R35" s="54">
        <f>(dw!X42/1000000)*$D35</f>
        <v>3.2689898624403769E-6</v>
      </c>
      <c r="S35" s="54">
        <f>(dw!Y42/1000000)*$D35</f>
        <v>4.1065997984633271E-6</v>
      </c>
      <c r="T35" s="54">
        <f>(dw!Z42/1000000)*$D35</f>
        <v>0</v>
      </c>
      <c r="U35" s="54">
        <f>SUM(Q35:S35,K35:M35,J35,E35:H35)</f>
        <v>4.7258358367867568E-5</v>
      </c>
      <c r="V35" s="54">
        <f>(dw!AB42/1000000)*$D35</f>
        <v>3.9393000808394452E-6</v>
      </c>
      <c r="W35" s="54">
        <f>(dw!AC42/1000000)*$D35</f>
        <v>2.6378681965288376E-5</v>
      </c>
      <c r="X35" s="51">
        <v>7.86301369863014</v>
      </c>
      <c r="Y35" s="28">
        <v>7.86301369863014</v>
      </c>
    </row>
    <row r="36" spans="1:25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4.3429111749243233E-7</v>
      </c>
      <c r="L36" s="54">
        <f>(dw!R43/1000000)*$D36</f>
        <v>2.2482159584183236E-7</v>
      </c>
      <c r="M36" s="54">
        <f>(dw!S43/1000000)*$D36</f>
        <v>2.9760608406826139E-7</v>
      </c>
      <c r="N36" s="54">
        <f>(dw!T43/1000000)*$D36</f>
        <v>1.0853705694761112E-8</v>
      </c>
      <c r="O36" s="54">
        <f>(dw!U43/1000000)*$D36</f>
        <v>2.0080832310000002E-9</v>
      </c>
      <c r="P36" s="54">
        <f>(dw!V43/1000000)*$D36</f>
        <v>1.8814993848000002E-8</v>
      </c>
      <c r="Q36" s="54">
        <f>(dw!W43/1000000)*$D36</f>
        <v>8.0770581439538453E-7</v>
      </c>
      <c r="R36" s="54">
        <f>(dw!X43/1000000)*$D36</f>
        <v>5.6928655877118061E-8</v>
      </c>
      <c r="S36" s="54">
        <f>(dw!Y43/1000000)*$D36</f>
        <v>1.1587768037278997E-6</v>
      </c>
      <c r="T36" s="54">
        <f>(dw!Z43/1000000)*$D36</f>
        <v>0</v>
      </c>
      <c r="U36" s="54">
        <f>SUM(Q36:S36,K36:M36,J36,E36:H36)</f>
        <v>3.8042926459731443E-6</v>
      </c>
      <c r="V36" s="54">
        <f>(dw!AB43/1000000)*$D36</f>
        <v>4.9981385952237596E-7</v>
      </c>
      <c r="W36" s="54">
        <f>(dw!AC43/1000000)*$D36</f>
        <v>1.3127442952241273E-6</v>
      </c>
      <c r="X36" s="51">
        <v>1.86301369863014</v>
      </c>
      <c r="Y36" s="28">
        <v>1.86301369863014</v>
      </c>
    </row>
    <row r="37" spans="1:25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2.5494067617932133E-6</v>
      </c>
      <c r="L37" s="54">
        <f>(dw!R44/1000000)*$D37</f>
        <v>2.1039299377069798E-6</v>
      </c>
      <c r="M37" s="54">
        <f>(dw!S44/1000000)*$D37</f>
        <v>1.8643125715163319E-6</v>
      </c>
      <c r="N37" s="54">
        <f>(dw!T44/1000000)*$D37</f>
        <v>1.1340930447772819E-6</v>
      </c>
      <c r="O37" s="54">
        <f>(dw!U44/1000000)*$D37</f>
        <v>4.9890497823450748E-7</v>
      </c>
      <c r="P37" s="54">
        <f>(dw!V44/1000000)*$D37</f>
        <v>0</v>
      </c>
      <c r="Q37" s="54">
        <f>(dw!W44/1000000)*$D37</f>
        <v>5.2708752770153828E-6</v>
      </c>
      <c r="R37" s="54">
        <f>(dw!X44/1000000)*$D37</f>
        <v>6.4026138873428457E-8</v>
      </c>
      <c r="S37" s="54">
        <f>(dw!Y44/1000000)*$D37</f>
        <v>9.4380006749910887E-7</v>
      </c>
      <c r="T37" s="54">
        <f>(dw!Z44/1000000)*$D37</f>
        <v>0</v>
      </c>
      <c r="U37" s="54">
        <f>SUM(Q37:S37,K37:M37,J37,E37:H37)</f>
        <v>1.6739301794299817E-5</v>
      </c>
      <c r="V37" s="54">
        <f>(dw!AB44/1000000)*$D37</f>
        <v>5.2384782174749356E-7</v>
      </c>
      <c r="W37" s="54">
        <f>(dw!AC44/1000000)*$D37</f>
        <v>1.1569750512176192E-5</v>
      </c>
      <c r="X37" s="51">
        <v>6.24657534246575</v>
      </c>
      <c r="Y37" s="28">
        <v>6.24657534246575</v>
      </c>
    </row>
    <row r="38" spans="1:25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1.0964544899278469E-6</v>
      </c>
      <c r="L38" s="54">
        <f>(dw!R45/1000000)*$D38</f>
        <v>1.0855577558426502E-6</v>
      </c>
      <c r="M38" s="54">
        <f>(dw!S45/1000000)*$D38</f>
        <v>7.9009696461701815E-7</v>
      </c>
      <c r="N38" s="54">
        <f>(dw!T45/1000000)*$D38</f>
        <v>0</v>
      </c>
      <c r="O38" s="54">
        <f>(dw!U45/1000000)*$D38</f>
        <v>0</v>
      </c>
      <c r="P38" s="54">
        <f>(dw!V45/1000000)*$D38</f>
        <v>0</v>
      </c>
      <c r="Q38" s="54">
        <f>(dw!W45/1000000)*$D38</f>
        <v>2.3940765367345521E-6</v>
      </c>
      <c r="R38" s="54">
        <f>(dw!X45/1000000)*$D38</f>
        <v>6.9973840599532796E-8</v>
      </c>
      <c r="S38" s="54">
        <f>(dw!Y45/1000000)*$D38</f>
        <v>0</v>
      </c>
      <c r="T38" s="54">
        <f>(dw!Z45/1000000)*$D38</f>
        <v>0</v>
      </c>
      <c r="U38" s="54">
        <f>SUM(Q38:S38,K38:M38,J38,E38:H38)</f>
        <v>7.8119697010334553E-6</v>
      </c>
      <c r="V38" s="54">
        <f>(dw!AB45/1000000)*$D38</f>
        <v>7.6299670926731848E-7</v>
      </c>
      <c r="W38" s="54">
        <f>(dw!AC45/1000000)*$D38</f>
        <v>4.5849226144320529E-6</v>
      </c>
      <c r="X38" s="51">
        <v>1.34246575342466</v>
      </c>
      <c r="Y38" s="28">
        <v>1.34246575342466</v>
      </c>
    </row>
    <row r="39" spans="1:25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1.8230854077106785E-7</v>
      </c>
      <c r="L39" s="54">
        <f>(dw!R46/1000000)*$D39</f>
        <v>1.2953283260245118E-7</v>
      </c>
      <c r="M39" s="54">
        <f>(dw!S46/1000000)*$D39</f>
        <v>1.0192410692414518E-7</v>
      </c>
      <c r="N39" s="54">
        <f>(dw!T46/1000000)*$D39</f>
        <v>1.9982425437721397E-9</v>
      </c>
      <c r="O39" s="54">
        <f>(dw!U46/1000000)*$D39</f>
        <v>3.7784879999999918E-9</v>
      </c>
      <c r="P39" s="54">
        <f>(dw!V46/1000000)*$D39</f>
        <v>4.296786654744302E-8</v>
      </c>
      <c r="Q39" s="54">
        <f>(dw!W46/1000000)*$D39</f>
        <v>1.9184688867459033E-7</v>
      </c>
      <c r="R39" s="54">
        <f>(dw!X46/1000000)*$D39</f>
        <v>3.6517981158434845E-9</v>
      </c>
      <c r="S39" s="54">
        <f>(dw!Y46/1000000)*$D39</f>
        <v>1.4286714146143884E-7</v>
      </c>
      <c r="T39" s="54">
        <f>(dw!Z46/1000000)*$D39</f>
        <v>0</v>
      </c>
      <c r="U39" s="54">
        <f>SUM(Q39:S39,K39:M39,J39,E39:H39)</f>
        <v>1.3819097391232108E-6</v>
      </c>
      <c r="V39" s="54">
        <f>(dw!AB46/1000000)*$D39</f>
        <v>4.3396005745483832E-7</v>
      </c>
      <c r="W39" s="54">
        <f>(dw!AC46/1000000)*$D39</f>
        <v>6.5832845050771492E-7</v>
      </c>
      <c r="X39" s="51">
        <v>7.5342465753424701</v>
      </c>
      <c r="Y39" s="28">
        <v>7.5342465753424701</v>
      </c>
    </row>
    <row r="40" spans="1:25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4.4017592325756254E-7</v>
      </c>
      <c r="L40" s="54">
        <f>(dw!R47/1000000)*$D40</f>
        <v>2.6453733176866998E-7</v>
      </c>
      <c r="M40" s="54">
        <f>(dw!S47/1000000)*$D40</f>
        <v>2.1514535434326547E-7</v>
      </c>
      <c r="N40" s="54">
        <f>(dw!T47/1000000)*$D40</f>
        <v>1.0994504719618309E-9</v>
      </c>
      <c r="O40" s="54">
        <f>(dw!U47/1000000)*$D40</f>
        <v>1.6916445000000004E-9</v>
      </c>
      <c r="P40" s="54">
        <f>(dw!V47/1000000)*$D40</f>
        <v>6.9984881167616117E-9</v>
      </c>
      <c r="Q40" s="54">
        <f>(dw!W47/1000000)*$D40</f>
        <v>3.2661805325613781E-7</v>
      </c>
      <c r="R40" s="54">
        <f>(dw!X47/1000000)*$D40</f>
        <v>6.2418991548492272E-8</v>
      </c>
      <c r="S40" s="54">
        <f>(dw!Y47/1000000)*$D40</f>
        <v>1.0852736985754065E-6</v>
      </c>
      <c r="T40" s="54">
        <f>(dw!Z47/1000000)*$D40</f>
        <v>0</v>
      </c>
      <c r="U40" s="54">
        <f>SUM(Q40:S40,K40:M40,J40,E40:H40)</f>
        <v>3.3062247531240591E-6</v>
      </c>
      <c r="V40" s="54">
        <f>(dw!AB47/1000000)*$D40</f>
        <v>5.8271457667355338E-7</v>
      </c>
      <c r="W40" s="54">
        <f>(dw!AC47/1000000)*$D40</f>
        <v>1.2589890161591925E-6</v>
      </c>
      <c r="X40" s="51">
        <v>6.02739726027397</v>
      </c>
      <c r="Y40" s="28">
        <v>6.02739726027397</v>
      </c>
    </row>
    <row r="41" spans="1:25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7.2345540151466764E-7</v>
      </c>
      <c r="L41" s="54">
        <f>(dw!R48/1000000)*$D41</f>
        <v>1.983410389685147E-7</v>
      </c>
      <c r="M41" s="54">
        <f>(dw!S48/1000000)*$D41</f>
        <v>3.1449593994875023E-7</v>
      </c>
      <c r="N41" s="54">
        <f>(dw!T48/1000000)*$D41</f>
        <v>7.1807116623526495E-8</v>
      </c>
      <c r="O41" s="54">
        <f>(dw!U48/1000000)*$D41</f>
        <v>8.2874975873478793E-8</v>
      </c>
      <c r="P41" s="54">
        <f>(dw!V48/1000000)*$D41</f>
        <v>0</v>
      </c>
      <c r="Q41" s="54">
        <f>(dw!W48/1000000)*$D41</f>
        <v>3.1394724741366463E-7</v>
      </c>
      <c r="R41" s="54">
        <f>(dw!X48/1000000)*$D41</f>
        <v>8.2794388819542842E-9</v>
      </c>
      <c r="S41" s="54">
        <f>(dw!Y48/1000000)*$D41</f>
        <v>8.2442154562028139E-8</v>
      </c>
      <c r="T41" s="54">
        <f>(dw!Z48/1000000)*$D41</f>
        <v>0</v>
      </c>
      <c r="U41" s="54">
        <f>SUM(Q41:S41,K41:M41,J41,E41:H41)</f>
        <v>2.6261071576429147E-6</v>
      </c>
      <c r="V41" s="54">
        <f>(dw!AB48/1000000)*$D41</f>
        <v>3.1000541054835693E-7</v>
      </c>
      <c r="W41" s="54">
        <f>(dw!AC48/1000000)*$D41</f>
        <v>2.0661149987339163E-6</v>
      </c>
      <c r="X41" s="51">
        <v>7.5890410958904102</v>
      </c>
      <c r="Y41" s="28">
        <v>7.5890410958904102</v>
      </c>
    </row>
    <row r="42" spans="1:25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2.0377077536531635E-7</v>
      </c>
      <c r="L42" s="54">
        <f>(dw!R49/1000000)*$D42</f>
        <v>1.1225224003452758E-7</v>
      </c>
      <c r="M42" s="54">
        <f>(dw!S49/1000000)*$D42</f>
        <v>1.6498802604417214E-7</v>
      </c>
      <c r="N42" s="54">
        <f>(dw!T49/1000000)*$D42</f>
        <v>1.2705275914135644E-9</v>
      </c>
      <c r="O42" s="54">
        <f>(dw!U49/1000000)*$D42</f>
        <v>2.4463781999999944E-9</v>
      </c>
      <c r="P42" s="54">
        <f>(dw!V49/1000000)*$D42</f>
        <v>6.1562163239361282E-8</v>
      </c>
      <c r="Q42" s="54">
        <f>(dw!W49/1000000)*$D42</f>
        <v>3.2292467948288482E-7</v>
      </c>
      <c r="R42" s="54">
        <f>(dw!X49/1000000)*$D42</f>
        <v>2.0636049699036031E-9</v>
      </c>
      <c r="S42" s="54">
        <f>(dw!Y49/1000000)*$D42</f>
        <v>1.4740119642677666E-7</v>
      </c>
      <c r="T42" s="54">
        <f>(dw!Z49/1000000)*$D42</f>
        <v>0</v>
      </c>
      <c r="U42" s="54">
        <f>SUM(Q42:S42,K42:M42,J42,E42:H42)</f>
        <v>1.442902527858421E-6</v>
      </c>
      <c r="V42" s="54">
        <f>(dw!AB49/1000000)*$D42</f>
        <v>2.2569952903203728E-7</v>
      </c>
      <c r="W42" s="54">
        <f>(dw!AC49/1000000)*$D42</f>
        <v>8.1009258697759363E-7</v>
      </c>
      <c r="X42" s="51">
        <v>9.2761117535494293</v>
      </c>
      <c r="Y42" s="28">
        <v>9.2761117535494293</v>
      </c>
    </row>
    <row r="43" spans="1:25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1.9081877463714423E-5</v>
      </c>
      <c r="L43" s="54">
        <f>(dw!R50/1000000)*$D43</f>
        <v>6.976114836961379E-6</v>
      </c>
      <c r="M43" s="54">
        <f>(dw!S50/1000000)*$D43</f>
        <v>1.5098489575884395E-5</v>
      </c>
      <c r="N43" s="54">
        <f>(dw!T50/1000000)*$D43</f>
        <v>1.6515407690241798E-7</v>
      </c>
      <c r="O43" s="54">
        <f>(dw!U50/1000000)*$D43</f>
        <v>1.5196281285432839E-7</v>
      </c>
      <c r="P43" s="54">
        <f>(dw!V50/1000000)*$D43</f>
        <v>0</v>
      </c>
      <c r="Q43" s="54">
        <f>(dw!W50/1000000)*$D43</f>
        <v>2.3734719207484007E-5</v>
      </c>
      <c r="R43" s="54">
        <f>(dw!X50/1000000)*$D43</f>
        <v>1.1369315380212844E-6</v>
      </c>
      <c r="S43" s="54">
        <f>(dw!Y50/1000000)*$D43</f>
        <v>3.672935877784375E-6</v>
      </c>
      <c r="T43" s="54">
        <f>(dw!Z50/1000000)*$D43</f>
        <v>8.9651037884614116E-6</v>
      </c>
      <c r="U43" s="54">
        <f>SUM(Q43:S43,K43:M43,J43,E43:H43)</f>
        <v>1.0298124846744221E-4</v>
      </c>
      <c r="V43" s="54">
        <f>(dw!AB50/1000000)*$D43</f>
        <v>5.4909322288279152E-6</v>
      </c>
      <c r="W43" s="54">
        <f>(dw!AC50/1000000)*$D43</f>
        <v>6.9262846505081379E-5</v>
      </c>
      <c r="X43" s="51">
        <v>2.93150684931507</v>
      </c>
      <c r="Y43" s="41">
        <v>2.93150684931507</v>
      </c>
    </row>
    <row r="44" spans="1:25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2.4001449635809971E-6</v>
      </c>
      <c r="K44" s="54">
        <f>(dw!Q51/1000000)*$D44</f>
        <v>3.9952675178249062E-6</v>
      </c>
      <c r="L44" s="54">
        <f>(dw!R51/1000000)*$D44</f>
        <v>3.5020904434368143E-7</v>
      </c>
      <c r="M44" s="54">
        <f>(dw!S51/1000000)*$D44</f>
        <v>1.4594731488230903E-6</v>
      </c>
      <c r="N44" s="54">
        <f>(dw!T51/1000000)*$D44</f>
        <v>1.9521462957264537E-10</v>
      </c>
      <c r="O44" s="54">
        <f>(dw!U51/1000000)*$D44</f>
        <v>0</v>
      </c>
      <c r="P44" s="54">
        <f>(dw!V51/1000000)*$D44</f>
        <v>2.1103333238077431E-8</v>
      </c>
      <c r="Q44" s="54">
        <f>(dw!W51/1000000)*$D44</f>
        <v>1.3251847469537006E-6</v>
      </c>
      <c r="R44" s="54">
        <f>(dw!X51/1000000)*$D44</f>
        <v>2.8920497753089886E-8</v>
      </c>
      <c r="S44" s="54">
        <f>(dw!Y51/1000000)*$D44</f>
        <v>8.68234128900233E-7</v>
      </c>
      <c r="T44" s="54">
        <f>(dw!Z51/1000000)*$D44</f>
        <v>1.0838653801467681E-7</v>
      </c>
      <c r="U44" s="54">
        <f>SUM(Q44:S44,K44:M44,J44,E44:H44)</f>
        <v>1.1224575791161654E-5</v>
      </c>
      <c r="V44" s="54">
        <f>(dw!AB51/1000000)*$D44</f>
        <v>8.0333297543544712E-7</v>
      </c>
      <c r="W44" s="54">
        <f>(dw!AC51/1000000)*$D44</f>
        <v>8.2263932224403257E-6</v>
      </c>
      <c r="X44" s="51">
        <v>3.54513682453352</v>
      </c>
      <c r="Y44" s="28">
        <v>3.54513682453352</v>
      </c>
    </row>
    <row r="45" spans="1:25" s="55" customFormat="1" x14ac:dyDescent="0.25">
      <c r="C45" s="56">
        <f t="shared" ref="C45:W45" si="1">AVERAGE(C3:C19)</f>
        <v>38.971764705882386</v>
      </c>
      <c r="D45" s="56">
        <f t="shared" si="1"/>
        <v>12.521628000000009</v>
      </c>
      <c r="E45" s="56">
        <f t="shared" si="1"/>
        <v>6.9486666731092744E-2</v>
      </c>
      <c r="F45" s="56">
        <f t="shared" si="1"/>
        <v>3.554958578466173E-3</v>
      </c>
      <c r="G45" s="56">
        <f t="shared" si="1"/>
        <v>9.7622352699403003E-3</v>
      </c>
      <c r="H45" s="56">
        <f t="shared" si="1"/>
        <v>5.7838022249894136E-3</v>
      </c>
      <c r="I45" s="56">
        <f t="shared" si="1"/>
        <v>1.4214293100000005E-5</v>
      </c>
      <c r="J45" s="56">
        <f t="shared" si="1"/>
        <v>4.4403788981731652E-3</v>
      </c>
      <c r="K45" s="56">
        <f t="shared" si="1"/>
        <v>4.0122984593758492E-4</v>
      </c>
      <c r="L45" s="56">
        <f t="shared" si="1"/>
        <v>1.3263340870308558E-3</v>
      </c>
      <c r="M45" s="56">
        <f t="shared" si="1"/>
        <v>4.1987817848797109E-4</v>
      </c>
      <c r="N45" s="56">
        <f t="shared" si="1"/>
        <v>8.6491231596000006E-6</v>
      </c>
      <c r="O45" s="56">
        <f t="shared" si="1"/>
        <v>2.9129701280400019E-6</v>
      </c>
      <c r="P45" s="56">
        <f t="shared" si="1"/>
        <v>1.1192769038934019E-5</v>
      </c>
      <c r="Q45" s="56">
        <f t="shared" si="1"/>
        <v>1.5816522427582681E-2</v>
      </c>
      <c r="R45" s="56">
        <f t="shared" si="1"/>
        <v>1.9605231693820458E-3</v>
      </c>
      <c r="S45" s="56">
        <f t="shared" si="1"/>
        <v>3.2406535230854946E-3</v>
      </c>
      <c r="T45" s="56">
        <f t="shared" si="1"/>
        <v>0</v>
      </c>
      <c r="U45" s="56">
        <f t="shared" si="1"/>
        <v>0.11619321564813306</v>
      </c>
      <c r="V45" s="56">
        <f t="shared" si="1"/>
        <v>8.7004039053942731E-2</v>
      </c>
      <c r="W45" s="56">
        <f t="shared" si="1"/>
        <v>6.6105758719561519E-3</v>
      </c>
      <c r="X45" s="51">
        <v>2.57275143492026</v>
      </c>
      <c r="Y45" s="28">
        <v>2.57275143492026</v>
      </c>
    </row>
    <row r="46" spans="1:25" x14ac:dyDescent="0.25">
      <c r="A46" s="55"/>
      <c r="B46" s="55"/>
      <c r="C46" s="56">
        <f t="shared" ref="C46:W46" si="2">STDEV(C3:C19)</f>
        <v>27.060067958916452</v>
      </c>
      <c r="D46" s="56">
        <f t="shared" si="2"/>
        <v>8.6943998351998566</v>
      </c>
      <c r="E46" s="56">
        <f t="shared" si="2"/>
        <v>0.10797175571719887</v>
      </c>
      <c r="F46" s="56">
        <f t="shared" si="2"/>
        <v>4.1324662735779377E-3</v>
      </c>
      <c r="G46" s="56">
        <f t="shared" si="2"/>
        <v>1.4506399953112882E-2</v>
      </c>
      <c r="H46" s="56">
        <f t="shared" si="2"/>
        <v>9.4228038786359578E-3</v>
      </c>
      <c r="I46" s="56">
        <f t="shared" si="2"/>
        <v>3.5897660046741451E-5</v>
      </c>
      <c r="J46" s="56">
        <f t="shared" si="2"/>
        <v>7.6826323720132535E-3</v>
      </c>
      <c r="K46" s="56">
        <f t="shared" si="2"/>
        <v>3.5747687134681975E-4</v>
      </c>
      <c r="L46" s="56">
        <f t="shared" si="2"/>
        <v>1.6012838713840645E-3</v>
      </c>
      <c r="M46" s="56">
        <f t="shared" si="2"/>
        <v>5.6902938838000456E-4</v>
      </c>
      <c r="N46" s="56">
        <f t="shared" si="2"/>
        <v>1.5274184712622425E-5</v>
      </c>
      <c r="O46" s="56">
        <f t="shared" si="2"/>
        <v>6.665050351081E-6</v>
      </c>
      <c r="P46" s="56">
        <f t="shared" si="2"/>
        <v>3.8682531529714496E-5</v>
      </c>
      <c r="Q46" s="56">
        <f t="shared" si="2"/>
        <v>2.5953140200967045E-2</v>
      </c>
      <c r="R46" s="56">
        <f t="shared" si="2"/>
        <v>4.32996289525468E-3</v>
      </c>
      <c r="S46" s="56">
        <f t="shared" si="2"/>
        <v>4.5607690182093361E-3</v>
      </c>
      <c r="T46" s="56">
        <f t="shared" si="2"/>
        <v>0</v>
      </c>
      <c r="U46" s="56">
        <f t="shared" si="2"/>
        <v>0.16855507077315537</v>
      </c>
      <c r="V46" s="56">
        <f t="shared" si="2"/>
        <v>0.12910619297533291</v>
      </c>
      <c r="W46" s="56">
        <f t="shared" si="2"/>
        <v>9.8787830539032971E-3</v>
      </c>
      <c r="X46" s="51">
        <v>2.6849315068493098</v>
      </c>
      <c r="Y46" s="41">
        <v>2.6849315068493098</v>
      </c>
    </row>
    <row r="47" spans="1:25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W47" si="3">AVERAGE(F20:F44)</f>
        <v>3.6403120881343671E-7</v>
      </c>
      <c r="G47" s="58">
        <f t="shared" si="3"/>
        <v>4.5331033489215934E-7</v>
      </c>
      <c r="H47" s="58">
        <f t="shared" si="3"/>
        <v>4.9290652370742807E-7</v>
      </c>
      <c r="I47" s="58">
        <f t="shared" si="3"/>
        <v>2.4764929813971015E-10</v>
      </c>
      <c r="J47" s="58">
        <f t="shared" si="3"/>
        <v>6.7540349427906332E-6</v>
      </c>
      <c r="K47" s="58">
        <f t="shared" si="3"/>
        <v>3.171341969096932E-6</v>
      </c>
      <c r="L47" s="58">
        <f t="shared" si="3"/>
        <v>2.8492207596015804E-6</v>
      </c>
      <c r="M47" s="58">
        <f t="shared" si="3"/>
        <v>3.257015541387257E-6</v>
      </c>
      <c r="N47" s="58">
        <f t="shared" si="3"/>
        <v>1.8463265328919062E-7</v>
      </c>
      <c r="O47" s="58">
        <f t="shared" si="3"/>
        <v>5.571005344521096E-8</v>
      </c>
      <c r="P47" s="58">
        <f t="shared" si="3"/>
        <v>1.2276417077480803E-8</v>
      </c>
      <c r="Q47" s="58">
        <f t="shared" si="3"/>
        <v>9.6758380018740828E-6</v>
      </c>
      <c r="R47" s="58">
        <f t="shared" si="3"/>
        <v>3.0267733122706594E-7</v>
      </c>
      <c r="S47" s="58">
        <f t="shared" si="3"/>
        <v>1.7822349058947734E-6</v>
      </c>
      <c r="T47" s="58">
        <f t="shared" si="3"/>
        <v>3.9479103740909426E-7</v>
      </c>
      <c r="U47" s="58">
        <f t="shared" si="3"/>
        <v>2.9400318280267234E-5</v>
      </c>
      <c r="V47" s="58">
        <f t="shared" si="3"/>
        <v>1.7379771883291726E-6</v>
      </c>
      <c r="W47" s="58">
        <f t="shared" si="3"/>
        <v>1.7865324441346282E-5</v>
      </c>
      <c r="X47" s="51">
        <v>1.7808219178082201</v>
      </c>
      <c r="Y47" s="41">
        <v>1.7808219178082201</v>
      </c>
    </row>
    <row r="48" spans="1:25" x14ac:dyDescent="0.25">
      <c r="A48" s="57"/>
      <c r="B48" s="57"/>
      <c r="C48" s="58">
        <f t="shared" ref="C48:W48" si="4">STDEV(C20:C44)</f>
        <v>1.3007861023607212</v>
      </c>
      <c r="D48" s="142">
        <f t="shared" si="4"/>
        <v>0.41794257468849982</v>
      </c>
      <c r="E48" s="58">
        <f t="shared" si="4"/>
        <v>4.2352606909754703E-7</v>
      </c>
      <c r="F48" s="58">
        <f t="shared" si="4"/>
        <v>5.4547680859037662E-7</v>
      </c>
      <c r="G48" s="58">
        <f t="shared" si="4"/>
        <v>5.4223759685375381E-7</v>
      </c>
      <c r="H48" s="58">
        <f t="shared" si="4"/>
        <v>1.434670068353515E-6</v>
      </c>
      <c r="I48" s="58">
        <f t="shared" si="4"/>
        <v>1.2382464906985507E-9</v>
      </c>
      <c r="J48" s="58">
        <f t="shared" si="4"/>
        <v>1.0009437269678281E-5</v>
      </c>
      <c r="K48" s="58">
        <f t="shared" si="4"/>
        <v>4.2799942705615425E-6</v>
      </c>
      <c r="L48" s="58">
        <f t="shared" si="4"/>
        <v>4.1609345471434614E-6</v>
      </c>
      <c r="M48" s="58">
        <f t="shared" si="4"/>
        <v>4.4337214943583498E-6</v>
      </c>
      <c r="N48" s="58">
        <f t="shared" si="4"/>
        <v>5.5054154572879805E-7</v>
      </c>
      <c r="O48" s="58">
        <f t="shared" si="4"/>
        <v>1.3976633429410893E-7</v>
      </c>
      <c r="P48" s="58">
        <f t="shared" si="4"/>
        <v>2.6273857456254024E-8</v>
      </c>
      <c r="Q48" s="58">
        <f t="shared" si="4"/>
        <v>1.8618351417662887E-5</v>
      </c>
      <c r="R48" s="58">
        <f t="shared" si="4"/>
        <v>6.7682185478658327E-7</v>
      </c>
      <c r="S48" s="58">
        <f t="shared" si="4"/>
        <v>4.6315267895037349E-6</v>
      </c>
      <c r="T48" s="58">
        <f t="shared" si="4"/>
        <v>1.7910646971752264E-6</v>
      </c>
      <c r="U48" s="58">
        <f t="shared" si="4"/>
        <v>4.3999421500869997E-5</v>
      </c>
      <c r="V48" s="58">
        <f t="shared" si="4"/>
        <v>2.7107700541242533E-6</v>
      </c>
      <c r="W48" s="58">
        <f t="shared" si="4"/>
        <v>2.2730418540590885E-5</v>
      </c>
      <c r="X48" s="51">
        <v>1.7574612247766599</v>
      </c>
      <c r="Y48" s="28">
        <v>1.7574612247766599</v>
      </c>
    </row>
    <row r="49" spans="1:25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3.7708109148994103E-4</v>
      </c>
      <c r="K49" s="59">
        <f>(Sediments!I17/1000000)*$B$53</f>
        <v>4.0545672649446267E-5</v>
      </c>
      <c r="L49" s="59">
        <f>(Sediments!J17/1000000)*$B$53</f>
        <v>1.7195067992228905E-4</v>
      </c>
      <c r="M49" s="59">
        <f>(Sediments!K17/1000000)*$B$53</f>
        <v>4.6156276127236429E-5</v>
      </c>
      <c r="N49" s="59">
        <f>(Sediments!L17/1000000)*$B$53</f>
        <v>9.2603925263304054E-7</v>
      </c>
      <c r="O49" s="59">
        <f>(Sediments!M17/1000000)*$B$53</f>
        <v>1.0666060468308008E-7</v>
      </c>
      <c r="P49" s="59">
        <f>(Sediments!N17/1000000)*$B$53</f>
        <v>2.6442462033326714E-6</v>
      </c>
      <c r="Q49" s="59">
        <f>(Sediments!O17/1000000)*$B$53</f>
        <v>6.8555082890946759E-4</v>
      </c>
      <c r="R49" s="59">
        <f>(Sediments!P17/1000000)*$B$53</f>
        <v>2.055901033761233E-4</v>
      </c>
      <c r="S49" s="59">
        <f>(Sediments!Q17/1000000)*$B$53</f>
        <v>1.7774603064957072E-4</v>
      </c>
      <c r="T49" s="59">
        <f>(Sediments!R17/1000000)*$B$53</f>
        <v>2.4805964620094704E-6</v>
      </c>
      <c r="U49" s="59">
        <f>(Sediments!S17/1000000)*$B$53</f>
        <v>8.5211876354589385E-3</v>
      </c>
      <c r="V49" s="59">
        <f>(Sediments!T17/1000000)*$B$53</f>
        <v>6.8104094098122023E-3</v>
      </c>
      <c r="W49" s="59">
        <f>(Sediments!U17/1000000)*$B$53</f>
        <v>6.3676642004622901E-4</v>
      </c>
      <c r="X49" s="51">
        <v>2.5753424657534199</v>
      </c>
      <c r="Y49" s="41">
        <v>2.5753424657534199</v>
      </c>
    </row>
    <row r="50" spans="1:25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2.7719888629835719E-7</v>
      </c>
      <c r="K50" s="60">
        <f>(Sediments!I19/1000000)*$B$55</f>
        <v>1.2947245574663211E-7</v>
      </c>
      <c r="L50" s="60">
        <f>(Sediments!J19/1000000)*$B$55</f>
        <v>1.3059469596766269E-7</v>
      </c>
      <c r="M50" s="60">
        <f>(Sediments!K19/1000000)*$B$55</f>
        <v>1.4468015343859522E-7</v>
      </c>
      <c r="N50" s="60">
        <f>(Sediments!L19/1000000)*$B$55</f>
        <v>4.6822476116604877E-9</v>
      </c>
      <c r="O50" s="60">
        <f>(Sediments!M19/1000000)*$B$55</f>
        <v>3.4956783541567517E-9</v>
      </c>
      <c r="P50" s="60">
        <f>(Sediments!N19/1000000)*$B$55</f>
        <v>2.1180736120786847E-9</v>
      </c>
      <c r="Q50" s="60">
        <f>(Sediments!O19/1000000)*$B$55</f>
        <v>2.3366621354665034E-7</v>
      </c>
      <c r="R50" s="60">
        <f>(Sediments!P19/1000000)*$B$55</f>
        <v>1.7968470156830284E-8</v>
      </c>
      <c r="S50" s="60">
        <f>(Sediments!Q19/1000000)*$B$55</f>
        <v>5.1252814003380769E-8</v>
      </c>
      <c r="T50" s="60">
        <f>(Sediments!R19/1000000)*$B$55</f>
        <v>5.7087520721836742E-9</v>
      </c>
      <c r="U50" s="60">
        <f>(Sediments!S19/1000000)*$B$55</f>
        <v>1.0782649257981071E-6</v>
      </c>
      <c r="V50" s="60">
        <f>(Sediments!T19/1000000)*$B$55</f>
        <v>7.7426484989918952E-8</v>
      </c>
      <c r="W50" s="60">
        <f>(Sediments!U19/1000000)*$B$55</f>
        <v>6.9012411741706451E-7</v>
      </c>
      <c r="X50" s="51">
        <v>16.828407062764601</v>
      </c>
      <c r="Y50" s="28">
        <v>16.828407062764601</v>
      </c>
    </row>
    <row r="51" spans="1:25" x14ac:dyDescent="0.25">
      <c r="A51" t="s">
        <v>96</v>
      </c>
      <c r="B51">
        <f>100-67.87</f>
        <v>32.129999999999995</v>
      </c>
      <c r="D51" t="s">
        <v>97</v>
      </c>
      <c r="E51" s="61">
        <f t="shared" ref="E51:S51" si="5">(100*E49)/E45</f>
        <v>6.2890220289527887</v>
      </c>
      <c r="F51" s="61">
        <f t="shared" si="5"/>
        <v>35.060779309918367</v>
      </c>
      <c r="G51" s="61">
        <f t="shared" si="5"/>
        <v>6.8602343654735733</v>
      </c>
      <c r="H51" s="61">
        <f t="shared" si="5"/>
        <v>8.7373496078152453</v>
      </c>
      <c r="I51" s="66">
        <f t="shared" si="5"/>
        <v>133.09286766422713</v>
      </c>
      <c r="J51" s="61">
        <f t="shared" si="5"/>
        <v>8.4920926825653904</v>
      </c>
      <c r="K51" s="61">
        <f t="shared" si="5"/>
        <v>10.105348109062037</v>
      </c>
      <c r="L51" s="61">
        <f t="shared" si="5"/>
        <v>12.964356537591481</v>
      </c>
      <c r="M51" s="61">
        <f t="shared" si="5"/>
        <v>10.992778022770894</v>
      </c>
      <c r="N51" s="66">
        <f t="shared" si="5"/>
        <v>10.70674142968115</v>
      </c>
      <c r="O51" s="66">
        <f t="shared" si="5"/>
        <v>3.661575642550337</v>
      </c>
      <c r="P51" s="66">
        <f t="shared" si="5"/>
        <v>23.624593647333093</v>
      </c>
      <c r="Q51" s="61">
        <f t="shared" si="5"/>
        <v>4.3343967174094153</v>
      </c>
      <c r="R51" s="61">
        <f t="shared" si="5"/>
        <v>10.486491901083985</v>
      </c>
      <c r="S51" s="61">
        <f t="shared" si="5"/>
        <v>5.4848822740030219</v>
      </c>
      <c r="T51" s="66">
        <v>0</v>
      </c>
      <c r="U51" s="61">
        <f>(100*U49)/U45</f>
        <v>7.3336361231825959</v>
      </c>
      <c r="V51" s="61">
        <f>(100*V49)/V45</f>
        <v>7.8276933851194324</v>
      </c>
      <c r="W51" s="61">
        <f>(100*W49)/W45</f>
        <v>9.6325408312392895</v>
      </c>
      <c r="X51" s="51">
        <v>3.1232876712328799</v>
      </c>
      <c r="Y51" s="28">
        <v>3.1232876712328799</v>
      </c>
    </row>
    <row r="52" spans="1:25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W52" si="6">(100*F50)/F47</f>
        <v>7.8060907166935403</v>
      </c>
      <c r="G52" s="61">
        <f t="shared" si="6"/>
        <v>3.2291606571298543</v>
      </c>
      <c r="H52" s="61">
        <f t="shared" si="6"/>
        <v>5.1372065275897461</v>
      </c>
      <c r="I52" s="66">
        <f t="shared" si="6"/>
        <v>26.080054965230055</v>
      </c>
      <c r="J52" s="61">
        <f t="shared" si="6"/>
        <v>4.1041968045226618</v>
      </c>
      <c r="K52" s="61">
        <f t="shared" si="6"/>
        <v>4.0825763039203418</v>
      </c>
      <c r="L52" s="61">
        <f t="shared" si="6"/>
        <v>4.5835232502631467</v>
      </c>
      <c r="M52" s="61">
        <f t="shared" si="6"/>
        <v>4.4421081692773186</v>
      </c>
      <c r="N52" s="66">
        <f t="shared" si="6"/>
        <v>2.5359802441481847</v>
      </c>
      <c r="O52" s="66">
        <f t="shared" si="6"/>
        <v>6.2747711373040387</v>
      </c>
      <c r="P52" s="66">
        <f t="shared" si="6"/>
        <v>17.253190395135441</v>
      </c>
      <c r="Q52" s="61">
        <f t="shared" si="6"/>
        <v>2.4149454910405925</v>
      </c>
      <c r="R52" s="61">
        <f t="shared" si="6"/>
        <v>5.936510039911278</v>
      </c>
      <c r="S52" s="61">
        <f t="shared" si="6"/>
        <v>2.875760868214464</v>
      </c>
      <c r="T52" s="66">
        <f t="shared" si="6"/>
        <v>1.4460186608208367</v>
      </c>
      <c r="U52" s="61">
        <f t="shared" si="6"/>
        <v>3.6675280706801461</v>
      </c>
      <c r="V52" s="61">
        <f t="shared" si="6"/>
        <v>4.4549770566525062</v>
      </c>
      <c r="W52" s="61">
        <f t="shared" si="6"/>
        <v>3.8629251860654072</v>
      </c>
      <c r="Y52" s="28">
        <v>5.8204095656097596</v>
      </c>
    </row>
    <row r="53" spans="1:25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U53" si="7">E45*$D$53</f>
        <v>69.48666673109274</v>
      </c>
      <c r="F53" s="68">
        <f t="shared" si="7"/>
        <v>3.5549585784661728</v>
      </c>
      <c r="G53" s="68">
        <f t="shared" si="7"/>
        <v>9.7622352699402999</v>
      </c>
      <c r="H53" s="68">
        <f t="shared" si="7"/>
        <v>5.7838022249894134</v>
      </c>
      <c r="I53" s="68">
        <f t="shared" si="7"/>
        <v>1.4214293100000004E-2</v>
      </c>
      <c r="J53" s="69">
        <f t="shared" si="7"/>
        <v>4.4403788981731651</v>
      </c>
      <c r="K53" s="69">
        <f t="shared" si="7"/>
        <v>0.40122984593758493</v>
      </c>
      <c r="L53" s="69">
        <f t="shared" si="7"/>
        <v>1.3263340870308558</v>
      </c>
      <c r="M53" s="69">
        <f t="shared" si="7"/>
        <v>0.4198781784879711</v>
      </c>
      <c r="N53" s="69">
        <f t="shared" si="7"/>
        <v>8.6491231595999998E-3</v>
      </c>
      <c r="O53" s="69">
        <f t="shared" si="7"/>
        <v>2.9129701280400017E-3</v>
      </c>
      <c r="P53" s="69">
        <f t="shared" si="7"/>
        <v>1.1192769038934019E-2</v>
      </c>
      <c r="Q53" s="69">
        <f t="shared" si="7"/>
        <v>15.816522427582681</v>
      </c>
      <c r="R53" s="69">
        <f t="shared" si="7"/>
        <v>1.9605231693820457</v>
      </c>
      <c r="S53" s="69">
        <f t="shared" si="7"/>
        <v>3.2406535230854945</v>
      </c>
      <c r="T53" s="69">
        <f t="shared" si="7"/>
        <v>0</v>
      </c>
      <c r="U53" s="69">
        <f t="shared" si="7"/>
        <v>116.19321564813306</v>
      </c>
      <c r="Y53" s="28">
        <v>4.5033652323666598</v>
      </c>
    </row>
    <row r="54" spans="1:25" x14ac:dyDescent="0.25">
      <c r="A54" s="55" t="s">
        <v>101</v>
      </c>
      <c r="B54" s="63">
        <f>B53/B52</f>
        <v>4.7251426415094375</v>
      </c>
      <c r="E54" s="61">
        <f t="shared" ref="E54:U54" si="8">E46*$D$53</f>
        <v>107.97175571719887</v>
      </c>
      <c r="F54" s="68">
        <f t="shared" si="8"/>
        <v>4.1324662735779381</v>
      </c>
      <c r="G54" s="68">
        <f t="shared" si="8"/>
        <v>14.506399953112881</v>
      </c>
      <c r="H54" s="68">
        <f t="shared" si="8"/>
        <v>9.4228038786359587</v>
      </c>
      <c r="I54" s="68">
        <f t="shared" si="8"/>
        <v>3.5897660046741449E-2</v>
      </c>
      <c r="J54" s="69">
        <f t="shared" si="8"/>
        <v>7.6826323720132539</v>
      </c>
      <c r="K54" s="69">
        <f t="shared" si="8"/>
        <v>0.35747687134681977</v>
      </c>
      <c r="L54" s="69">
        <f t="shared" si="8"/>
        <v>1.6012838713840645</v>
      </c>
      <c r="M54" s="69">
        <f t="shared" si="8"/>
        <v>0.56902938838000461</v>
      </c>
      <c r="N54" s="69">
        <f t="shared" si="8"/>
        <v>1.5274184712622424E-2</v>
      </c>
      <c r="O54" s="69">
        <f t="shared" si="8"/>
        <v>6.6650503510809998E-3</v>
      </c>
      <c r="P54" s="69">
        <f t="shared" si="8"/>
        <v>3.8682531529714494E-2</v>
      </c>
      <c r="Q54" s="69">
        <f t="shared" si="8"/>
        <v>25.953140200967045</v>
      </c>
      <c r="R54" s="69">
        <f t="shared" si="8"/>
        <v>4.3299628952546803</v>
      </c>
      <c r="S54" s="69">
        <f t="shared" si="8"/>
        <v>4.5607690182093359</v>
      </c>
      <c r="T54" s="69">
        <f t="shared" si="8"/>
        <v>0</v>
      </c>
      <c r="U54" s="69">
        <f t="shared" si="8"/>
        <v>168.55507077315536</v>
      </c>
      <c r="Y54" s="28">
        <v>4.4979445891155398</v>
      </c>
    </row>
    <row r="55" spans="1:25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U55" si="9">E47*$D$55</f>
        <v>0.29770676098188004</v>
      </c>
      <c r="F55" s="69">
        <f t="shared" si="9"/>
        <v>0.3640312088134367</v>
      </c>
      <c r="G55" s="69">
        <f t="shared" si="9"/>
        <v>0.45331033489215933</v>
      </c>
      <c r="H55" s="69">
        <f t="shared" si="9"/>
        <v>0.49290652370742805</v>
      </c>
      <c r="I55" s="69">
        <f t="shared" si="9"/>
        <v>2.4764929813971014E-4</v>
      </c>
      <c r="J55" s="69">
        <f t="shared" si="9"/>
        <v>6.754034942790633</v>
      </c>
      <c r="K55" s="69">
        <f t="shared" si="9"/>
        <v>3.171341969096932</v>
      </c>
      <c r="L55" s="69">
        <f t="shared" si="9"/>
        <v>2.8492207596015802</v>
      </c>
      <c r="M55" s="69">
        <f t="shared" si="9"/>
        <v>3.2570155413872568</v>
      </c>
      <c r="N55" s="69">
        <f t="shared" si="9"/>
        <v>0.18463265328919062</v>
      </c>
      <c r="O55" s="69">
        <f t="shared" si="9"/>
        <v>5.5710053445210961E-2</v>
      </c>
      <c r="P55" s="69">
        <f t="shared" si="9"/>
        <v>1.2276417077480803E-2</v>
      </c>
      <c r="Q55" s="69">
        <f t="shared" si="9"/>
        <v>9.6758380018740819</v>
      </c>
      <c r="R55" s="69">
        <f t="shared" si="9"/>
        <v>0.30267733122706592</v>
      </c>
      <c r="S55" s="69">
        <f t="shared" si="9"/>
        <v>1.7822349058947733</v>
      </c>
      <c r="T55" s="69">
        <f t="shared" si="9"/>
        <v>0.39479103740909427</v>
      </c>
      <c r="U55" s="69">
        <f t="shared" si="9"/>
        <v>29.400318280267232</v>
      </c>
      <c r="Y55" s="41">
        <v>2.02739726027397</v>
      </c>
    </row>
    <row r="56" spans="1:25" x14ac:dyDescent="0.25">
      <c r="A56" s="57" t="s">
        <v>103</v>
      </c>
      <c r="B56" s="65">
        <f>B55/B52</f>
        <v>0.20403360008480761</v>
      </c>
      <c r="E56" s="69">
        <f t="shared" ref="E56:U56" si="10">E48*$D$55</f>
        <v>0.42352606909754703</v>
      </c>
      <c r="F56" s="69">
        <f t="shared" si="10"/>
        <v>0.54547680859037662</v>
      </c>
      <c r="G56" s="69">
        <f t="shared" si="10"/>
        <v>0.54223759685375383</v>
      </c>
      <c r="H56" s="69">
        <f t="shared" si="10"/>
        <v>1.434670068353515</v>
      </c>
      <c r="I56" s="69">
        <f t="shared" si="10"/>
        <v>1.2382464906985507E-3</v>
      </c>
      <c r="J56" s="69">
        <f t="shared" si="10"/>
        <v>10.009437269678282</v>
      </c>
      <c r="K56" s="69">
        <f t="shared" si="10"/>
        <v>4.2799942705615424</v>
      </c>
      <c r="L56" s="69">
        <f t="shared" si="10"/>
        <v>4.1609345471434613</v>
      </c>
      <c r="M56" s="69">
        <f t="shared" si="10"/>
        <v>4.4337214943583501</v>
      </c>
      <c r="N56" s="69">
        <f t="shared" si="10"/>
        <v>0.5505415457287981</v>
      </c>
      <c r="O56" s="69">
        <f t="shared" si="10"/>
        <v>0.13976633429410892</v>
      </c>
      <c r="P56" s="69">
        <f t="shared" si="10"/>
        <v>2.6273857456254025E-2</v>
      </c>
      <c r="Q56" s="69">
        <f t="shared" si="10"/>
        <v>18.618351417662886</v>
      </c>
      <c r="R56" s="69">
        <f t="shared" si="10"/>
        <v>0.6768218547865833</v>
      </c>
      <c r="S56" s="69">
        <f t="shared" si="10"/>
        <v>4.6315267895037344</v>
      </c>
      <c r="T56" s="69">
        <f t="shared" si="10"/>
        <v>1.7910646971752264</v>
      </c>
      <c r="U56" s="69">
        <f t="shared" si="10"/>
        <v>43.99942150087</v>
      </c>
      <c r="Y56" s="28">
        <v>3.5756810547979101</v>
      </c>
    </row>
    <row r="57" spans="1:25" x14ac:dyDescent="0.25">
      <c r="D57">
        <f>+D47/365</f>
        <v>1.4813398362321648E-3</v>
      </c>
      <c r="Y57" s="41">
        <v>7.0136986301369904</v>
      </c>
    </row>
    <row r="58" spans="1:25" x14ac:dyDescent="0.25">
      <c r="F58" s="70"/>
      <c r="X58" s="55"/>
      <c r="Y58" s="41">
        <v>1.5342465753424701</v>
      </c>
    </row>
    <row r="59" spans="1:25" x14ac:dyDescent="0.25">
      <c r="F59" s="70"/>
      <c r="X59" s="55"/>
      <c r="Y59" s="41">
        <v>3.04109589041096</v>
      </c>
    </row>
    <row r="60" spans="1:25" x14ac:dyDescent="0.25">
      <c r="X60" s="57"/>
      <c r="Y60" s="55"/>
    </row>
    <row r="61" spans="1:25" x14ac:dyDescent="0.25">
      <c r="X61" s="57"/>
      <c r="Y61" s="55"/>
    </row>
    <row r="62" spans="1:25" x14ac:dyDescent="0.25">
      <c r="Y62" s="57"/>
    </row>
    <row r="63" spans="1:25" x14ac:dyDescent="0.25">
      <c r="Y63" s="57"/>
    </row>
    <row r="64" spans="1:25" x14ac:dyDescent="0.25">
      <c r="X64" s="55"/>
      <c r="Y64" s="55"/>
    </row>
    <row r="65" spans="24:25" x14ac:dyDescent="0.25">
      <c r="X65" s="57"/>
      <c r="Y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J41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2" width="11.42578125" style="71"/>
    <col min="3" max="18" width="9.5703125" style="71"/>
    <col min="19" max="19" width="12.5703125" style="71"/>
    <col min="20" max="34" width="9.5703125" style="71"/>
    <col min="35" max="1024" width="11.42578125" style="71"/>
  </cols>
  <sheetData>
    <row r="1" spans="1:1023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427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72" t="s">
        <v>28</v>
      </c>
      <c r="T1" s="6" t="s">
        <v>29</v>
      </c>
      <c r="U1" s="6" t="s">
        <v>30</v>
      </c>
      <c r="V1" s="6" t="s">
        <v>105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</row>
    <row r="2" spans="1:1023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2.2817099999999999</v>
      </c>
      <c r="J2" s="74">
        <v>19.824000000000002</v>
      </c>
      <c r="K2" s="74">
        <v>0.92149999999999999</v>
      </c>
      <c r="L2" s="74">
        <v>0.24185180000000001</v>
      </c>
      <c r="M2" s="74">
        <v>0</v>
      </c>
      <c r="N2" s="74">
        <v>0</v>
      </c>
      <c r="O2" s="74">
        <v>49.883503820759401</v>
      </c>
      <c r="P2" s="74">
        <v>10.54599</v>
      </c>
      <c r="Q2" s="74">
        <v>11.721169955341299</v>
      </c>
      <c r="R2" s="74">
        <v>0</v>
      </c>
      <c r="S2" s="75">
        <f>SUM(C2:R2)</f>
        <v>447.58400362165429</v>
      </c>
      <c r="T2" s="76">
        <f>SUM(C2:G2)</f>
        <v>316.43327804555361</v>
      </c>
      <c r="U2" s="76">
        <f>SUM(H2:M2)</f>
        <v>59.000061799999997</v>
      </c>
      <c r="V2" s="76">
        <f t="shared" ref="V2:V16" si="0">SUM(P2:R2,N2)</f>
        <v>22.267159955341299</v>
      </c>
      <c r="W2" s="77">
        <f>+C2/1000</f>
        <v>0.14424255175992101</v>
      </c>
      <c r="X2" s="11">
        <f>(C2)/(C2+D2)</f>
        <v>0.66398229315821078</v>
      </c>
      <c r="Y2" s="11">
        <f t="shared" ref="Y2:Y16" si="1">O2/(T2+O2)</f>
        <v>0.13617586277814686</v>
      </c>
      <c r="Z2" s="11">
        <f t="shared" ref="Z2:Z16" si="2">U2/(U2+O2)</f>
        <v>0.54186379242480676</v>
      </c>
      <c r="AA2" s="11">
        <f>H2/(H2+O2)</f>
        <v>0.41734751012288313</v>
      </c>
      <c r="AB2" s="11">
        <f t="shared" ref="AB2:AB16" si="3">T2/(T2+U2)</f>
        <v>0.8428481023441563</v>
      </c>
      <c r="AC2" s="78">
        <f>(C2+D2)/(C2+D2+P2)</f>
        <v>0.95370190655380294</v>
      </c>
      <c r="AD2" s="11">
        <f>(C2)/(O2+C2)</f>
        <v>0.74303550509206417</v>
      </c>
      <c r="AE2" s="79">
        <f>C2/(E2+C2)</f>
        <v>0.73427383450458306</v>
      </c>
      <c r="AF2" s="11">
        <f>(C2+D2)/(P2+O2)</f>
        <v>3.5949093402019003</v>
      </c>
      <c r="AG2" s="11">
        <f>H2/(E2+H2)</f>
        <v>0.40635317398332782</v>
      </c>
      <c r="AH2" s="80">
        <f t="shared" ref="AH2:AH16" si="4">P2/(P2+O2)</f>
        <v>0.17451726521622998</v>
      </c>
    </row>
    <row r="3" spans="1:1023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3.1282794671</v>
      </c>
      <c r="J3" s="74">
        <v>10.1079056605258</v>
      </c>
      <c r="K3" s="74">
        <v>1.9768963368621999</v>
      </c>
      <c r="L3" s="74">
        <v>6.0600000000000001E-2</v>
      </c>
      <c r="M3" s="74">
        <v>1.3051E-2</v>
      </c>
      <c r="N3" s="74">
        <v>0</v>
      </c>
      <c r="O3" s="74">
        <v>48.557172778847097</v>
      </c>
      <c r="P3" s="74">
        <v>25.383600000000001</v>
      </c>
      <c r="Q3" s="74">
        <v>36.219878302143499</v>
      </c>
      <c r="R3" s="74">
        <v>0</v>
      </c>
      <c r="S3" s="75">
        <f>SUM(C3:R3)</f>
        <v>513.71078965457946</v>
      </c>
      <c r="T3" s="81">
        <f>SUM(C3:G3)</f>
        <v>361.18180610910093</v>
      </c>
      <c r="U3" s="76">
        <f>SUM(H3:M3)</f>
        <v>42.368332464487999</v>
      </c>
      <c r="V3" s="76">
        <f t="shared" si="0"/>
        <v>61.6034783021435</v>
      </c>
      <c r="W3" s="73">
        <f>+C3/1000</f>
        <v>0.22921859881183401</v>
      </c>
      <c r="X3" s="73">
        <f>(C3)/(C3+D3)</f>
        <v>0.81096279955426831</v>
      </c>
      <c r="Y3" s="73">
        <f t="shared" si="1"/>
        <v>0.11850757501918338</v>
      </c>
      <c r="Z3" s="73">
        <f t="shared" si="2"/>
        <v>0.4659675230959866</v>
      </c>
      <c r="AA3" s="73">
        <f>H3/(H3+O3)</f>
        <v>0.35803859588231657</v>
      </c>
      <c r="AB3" s="73">
        <f t="shared" si="3"/>
        <v>0.89501098273873603</v>
      </c>
      <c r="AC3" s="73">
        <f>(C3+D3)/(C3+D3+P3)</f>
        <v>0.91759469191962739</v>
      </c>
      <c r="AD3" s="73">
        <f>(C3)/(O3+C3)</f>
        <v>0.82519291549156804</v>
      </c>
      <c r="AE3" s="73">
        <f>C3/(E3+C3)</f>
        <v>0.83692853625648356</v>
      </c>
      <c r="AF3" s="73">
        <f>(C3+D3)/(P3+O3)</f>
        <v>3.8226535156609072</v>
      </c>
      <c r="AG3" s="73">
        <f>H3/(E3+H3)</f>
        <v>0.37747688050659028</v>
      </c>
      <c r="AH3" s="73">
        <f t="shared" si="4"/>
        <v>0.34329638501237997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5.5</v>
      </c>
      <c r="J4" s="74">
        <v>18.392898509030498</v>
      </c>
      <c r="K4" s="74">
        <v>3.8137292257038999</v>
      </c>
      <c r="L4" s="74">
        <v>4.7199999999999999E-2</v>
      </c>
      <c r="M4" s="74">
        <v>1.20651E-2</v>
      </c>
      <c r="N4" s="74">
        <v>2.1117431402152098</v>
      </c>
      <c r="O4" s="74">
        <v>74.864528059973196</v>
      </c>
      <c r="P4" s="74">
        <v>14.7408820591367</v>
      </c>
      <c r="Q4" s="74">
        <v>27.096739489334201</v>
      </c>
      <c r="R4" s="74">
        <v>0.228333257845765</v>
      </c>
      <c r="S4" s="75">
        <f>SUM(C4:R4)</f>
        <v>550.90194167104619</v>
      </c>
      <c r="T4" s="81">
        <f>SUM(C4:G4)</f>
        <v>373.85197282980681</v>
      </c>
      <c r="U4" s="76">
        <f>SUM(H4:M4)</f>
        <v>58.007742834734401</v>
      </c>
      <c r="V4" s="76">
        <f t="shared" si="0"/>
        <v>44.177697946531872</v>
      </c>
      <c r="W4" s="73">
        <f>+C4/1000</f>
        <v>0.16871714125411699</v>
      </c>
      <c r="X4" s="73">
        <f>(C4)/(C4+D4)</f>
        <v>0.66046024591294705</v>
      </c>
      <c r="Y4" s="73">
        <f t="shared" si="1"/>
        <v>0.16684148657676054</v>
      </c>
      <c r="Z4" s="73">
        <f t="shared" si="2"/>
        <v>0.43656770855298821</v>
      </c>
      <c r="AA4" s="73">
        <f>H4/(H4+O4)</f>
        <v>0.28772611670382309</v>
      </c>
      <c r="AB4" s="73">
        <f t="shared" si="3"/>
        <v>0.86567919921525283</v>
      </c>
      <c r="AC4" s="73">
        <f>(C4+D4)/(C4+D4+P4)</f>
        <v>0.94544349706943875</v>
      </c>
      <c r="AD4" s="73">
        <f>(C4)/(O4+C4)</f>
        <v>0.69265122342421437</v>
      </c>
      <c r="AE4" s="73">
        <f>C4/(E4+C4)</f>
        <v>0.68932607020195524</v>
      </c>
      <c r="AF4" s="73">
        <f>(C4+D4)/(P4+O4)</f>
        <v>2.8508757792640935</v>
      </c>
      <c r="AG4" s="73">
        <f>H4/(E4+H4)</f>
        <v>0.28454518944295415</v>
      </c>
      <c r="AH4" s="73">
        <f t="shared" si="4"/>
        <v>0.16450883980712849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64.163337833193353</v>
      </c>
      <c r="I5" s="74">
        <v>2.6003779952662001</v>
      </c>
      <c r="J5" s="74">
        <v>10.691688120606701</v>
      </c>
      <c r="K5" s="74">
        <v>2.4501990836810998</v>
      </c>
      <c r="L5" s="74">
        <v>3.1E-2</v>
      </c>
      <c r="M5" s="74">
        <v>8.1200000000000005E-3</v>
      </c>
      <c r="N5" s="74">
        <v>0</v>
      </c>
      <c r="O5" s="74">
        <v>119.083605542596</v>
      </c>
      <c r="P5" s="74">
        <v>30.785886000000001</v>
      </c>
      <c r="Q5" s="74">
        <v>21.066757102855998</v>
      </c>
      <c r="R5" s="74">
        <v>1.63826622071203</v>
      </c>
      <c r="S5" s="75">
        <f>SUM(C5:R5)</f>
        <v>1326.8831406835909</v>
      </c>
      <c r="T5" s="81">
        <f>SUM(C5:G5)</f>
        <v>1074.36390278468</v>
      </c>
      <c r="U5" s="76">
        <f>SUM(H5:M5)</f>
        <v>79.944723032747362</v>
      </c>
      <c r="V5" s="76">
        <f t="shared" si="0"/>
        <v>53.490909323568033</v>
      </c>
      <c r="W5" s="73">
        <f>+C5/1000</f>
        <v>0.70821115555025194</v>
      </c>
      <c r="X5" s="73">
        <f>(C5)/(C5+D5)</f>
        <v>0.83046895071876947</v>
      </c>
      <c r="Y5" s="73">
        <f t="shared" si="1"/>
        <v>9.9781184100423817E-2</v>
      </c>
      <c r="Z5" s="73">
        <f t="shared" si="2"/>
        <v>0.40167509622874514</v>
      </c>
      <c r="AA5" s="73">
        <f>H5/(H5+O5)</f>
        <v>0.35014683820188969</v>
      </c>
      <c r="AB5" s="73">
        <f t="shared" si="3"/>
        <v>0.93074233247097649</v>
      </c>
      <c r="AC5" s="73">
        <f>(C5+D5)/(C5+D5+P5)</f>
        <v>0.96515740906052505</v>
      </c>
      <c r="AD5" s="73">
        <f>(C5)/(O5+C5)</f>
        <v>0.85605661833844104</v>
      </c>
      <c r="AE5" s="73">
        <f>C5/(E5+C5)</f>
        <v>0.86518677100867658</v>
      </c>
      <c r="AF5" s="73">
        <f>(C5+D5)/(P5+O5)</f>
        <v>5.6901816349610295</v>
      </c>
      <c r="AG5" s="73">
        <f>H5/(E5+H5)</f>
        <v>0.36766311361380583</v>
      </c>
      <c r="AH5" s="73">
        <f t="shared" si="4"/>
        <v>0.20541796521175237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6.5858100000000004</v>
      </c>
      <c r="J6" s="81">
        <v>30.103899999999999</v>
      </c>
      <c r="K6" s="81">
        <v>8.7255000000000003</v>
      </c>
      <c r="L6" s="81">
        <v>8.0600000000000005E-2</v>
      </c>
      <c r="M6" s="81">
        <v>1.0945E-2</v>
      </c>
      <c r="N6" s="81">
        <v>0</v>
      </c>
      <c r="O6" s="81">
        <v>45.118457999999997</v>
      </c>
      <c r="P6" s="81">
        <v>24.746400000000001</v>
      </c>
      <c r="Q6" s="81">
        <v>10.88871</v>
      </c>
      <c r="R6" s="81">
        <v>0</v>
      </c>
      <c r="S6" s="75">
        <f>SUM(C6:R6)</f>
        <v>1119.126023</v>
      </c>
      <c r="T6" s="81">
        <f>SUM(C6:G6)</f>
        <v>947.28560000000004</v>
      </c>
      <c r="U6" s="76">
        <f>SUM(H6:M6)</f>
        <v>91.086855000000014</v>
      </c>
      <c r="V6" s="76">
        <f t="shared" si="0"/>
        <v>35.635109999999997</v>
      </c>
      <c r="W6" s="73">
        <f>+C6/1000</f>
        <v>0.67798710000000006</v>
      </c>
      <c r="X6" s="73">
        <f>(C6)/(C6+D6)</f>
        <v>0.81659307754373278</v>
      </c>
      <c r="Y6" s="73">
        <f t="shared" si="1"/>
        <v>4.5463798375560444E-2</v>
      </c>
      <c r="Z6" s="73">
        <f t="shared" si="2"/>
        <v>0.66874671034308331</v>
      </c>
      <c r="AA6" s="73">
        <f>H6/(H6+O6)</f>
        <v>0.50254492469439271</v>
      </c>
      <c r="AB6" s="73">
        <f t="shared" si="3"/>
        <v>0.91227920717523259</v>
      </c>
      <c r="AC6" s="73">
        <f>(C6+D6)/(C6+D6+P6)</f>
        <v>0.9710571636923333</v>
      </c>
      <c r="AD6" s="73">
        <f>(C6)/(O6+C6)</f>
        <v>0.93760460350382202</v>
      </c>
      <c r="AE6" s="73">
        <f>C6/(E6+C6)</f>
        <v>0.88687776590455214</v>
      </c>
      <c r="AF6" s="73">
        <f>(C6+D6)/(P6+O6)</f>
        <v>11.883844378528618</v>
      </c>
      <c r="AG6" s="73">
        <f>H6/(E6+H6)</f>
        <v>0.34515186876079545</v>
      </c>
      <c r="AH6" s="73">
        <f t="shared" si="4"/>
        <v>0.35420382590629473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4.7425100000000002</v>
      </c>
      <c r="J7" s="81">
        <v>23.327010000000001</v>
      </c>
      <c r="K7" s="81">
        <v>6.6170999999999998</v>
      </c>
      <c r="L7" s="81">
        <v>6.0400000000000002E-2</v>
      </c>
      <c r="M7" s="81">
        <v>4.1000000000000002E-2</v>
      </c>
      <c r="N7" s="81">
        <v>0</v>
      </c>
      <c r="O7" s="81">
        <v>25.83</v>
      </c>
      <c r="P7" s="81">
        <v>20.911799999999999</v>
      </c>
      <c r="Q7" s="81">
        <v>9.4899000000000004</v>
      </c>
      <c r="R7" s="81">
        <v>0</v>
      </c>
      <c r="S7" s="75">
        <f>SUM(C7:R7)</f>
        <v>1020.731211</v>
      </c>
      <c r="T7" s="81">
        <f>SUM(C7:G7)</f>
        <v>898.71702999999991</v>
      </c>
      <c r="U7" s="76">
        <f>SUM(H7:M7)</f>
        <v>65.782481000000004</v>
      </c>
      <c r="V7" s="76">
        <f t="shared" si="0"/>
        <v>30.401699999999998</v>
      </c>
      <c r="W7" s="73">
        <f>+C7/1000</f>
        <v>0.60083263999999992</v>
      </c>
      <c r="X7" s="73">
        <f>(C7)/(C7+D7)</f>
        <v>0.77175623255960024</v>
      </c>
      <c r="Y7" s="73">
        <f t="shared" si="1"/>
        <v>2.7938005490104705E-2</v>
      </c>
      <c r="Z7" s="73">
        <f t="shared" si="2"/>
        <v>0.71805151745644791</v>
      </c>
      <c r="AA7" s="73">
        <f>H7/(H7+O7)</f>
        <v>0.54544223481503862</v>
      </c>
      <c r="AB7" s="73">
        <f t="shared" si="3"/>
        <v>0.93179625261624421</v>
      </c>
      <c r="AC7" s="73">
        <f>(C7+D7)/(C7+D7+P7)</f>
        <v>0.97384188209658473</v>
      </c>
      <c r="AD7" s="73">
        <f>(C7)/(O7+C7)</f>
        <v>0.95878165004379379</v>
      </c>
      <c r="AE7" s="73">
        <f>C7/(E7+C7)</f>
        <v>0.88770146389502946</v>
      </c>
      <c r="AF7" s="73">
        <f>(C7+D7)/(P7+O7)</f>
        <v>16.655893654074085</v>
      </c>
      <c r="AG7" s="73">
        <f>H7/(E7+H7)</f>
        <v>0.28966054791458024</v>
      </c>
      <c r="AH7" s="73">
        <f t="shared" si="4"/>
        <v>0.44738970257884808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1.9823999999999999</v>
      </c>
      <c r="J8" s="81">
        <v>4.2</v>
      </c>
      <c r="K8" s="81">
        <v>0.53810000000000002</v>
      </c>
      <c r="L8" s="81">
        <v>5.1999999999999998E-2</v>
      </c>
      <c r="M8" s="81">
        <v>0</v>
      </c>
      <c r="N8" s="81">
        <v>0</v>
      </c>
      <c r="O8" s="81">
        <v>28.308</v>
      </c>
      <c r="P8" s="81">
        <v>12.17815</v>
      </c>
      <c r="Q8" s="81">
        <v>8.0808</v>
      </c>
      <c r="R8" s="81">
        <v>0</v>
      </c>
      <c r="S8" s="75">
        <f>SUM(C8:R8)</f>
        <v>326.51343000000003</v>
      </c>
      <c r="T8" s="81">
        <f>SUM(C8:G8)</f>
        <v>246.67398</v>
      </c>
      <c r="U8" s="76">
        <f>SUM(H8:M8)</f>
        <v>31.272499999999997</v>
      </c>
      <c r="V8" s="76">
        <f t="shared" si="0"/>
        <v>20.258949999999999</v>
      </c>
      <c r="W8" s="73">
        <f>+C8/1000</f>
        <v>0.13745634000000001</v>
      </c>
      <c r="X8" s="73">
        <f>(C8)/(C8+D8)</f>
        <v>0.67912761842387015</v>
      </c>
      <c r="Y8" s="73">
        <f t="shared" si="1"/>
        <v>0.1029449275185232</v>
      </c>
      <c r="Z8" s="73">
        <f t="shared" si="2"/>
        <v>0.52487810609175811</v>
      </c>
      <c r="AA8" s="73">
        <f>H8/(H8+O8)</f>
        <v>0.46394485683987274</v>
      </c>
      <c r="AB8" s="73">
        <f t="shared" si="3"/>
        <v>0.88748733209357422</v>
      </c>
      <c r="AC8" s="73">
        <f>(C8+D8)/(C8+D8+P8)</f>
        <v>0.94324643981584644</v>
      </c>
      <c r="AD8" s="73">
        <f>(C8)/(O8+C8)</f>
        <v>0.82922744421387617</v>
      </c>
      <c r="AE8" s="73">
        <f>C8/(E8+C8)</f>
        <v>0.83577186675401183</v>
      </c>
      <c r="AF8" s="73">
        <f>(C8+D8)/(P8+O8)</f>
        <v>4.9992735787423603</v>
      </c>
      <c r="AG8" s="73">
        <f>H8/(E8+H8)</f>
        <v>0.47563579887400498</v>
      </c>
      <c r="AH8" s="73">
        <f t="shared" si="4"/>
        <v>0.30079792719238552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3.5152846000000002</v>
      </c>
      <c r="J9" s="81">
        <v>16.901</v>
      </c>
      <c r="K9" s="81">
        <v>8.7279275999999992</v>
      </c>
      <c r="L9" s="81">
        <v>8.5000000000000006E-2</v>
      </c>
      <c r="M9" s="81">
        <v>0</v>
      </c>
      <c r="N9" s="81">
        <v>0</v>
      </c>
      <c r="O9" s="81">
        <v>122.3741</v>
      </c>
      <c r="P9" s="81">
        <v>17.18871</v>
      </c>
      <c r="Q9" s="81">
        <v>7.8181500000000002</v>
      </c>
      <c r="R9" s="81">
        <v>0.11445</v>
      </c>
      <c r="S9" s="75">
        <f>SUM(C9:R9)</f>
        <v>1205.2313822000001</v>
      </c>
      <c r="T9" s="81">
        <f>SUM(C9:G9)</f>
        <v>1001.3266599999999</v>
      </c>
      <c r="U9" s="76">
        <f>SUM(H9:M9)</f>
        <v>56.409312200000002</v>
      </c>
      <c r="V9" s="76">
        <f t="shared" si="0"/>
        <v>25.121310000000001</v>
      </c>
      <c r="W9" s="73">
        <f>+C9/1000</f>
        <v>0.69333285</v>
      </c>
      <c r="X9" s="73">
        <f>(C9)/(C9+D9)</f>
        <v>0.77974325698273228</v>
      </c>
      <c r="Y9" s="73">
        <f t="shared" si="1"/>
        <v>0.10890274738267508</v>
      </c>
      <c r="Z9" s="73">
        <f t="shared" si="2"/>
        <v>0.31551759475815622</v>
      </c>
      <c r="AA9" s="73">
        <f>H9/(H9+O9)</f>
        <v>0.18174080032523324</v>
      </c>
      <c r="AB9" s="73">
        <f t="shared" si="3"/>
        <v>0.94666976099652411</v>
      </c>
      <c r="AC9" s="73">
        <f>(C9+D9)/(C9+D9+P9)</f>
        <v>0.98103565161261019</v>
      </c>
      <c r="AD9" s="73">
        <f>(C9)/(O9+C9)</f>
        <v>0.84997786276063969</v>
      </c>
      <c r="AE9" s="73">
        <f>C9/(E9+C9)</f>
        <v>0.94215141013326664</v>
      </c>
      <c r="AF9" s="73">
        <f>(C9+D9)/(P9+O9)</f>
        <v>6.3711883559810802</v>
      </c>
      <c r="AG9" s="73">
        <f>H9/(E9+H9)</f>
        <v>0.38967270767056006</v>
      </c>
      <c r="AH9" s="73">
        <f t="shared" si="4"/>
        <v>0.12316110574156539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1.0277400000000001</v>
      </c>
      <c r="J10" s="81">
        <v>1.2377400000000001</v>
      </c>
      <c r="K10" s="81">
        <v>1.764</v>
      </c>
      <c r="L10" s="81">
        <v>3.9800000000000002E-2</v>
      </c>
      <c r="M10" s="81">
        <v>0</v>
      </c>
      <c r="N10" s="81">
        <v>0</v>
      </c>
      <c r="O10" s="81">
        <v>18.564</v>
      </c>
      <c r="P10" s="81">
        <v>4.5187799999999996</v>
      </c>
      <c r="Q10" s="81">
        <v>6.9804000000000004</v>
      </c>
      <c r="R10" s="81">
        <v>0</v>
      </c>
      <c r="S10" s="75">
        <f>SUM(C10:R10)</f>
        <v>158.83313930000003</v>
      </c>
      <c r="T10" s="81">
        <f>SUM(C10:G10)</f>
        <v>116.91068000000001</v>
      </c>
      <c r="U10" s="76">
        <f>SUM(H10:M10)</f>
        <v>11.859279299999999</v>
      </c>
      <c r="V10" s="76">
        <f t="shared" si="0"/>
        <v>11.499179999999999</v>
      </c>
      <c r="W10" s="73">
        <f>+C10/1000</f>
        <v>7.1294790000000011E-2</v>
      </c>
      <c r="X10" s="73">
        <f>(C10)/(C10+D10)</f>
        <v>0.74623529230748942</v>
      </c>
      <c r="Y10" s="73">
        <f t="shared" si="1"/>
        <v>0.13702929580641932</v>
      </c>
      <c r="Z10" s="73">
        <f t="shared" si="2"/>
        <v>0.38980936877504851</v>
      </c>
      <c r="AA10" s="73">
        <f>H10/(H10+O10)</f>
        <v>0.29559078344515249</v>
      </c>
      <c r="AB10" s="73">
        <f t="shared" si="3"/>
        <v>0.90790336997489451</v>
      </c>
      <c r="AC10" s="73">
        <f>(C10+D10)/(C10+D10+P10)</f>
        <v>0.95483842532641294</v>
      </c>
      <c r="AD10" s="73">
        <f>(C10)/(O10+C10)</f>
        <v>0.79340919235614016</v>
      </c>
      <c r="AE10" s="73">
        <f>C10/(E10+C10)</f>
        <v>0.88223143896275658</v>
      </c>
      <c r="AF10" s="73">
        <f>(C10+D10)/(P10+O10)</f>
        <v>4.1389854254990084</v>
      </c>
      <c r="AG10" s="73">
        <f>H10/(E10+H10)</f>
        <v>0.45010427021702021</v>
      </c>
      <c r="AH10" s="73">
        <f t="shared" si="4"/>
        <v>0.19576411506759583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7.8813739719999996</v>
      </c>
      <c r="I11" s="81">
        <v>1.0164</v>
      </c>
      <c r="J11" s="81">
        <v>2.5367999999999999</v>
      </c>
      <c r="K11" s="81">
        <v>1.3262898599999999</v>
      </c>
      <c r="L11" s="81">
        <v>4.1099999999999998E-2</v>
      </c>
      <c r="M11" s="81">
        <v>0</v>
      </c>
      <c r="N11" s="81">
        <v>0</v>
      </c>
      <c r="O11" s="81">
        <v>14.91</v>
      </c>
      <c r="P11" s="81">
        <v>3.1878000000000002</v>
      </c>
      <c r="Q11" s="81">
        <v>2.5887099999999998</v>
      </c>
      <c r="R11" s="81">
        <v>0</v>
      </c>
      <c r="S11" s="75">
        <f>SUM(C11:R11)</f>
        <v>135.66046034199999</v>
      </c>
      <c r="T11" s="81">
        <f>SUM(C11:G11)</f>
        <v>102.17198650999998</v>
      </c>
      <c r="U11" s="76">
        <f>SUM(H11:M11)</f>
        <v>12.801963831999998</v>
      </c>
      <c r="V11" s="76">
        <f t="shared" si="0"/>
        <v>5.77651</v>
      </c>
      <c r="W11" s="73">
        <f>+C11/1000</f>
        <v>5.8693740000000001E-2</v>
      </c>
      <c r="X11" s="73">
        <f>(C11)/(C11+D11)</f>
        <v>0.72155483736603843</v>
      </c>
      <c r="Y11" s="73">
        <f t="shared" si="1"/>
        <v>0.12734666061312971</v>
      </c>
      <c r="Z11" s="73">
        <f t="shared" si="2"/>
        <v>0.46196523312494769</v>
      </c>
      <c r="AA11" s="73">
        <f>H11/(H11+O11)</f>
        <v>0.34580512704861688</v>
      </c>
      <c r="AB11" s="73">
        <f t="shared" si="3"/>
        <v>0.88865335326898443</v>
      </c>
      <c r="AC11" s="73">
        <f>(C11+D11)/(C11+D11+P11)</f>
        <v>0.96228849050866527</v>
      </c>
      <c r="AD11" s="73">
        <f>(C11)/(O11+C11)</f>
        <v>0.79742877196185946</v>
      </c>
      <c r="AE11" s="73">
        <f>C11/(E11+C11)</f>
        <v>0.85436210161373172</v>
      </c>
      <c r="AF11" s="73">
        <f>(C11+D11)/(P11+O11)</f>
        <v>4.4946580529125084</v>
      </c>
      <c r="AG11" s="73">
        <f>H11/(E11+H11)</f>
        <v>0.44063160709678334</v>
      </c>
      <c r="AH11" s="73">
        <f t="shared" si="4"/>
        <v>0.17614295660245999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0.4793914360226757</v>
      </c>
      <c r="I12" s="83">
        <v>0.144596952380176</v>
      </c>
      <c r="J12" s="83">
        <v>0.22151799999999999</v>
      </c>
      <c r="K12" s="83">
        <v>0.27814901176518397</v>
      </c>
      <c r="L12" s="83">
        <v>7.4672315424134704E-3</v>
      </c>
      <c r="M12" s="83">
        <v>8.3999999999999995E-3</v>
      </c>
      <c r="N12" s="83">
        <v>4.54675936985944E-3</v>
      </c>
      <c r="O12" s="83">
        <v>0.37928704259951901</v>
      </c>
      <c r="P12" s="83">
        <v>4.1581899999999998E-2</v>
      </c>
      <c r="Q12" s="83">
        <v>6.5526164504063705E-2</v>
      </c>
      <c r="R12" s="83">
        <v>1.2764293688989599E-2</v>
      </c>
      <c r="S12" s="83">
        <f>SUM(C12:R12)</f>
        <v>1.7644766867369241</v>
      </c>
      <c r="T12" s="83">
        <f>SUM(C12:G12)</f>
        <v>0.12124789486404351</v>
      </c>
      <c r="U12" s="82">
        <f>SUM(H12:M12)</f>
        <v>1.1395226317104492</v>
      </c>
      <c r="V12" s="82">
        <f t="shared" si="0"/>
        <v>0.12441911756291275</v>
      </c>
      <c r="W12" s="82">
        <f>+C12/1000</f>
        <v>1.6159099627946601E-5</v>
      </c>
      <c r="X12" s="82">
        <f>(C12)/(C12+D12)</f>
        <v>0.27526168744063312</v>
      </c>
      <c r="Y12" s="82">
        <f t="shared" si="1"/>
        <v>0.75776337316539477</v>
      </c>
      <c r="Z12" s="82">
        <f t="shared" si="2"/>
        <v>0.75027348784051029</v>
      </c>
      <c r="AA12" s="82">
        <f>H12/(H12+O12)</f>
        <v>0.5582897999166001</v>
      </c>
      <c r="AB12" s="82">
        <f t="shared" si="3"/>
        <v>9.6169677438029469E-2</v>
      </c>
      <c r="AC12" s="82">
        <f>(C12+D12)/(C12+D12+P12)</f>
        <v>0.58536850306457244</v>
      </c>
      <c r="AD12" s="82">
        <f>(C12)/(O12+C12)</f>
        <v>4.0862959332276613E-2</v>
      </c>
      <c r="AE12" s="82">
        <f>C12/(E12+C12)</f>
        <v>0.44193177001229045</v>
      </c>
      <c r="AF12" s="82">
        <f>(C12+D12)/(P12+O12)</f>
        <v>0.13948403810781376</v>
      </c>
      <c r="AG12" s="82">
        <f>H12/(E12+H12)</f>
        <v>0.95917223901869775</v>
      </c>
      <c r="AH12" s="82">
        <f t="shared" si="4"/>
        <v>9.8800115169266761E-2</v>
      </c>
    </row>
    <row r="13" spans="1:1023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0.62455207648696864</v>
      </c>
      <c r="I13" s="83">
        <v>0.236049113700733</v>
      </c>
      <c r="J13" s="83">
        <v>0.31381602826129701</v>
      </c>
      <c r="K13" s="83">
        <v>0.204757553434635</v>
      </c>
      <c r="L13" s="83">
        <v>6.2021459276774497E-3</v>
      </c>
      <c r="M13" s="83">
        <v>4.0501200405787096E-3</v>
      </c>
      <c r="N13" s="83">
        <v>3.1645250148659302E-3</v>
      </c>
      <c r="O13" s="83">
        <v>0.55357641981313599</v>
      </c>
      <c r="P13" s="83">
        <v>2.5399999999999999E-2</v>
      </c>
      <c r="Q13" s="83">
        <v>6.9567604625273005E-2</v>
      </c>
      <c r="R13" s="83">
        <v>9.4365251782030906E-3</v>
      </c>
      <c r="S13" s="83">
        <f>SUM(C13:R13)</f>
        <v>2.1613239644845224</v>
      </c>
      <c r="T13" s="83">
        <f>SUM(C13:G13)</f>
        <v>0.11075185200115446</v>
      </c>
      <c r="U13" s="82">
        <f>SUM(H13:M13)</f>
        <v>1.38942703785189</v>
      </c>
      <c r="V13" s="82">
        <f t="shared" si="0"/>
        <v>0.10756865481834203</v>
      </c>
      <c r="W13" s="82">
        <f>+C13/1000</f>
        <v>9.8612385514399907E-6</v>
      </c>
      <c r="X13" s="82">
        <f>(C13)/(C13+D13)</f>
        <v>0.2857399202506607</v>
      </c>
      <c r="Y13" s="82">
        <f t="shared" si="1"/>
        <v>0.83328746238860274</v>
      </c>
      <c r="Z13" s="82">
        <f t="shared" si="2"/>
        <v>0.71509241652179678</v>
      </c>
      <c r="AA13" s="82">
        <f>H13/(H13+O13)</f>
        <v>0.53012220521646436</v>
      </c>
      <c r="AB13" s="82">
        <f t="shared" si="3"/>
        <v>7.3825763547441706E-2</v>
      </c>
      <c r="AC13" s="82">
        <f>(C13+D13)/(C13+D13+P13)</f>
        <v>0.57603947749817463</v>
      </c>
      <c r="AD13" s="82">
        <f>(C13)/(O13+C13)</f>
        <v>1.7501915970726992E-2</v>
      </c>
      <c r="AE13" s="82">
        <f>C13/(E13+C13)</f>
        <v>0.3272232396257625</v>
      </c>
      <c r="AF13" s="82">
        <f>(C13+D13)/(P13+O13)</f>
        <v>5.9607330057722313E-2</v>
      </c>
      <c r="AG13" s="82">
        <f>H13/(E13+H13)</f>
        <v>0.96855764106087194</v>
      </c>
      <c r="AH13" s="82">
        <f t="shared" si="4"/>
        <v>4.38705258638993E-2</v>
      </c>
    </row>
    <row r="14" spans="1:1023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0.50540306470701013</v>
      </c>
      <c r="I14" s="83">
        <v>0.24231132404775299</v>
      </c>
      <c r="J14" s="83">
        <v>0.24851799999999999</v>
      </c>
      <c r="K14" s="83">
        <v>0.191762578181916</v>
      </c>
      <c r="L14" s="83">
        <v>8.9783612977953706E-3</v>
      </c>
      <c r="M14" s="83">
        <v>5.3928032835670698E-3</v>
      </c>
      <c r="N14" s="83">
        <v>4.2566667762413404E-3</v>
      </c>
      <c r="O14" s="83">
        <v>0.44827777563355697</v>
      </c>
      <c r="P14" s="83">
        <v>2.5151799999999998E-2</v>
      </c>
      <c r="Q14" s="83">
        <v>8.9662654552554996E-2</v>
      </c>
      <c r="R14" s="83">
        <v>7.3357396372654704E-3</v>
      </c>
      <c r="S14" s="83">
        <f>SUM(C14:R14)</f>
        <v>1.9245083796226261</v>
      </c>
      <c r="T14" s="83">
        <f>SUM(C14:G14)</f>
        <v>0.14745761150496572</v>
      </c>
      <c r="U14" s="82">
        <f>SUM(H14:M14)</f>
        <v>1.2023661315180416</v>
      </c>
      <c r="V14" s="82">
        <f t="shared" si="0"/>
        <v>0.1264068609660618</v>
      </c>
      <c r="W14" s="82">
        <f>+C14/1000</f>
        <v>1.9313949239808802E-5</v>
      </c>
      <c r="X14" s="82">
        <f>(C14)/(C14+D14)</f>
        <v>0.31987208749887575</v>
      </c>
      <c r="Y14" s="82">
        <f t="shared" si="1"/>
        <v>0.75247800501957041</v>
      </c>
      <c r="Z14" s="82">
        <f t="shared" si="2"/>
        <v>0.72842248186217295</v>
      </c>
      <c r="AA14" s="82">
        <f>H14/(H14+O14)</f>
        <v>0.52994989867524933</v>
      </c>
      <c r="AB14" s="82">
        <f t="shared" si="3"/>
        <v>0.10924212310469956</v>
      </c>
      <c r="AC14" s="82">
        <f>(C14+D14)/(C14+D14+P14)</f>
        <v>0.70593705193984968</v>
      </c>
      <c r="AD14" s="82">
        <f>(C14)/(O14+C14)</f>
        <v>4.1305156213017773E-2</v>
      </c>
      <c r="AE14" s="82">
        <f>C14/(E14+C14)</f>
        <v>0.31570001730582709</v>
      </c>
      <c r="AF14" s="82">
        <f>(C14+D14)/(P14+O14)</f>
        <v>0.12753792763026234</v>
      </c>
      <c r="AG14" s="82">
        <f>H14/(E14+H14)</f>
        <v>0.92350315537820982</v>
      </c>
      <c r="AH14" s="82">
        <f t="shared" si="4"/>
        <v>5.3126803424439935E-2</v>
      </c>
    </row>
    <row r="15" spans="1:1023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0.40354401097496939</v>
      </c>
      <c r="I15" s="83">
        <v>0.37696303983044899</v>
      </c>
      <c r="J15" s="83">
        <v>0.18854499999999999</v>
      </c>
      <c r="K15" s="83">
        <v>0.26014396505954301</v>
      </c>
      <c r="L15" s="83">
        <v>1.20136785794375E-2</v>
      </c>
      <c r="M15" s="83">
        <v>8.4499999999999992E-3</v>
      </c>
      <c r="N15" s="83">
        <v>4.7198542944094203E-3</v>
      </c>
      <c r="O15" s="83">
        <v>0.35119220756536002</v>
      </c>
      <c r="P15" s="83">
        <v>3.7511000000000003E-2</v>
      </c>
      <c r="Q15" s="83">
        <v>6.9189044463786598E-2</v>
      </c>
      <c r="R15" s="83">
        <v>1.48382899227895E-2</v>
      </c>
      <c r="S15" s="83">
        <f>SUM(C15:R15)</f>
        <v>1.9082943838768041</v>
      </c>
      <c r="T15" s="83">
        <f>SUM(C15:G15)</f>
        <v>0.1811842931860595</v>
      </c>
      <c r="U15" s="82">
        <f>SUM(H15:M15)</f>
        <v>1.2496596944443989</v>
      </c>
      <c r="V15" s="82">
        <f t="shared" si="0"/>
        <v>0.12625818868098551</v>
      </c>
      <c r="W15" s="82">
        <f>+C15/1000</f>
        <v>1.7453627319560302E-5</v>
      </c>
      <c r="X15" s="82">
        <f>(C15)/(C15+D15)</f>
        <v>0.17399035997150467</v>
      </c>
      <c r="Y15" s="82">
        <f t="shared" si="1"/>
        <v>0.65966887544749242</v>
      </c>
      <c r="Z15" s="82">
        <f t="shared" si="2"/>
        <v>0.78062167579370556</v>
      </c>
      <c r="AA15" s="82">
        <f>H15/(H15+O15)</f>
        <v>0.53468218572500636</v>
      </c>
      <c r="AB15" s="82">
        <f t="shared" si="3"/>
        <v>0.12662756719277884</v>
      </c>
      <c r="AC15" s="82">
        <f>(C15+D15)/(C15+D15+P15)</f>
        <v>0.72783555122807186</v>
      </c>
      <c r="AD15" s="82">
        <f>(C15)/(O15+C15)</f>
        <v>4.7345244860853446E-2</v>
      </c>
      <c r="AE15" s="82">
        <f>C15/(E15+C15)</f>
        <v>0.39363381685447812</v>
      </c>
      <c r="AF15" s="82">
        <f>(C15+D15)/(P15+O15)</f>
        <v>0.25807289125208349</v>
      </c>
      <c r="AG15" s="82">
        <f>H15/(E15+H15)</f>
        <v>0.93753660343622713</v>
      </c>
      <c r="AH15" s="82">
        <f t="shared" si="4"/>
        <v>9.6502934037899765E-2</v>
      </c>
    </row>
    <row r="16" spans="1:1023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0.55049488549153114</v>
      </c>
      <c r="I16" s="83">
        <v>0.197370860546946</v>
      </c>
      <c r="J16" s="83">
        <v>0.23527213323474799</v>
      </c>
      <c r="K16" s="83">
        <v>0.40311075051523199</v>
      </c>
      <c r="L16" s="83">
        <v>8.6374777968637809E-3</v>
      </c>
      <c r="M16" s="83">
        <v>6.0332206707810901E-3</v>
      </c>
      <c r="N16" s="83">
        <v>2.8989944841815202E-3</v>
      </c>
      <c r="O16" s="83">
        <v>0.42848540000000002</v>
      </c>
      <c r="P16" s="83">
        <v>3.6518000000000002E-2</v>
      </c>
      <c r="Q16" s="83">
        <v>0.18001285346259099</v>
      </c>
      <c r="R16" s="83">
        <v>8.4166051392126594E-3</v>
      </c>
      <c r="S16" s="83">
        <f>SUM(C16:R16)</f>
        <v>2.2126078137323653</v>
      </c>
      <c r="T16" s="83">
        <f>SUM(C16:G16)</f>
        <v>0.15535663239027808</v>
      </c>
      <c r="U16" s="82">
        <f>SUM(H16:M16)</f>
        <v>1.4009193282561021</v>
      </c>
      <c r="V16" s="82">
        <f t="shared" si="0"/>
        <v>0.22784645308598517</v>
      </c>
      <c r="W16" s="82">
        <f>+C16/1000</f>
        <v>2.0305561838838497E-5</v>
      </c>
      <c r="X16" s="82">
        <f>(C16)/(C16+D16)</f>
        <v>0.22079622518365474</v>
      </c>
      <c r="Y16" s="82">
        <f t="shared" si="1"/>
        <v>0.73390639287438697</v>
      </c>
      <c r="Z16" s="82">
        <f t="shared" si="2"/>
        <v>0.76577878400453359</v>
      </c>
      <c r="AA16" s="82">
        <f>H16/(H16+O16)</f>
        <v>0.56231457737183743</v>
      </c>
      <c r="AB16" s="82">
        <f t="shared" si="3"/>
        <v>9.9825889700019918E-2</v>
      </c>
      <c r="AC16" s="82">
        <f>(C16+D16)/(C16+D16+P16)</f>
        <v>0.71577599850432216</v>
      </c>
      <c r="AD16" s="82">
        <f>(C16)/(O16+C16)</f>
        <v>4.5245032911625918E-2</v>
      </c>
      <c r="AE16" s="82">
        <f>C16/(E16+C16)</f>
        <v>0.4391326886004695</v>
      </c>
      <c r="AF16" s="82">
        <f>(C16+D16)/(P16+O16)</f>
        <v>0.19777310774338316</v>
      </c>
      <c r="AG16" s="82">
        <f>H16/(E16+H16)</f>
        <v>0.95500821814120562</v>
      </c>
      <c r="AH16" s="82">
        <f t="shared" si="4"/>
        <v>7.85327591153097E-2</v>
      </c>
    </row>
    <row r="17" spans="1:1023" s="84" customFormat="1" ht="12.75" x14ac:dyDescent="0.2">
      <c r="B17" s="84" t="s">
        <v>119</v>
      </c>
      <c r="C17" s="85">
        <f t="shared" ref="C17:AH17" si="5">AVERAGE(C2:C11)</f>
        <v>348.99869073761243</v>
      </c>
      <c r="D17" s="85">
        <f t="shared" si="5"/>
        <v>99.539467372376436</v>
      </c>
      <c r="E17" s="85">
        <f t="shared" si="5"/>
        <v>53.484436594572671</v>
      </c>
      <c r="F17" s="85">
        <f t="shared" si="5"/>
        <v>40.358252219433581</v>
      </c>
      <c r="G17" s="85">
        <f t="shared" si="5"/>
        <v>1.51084270391904</v>
      </c>
      <c r="H17" s="85">
        <f t="shared" si="5"/>
        <v>30.114382210519334</v>
      </c>
      <c r="I17" s="85">
        <f t="shared" si="5"/>
        <v>3.2380512062366202</v>
      </c>
      <c r="J17" s="85">
        <f t="shared" si="5"/>
        <v>13.732294229016301</v>
      </c>
      <c r="K17" s="85">
        <f t="shared" si="5"/>
        <v>3.6861242106247203</v>
      </c>
      <c r="L17" s="85">
        <f t="shared" si="5"/>
        <v>7.3955179999999995E-2</v>
      </c>
      <c r="M17" s="85">
        <f t="shared" si="5"/>
        <v>8.5181100000000006E-3</v>
      </c>
      <c r="N17" s="85">
        <f t="shared" si="5"/>
        <v>0.21117431402152098</v>
      </c>
      <c r="O17" s="85">
        <f t="shared" si="5"/>
        <v>54.749336820217557</v>
      </c>
      <c r="P17" s="85">
        <f t="shared" si="5"/>
        <v>16.418799805913668</v>
      </c>
      <c r="Q17" s="85">
        <f t="shared" si="5"/>
        <v>14.195121484967498</v>
      </c>
      <c r="R17" s="85">
        <f t="shared" si="5"/>
        <v>0.19810494785577951</v>
      </c>
      <c r="S17" s="85">
        <f t="shared" si="5"/>
        <v>680.51755214728723</v>
      </c>
      <c r="T17" s="85">
        <f t="shared" si="5"/>
        <v>543.89168962791405</v>
      </c>
      <c r="U17" s="85">
        <f t="shared" si="5"/>
        <v>50.853325146396983</v>
      </c>
      <c r="V17" s="85">
        <f t="shared" si="5"/>
        <v>31.023200552758471</v>
      </c>
      <c r="W17" s="85">
        <f t="shared" si="5"/>
        <v>0.34899869073761242</v>
      </c>
      <c r="X17" s="85">
        <f t="shared" si="5"/>
        <v>0.74808846045276578</v>
      </c>
      <c r="Y17" s="85">
        <f t="shared" si="5"/>
        <v>0.10709315436609272</v>
      </c>
      <c r="Z17" s="85">
        <f t="shared" si="5"/>
        <v>0.4925042650851969</v>
      </c>
      <c r="AA17" s="85">
        <f t="shared" si="5"/>
        <v>0.37483277880792193</v>
      </c>
      <c r="AB17" s="85">
        <f t="shared" si="5"/>
        <v>0.90090698928945767</v>
      </c>
      <c r="AC17" s="85">
        <f t="shared" si="5"/>
        <v>0.95682055576558478</v>
      </c>
      <c r="AD17" s="85">
        <f t="shared" si="5"/>
        <v>0.82833657871864186</v>
      </c>
      <c r="AE17" s="85">
        <f t="shared" si="5"/>
        <v>0.84148112592350477</v>
      </c>
      <c r="AF17" s="85">
        <f t="shared" si="5"/>
        <v>6.4502463715825602</v>
      </c>
      <c r="AG17" s="85">
        <f t="shared" si="5"/>
        <v>0.38268951580804222</v>
      </c>
      <c r="AH17" s="85">
        <f t="shared" si="5"/>
        <v>0.24852000883366404</v>
      </c>
    </row>
    <row r="18" spans="1:1023" s="84" customFormat="1" ht="12.75" x14ac:dyDescent="0.2">
      <c r="B18" s="84" t="s">
        <v>120</v>
      </c>
      <c r="C18" s="85">
        <f t="shared" ref="C18:AH18" si="6">STDEV(C2:C11)</f>
        <v>281.69599266664369</v>
      </c>
      <c r="D18" s="85">
        <f t="shared" si="6"/>
        <v>63.215002533841357</v>
      </c>
      <c r="E18" s="85">
        <f t="shared" si="6"/>
        <v>33.436098363775372</v>
      </c>
      <c r="F18" s="85">
        <f t="shared" si="6"/>
        <v>30.409850820576978</v>
      </c>
      <c r="G18" s="85">
        <f t="shared" si="6"/>
        <v>4.7777041306315695</v>
      </c>
      <c r="H18" s="85">
        <f t="shared" si="6"/>
        <v>16.575989272128954</v>
      </c>
      <c r="I18" s="85">
        <f t="shared" si="6"/>
        <v>1.8677166995302346</v>
      </c>
      <c r="J18" s="85">
        <f t="shared" si="6"/>
        <v>9.5664804955686797</v>
      </c>
      <c r="K18" s="85">
        <f t="shared" si="6"/>
        <v>3.1743336278028904</v>
      </c>
      <c r="L18" s="85">
        <f t="shared" si="6"/>
        <v>6.1469573932435149E-2</v>
      </c>
      <c r="M18" s="85">
        <f t="shared" si="6"/>
        <v>1.2723734096775382E-2</v>
      </c>
      <c r="N18" s="85">
        <f t="shared" si="6"/>
        <v>0.66779181563163792</v>
      </c>
      <c r="O18" s="85">
        <f t="shared" si="6"/>
        <v>39.020542158300131</v>
      </c>
      <c r="P18" s="85">
        <f t="shared" si="6"/>
        <v>9.1218162584406386</v>
      </c>
      <c r="Q18" s="85">
        <f t="shared" si="6"/>
        <v>10.555486327858659</v>
      </c>
      <c r="R18" s="85">
        <f t="shared" si="6"/>
        <v>0.51171773745288818</v>
      </c>
      <c r="S18" s="85">
        <f t="shared" si="6"/>
        <v>446.52501957809324</v>
      </c>
      <c r="T18" s="85">
        <f t="shared" si="6"/>
        <v>388.5981030993791</v>
      </c>
      <c r="U18" s="85">
        <f t="shared" si="6"/>
        <v>26.373799238051809</v>
      </c>
      <c r="V18" s="85">
        <f t="shared" si="6"/>
        <v>17.890408694863009</v>
      </c>
      <c r="W18" s="85">
        <f t="shared" si="6"/>
        <v>0.28169599266664375</v>
      </c>
      <c r="X18" s="85">
        <f t="shared" si="6"/>
        <v>6.4300005457565132E-2</v>
      </c>
      <c r="Y18" s="85">
        <f t="shared" si="6"/>
        <v>4.215051817848707E-2</v>
      </c>
      <c r="Z18" s="85">
        <f t="shared" si="6"/>
        <v>0.12485706570373357</v>
      </c>
      <c r="AA18" s="85">
        <f t="shared" si="6"/>
        <v>0.10957081165097443</v>
      </c>
      <c r="AB18" s="85">
        <f t="shared" si="6"/>
        <v>3.1786851725103933E-2</v>
      </c>
      <c r="AC18" s="85">
        <f t="shared" si="6"/>
        <v>1.8391411498791855E-2</v>
      </c>
      <c r="AD18" s="85">
        <f t="shared" si="6"/>
        <v>8.0322159350577557E-2</v>
      </c>
      <c r="AE18" s="85">
        <f t="shared" si="6"/>
        <v>7.5585148358235738E-2</v>
      </c>
      <c r="AF18" s="85">
        <f t="shared" si="6"/>
        <v>4.3912464650089786</v>
      </c>
      <c r="AG18" s="85">
        <f t="shared" si="6"/>
        <v>6.4203251231323338E-2</v>
      </c>
      <c r="AH18" s="85">
        <f t="shared" si="6"/>
        <v>0.10570520425563117</v>
      </c>
    </row>
    <row r="19" spans="1:1023" s="82" customFormat="1" ht="12.75" x14ac:dyDescent="0.2">
      <c r="B19" s="86" t="s">
        <v>119</v>
      </c>
      <c r="C19" s="136">
        <f t="shared" ref="C19:AH19" si="7">AVERAGE(C12:C16)</f>
        <v>1.661869531551884E-2</v>
      </c>
      <c r="D19" s="87">
        <f t="shared" si="7"/>
        <v>5.2556283340312301E-2</v>
      </c>
      <c r="E19" s="87">
        <f t="shared" si="7"/>
        <v>2.7073082492955258E-2</v>
      </c>
      <c r="F19" s="87">
        <f t="shared" si="7"/>
        <v>4.6832142372052944E-2</v>
      </c>
      <c r="G19" s="87">
        <f t="shared" si="7"/>
        <v>1.1945326846091963E-4</v>
      </c>
      <c r="H19" s="87">
        <f t="shared" si="7"/>
        <v>0.51267709473663103</v>
      </c>
      <c r="I19" s="87">
        <f t="shared" si="7"/>
        <v>0.23945825810121141</v>
      </c>
      <c r="J19" s="87">
        <f t="shared" si="7"/>
        <v>0.24153383229920902</v>
      </c>
      <c r="K19" s="87">
        <f t="shared" si="7"/>
        <v>0.26758477179130202</v>
      </c>
      <c r="L19" s="87">
        <f t="shared" si="7"/>
        <v>8.6597790288375134E-3</v>
      </c>
      <c r="M19" s="87">
        <f t="shared" si="7"/>
        <v>6.4652287989853743E-3</v>
      </c>
      <c r="N19" s="87">
        <f t="shared" si="7"/>
        <v>3.91735998791153E-3</v>
      </c>
      <c r="O19" s="87">
        <f t="shared" si="7"/>
        <v>0.43216376912231436</v>
      </c>
      <c r="P19" s="87">
        <f t="shared" si="7"/>
        <v>3.3232539999999998E-2</v>
      </c>
      <c r="Q19" s="87">
        <f t="shared" si="7"/>
        <v>9.4791664321653854E-2</v>
      </c>
      <c r="R19" s="87">
        <f t="shared" si="7"/>
        <v>1.0558290713292066E-2</v>
      </c>
      <c r="S19" s="87">
        <f t="shared" si="7"/>
        <v>1.9942422456906486</v>
      </c>
      <c r="T19" s="87">
        <f t="shared" si="7"/>
        <v>0.14319965678930024</v>
      </c>
      <c r="U19" s="87">
        <f t="shared" si="7"/>
        <v>1.2763789647561765</v>
      </c>
      <c r="V19" s="87">
        <f t="shared" si="7"/>
        <v>0.14249985502285745</v>
      </c>
      <c r="W19" s="87">
        <f t="shared" si="7"/>
        <v>1.6618695315518838E-5</v>
      </c>
      <c r="X19" s="87">
        <f t="shared" si="7"/>
        <v>0.2551320560690658</v>
      </c>
      <c r="Y19" s="87">
        <f t="shared" si="7"/>
        <v>0.74742082177908942</v>
      </c>
      <c r="Z19" s="87">
        <f t="shared" si="7"/>
        <v>0.7480377692045439</v>
      </c>
      <c r="AA19" s="87">
        <f t="shared" si="7"/>
        <v>0.54307173338103154</v>
      </c>
      <c r="AB19" s="87">
        <f t="shared" si="7"/>
        <v>0.10113820419659389</v>
      </c>
      <c r="AC19" s="87">
        <f t="shared" si="7"/>
        <v>0.66219131644699813</v>
      </c>
      <c r="AD19" s="87">
        <f t="shared" si="7"/>
        <v>3.845206185770015E-2</v>
      </c>
      <c r="AE19" s="87">
        <f t="shared" si="7"/>
        <v>0.38352430647976554</v>
      </c>
      <c r="AF19" s="87">
        <f t="shared" si="7"/>
        <v>0.15649505895825302</v>
      </c>
      <c r="AG19" s="87">
        <f t="shared" si="7"/>
        <v>0.94875557140704248</v>
      </c>
      <c r="AH19" s="87">
        <f t="shared" si="7"/>
        <v>7.4166627522163103E-2</v>
      </c>
    </row>
    <row r="20" spans="1:1023" s="82" customFormat="1" ht="12.75" x14ac:dyDescent="0.2">
      <c r="B20" s="86" t="s">
        <v>120</v>
      </c>
      <c r="C20" s="87">
        <f t="shared" ref="C20:AH20" si="8">STDEV(C12:C16)</f>
        <v>4.1057563262746778E-3</v>
      </c>
      <c r="D20" s="87">
        <f t="shared" si="8"/>
        <v>2.3949211423969181E-2</v>
      </c>
      <c r="E20" s="87">
        <f t="shared" si="8"/>
        <v>8.8144744241707602E-3</v>
      </c>
      <c r="F20" s="87">
        <f t="shared" si="8"/>
        <v>7.8656723926431565E-3</v>
      </c>
      <c r="G20" s="87">
        <f t="shared" si="8"/>
        <v>1.8241861322024615E-5</v>
      </c>
      <c r="H20" s="87">
        <f t="shared" si="8"/>
        <v>8.2184355870571948E-2</v>
      </c>
      <c r="I20" s="87">
        <f t="shared" si="8"/>
        <v>8.6164586120450831E-2</v>
      </c>
      <c r="J20" s="87">
        <f t="shared" si="8"/>
        <v>4.6155046359558694E-2</v>
      </c>
      <c r="K20" s="87">
        <f t="shared" si="8"/>
        <v>8.4009707906735023E-2</v>
      </c>
      <c r="L20" s="87">
        <f t="shared" si="8"/>
        <v>2.1686841730557847E-3</v>
      </c>
      <c r="M20" s="87">
        <f t="shared" si="8"/>
        <v>1.9269233342650129E-3</v>
      </c>
      <c r="N20" s="87">
        <f t="shared" si="8"/>
        <v>8.3052672840681018E-4</v>
      </c>
      <c r="O20" s="87">
        <f t="shared" si="8"/>
        <v>7.8048967548831463E-2</v>
      </c>
      <c r="P20" s="87">
        <f t="shared" si="8"/>
        <v>7.507634807181301E-3</v>
      </c>
      <c r="Q20" s="87">
        <f t="shared" si="8"/>
        <v>4.8572560748156218E-2</v>
      </c>
      <c r="R20" s="87">
        <f t="shared" si="8"/>
        <v>3.1390624720455344E-3</v>
      </c>
      <c r="S20" s="87">
        <f t="shared" si="8"/>
        <v>0.18751125377545927</v>
      </c>
      <c r="T20" s="87">
        <f t="shared" si="8"/>
        <v>2.8033438620289789E-2</v>
      </c>
      <c r="U20" s="87">
        <f t="shared" si="8"/>
        <v>0.11533824577736587</v>
      </c>
      <c r="V20" s="87">
        <f t="shared" si="8"/>
        <v>4.8357832351763885E-2</v>
      </c>
      <c r="W20" s="87">
        <f t="shared" si="8"/>
        <v>4.1057563262746825E-6</v>
      </c>
      <c r="X20" s="87">
        <f t="shared" si="8"/>
        <v>5.7654659843388689E-2</v>
      </c>
      <c r="Y20" s="87">
        <f t="shared" si="8"/>
        <v>6.2025533683059166E-2</v>
      </c>
      <c r="Z20" s="87">
        <f t="shared" si="8"/>
        <v>2.6700228339277567E-2</v>
      </c>
      <c r="AA20" s="87">
        <f t="shared" si="8"/>
        <v>1.590702619551336E-2</v>
      </c>
      <c r="AB20" s="87">
        <f t="shared" si="8"/>
        <v>1.9285739351411868E-2</v>
      </c>
      <c r="AC20" s="87">
        <f t="shared" si="8"/>
        <v>7.4863303919949331E-2</v>
      </c>
      <c r="AD20" s="87">
        <f t="shared" si="8"/>
        <v>1.2021796313215559E-2</v>
      </c>
      <c r="AE20" s="87">
        <f t="shared" si="8"/>
        <v>5.9949709109491739E-2</v>
      </c>
      <c r="AF20" s="87">
        <f t="shared" si="8"/>
        <v>7.5061733962193442E-2</v>
      </c>
      <c r="AG20" s="87">
        <f t="shared" si="8"/>
        <v>1.8050445115789304E-2</v>
      </c>
      <c r="AH20" s="87">
        <f t="shared" si="8"/>
        <v>2.492644369572505E-2</v>
      </c>
    </row>
    <row r="21" spans="1:1023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>
        <f>54.7/0.48</f>
        <v>113.95833333333334</v>
      </c>
      <c r="O22" s="90">
        <f>54.7/5.07</f>
        <v>10.788954635108482</v>
      </c>
      <c r="P22" s="90"/>
      <c r="Q22" s="90"/>
      <c r="R22" s="90"/>
      <c r="S22" s="90"/>
      <c r="T22" s="90"/>
    </row>
    <row r="23" spans="1:1023" s="73" customFormat="1" ht="12.75" x14ac:dyDescent="0.2">
      <c r="A23" s="73" t="s">
        <v>106</v>
      </c>
      <c r="B23" s="73" t="s">
        <v>107</v>
      </c>
      <c r="C23" s="11">
        <f>(C2*100)/$S2</f>
        <v>32.226922900008326</v>
      </c>
      <c r="D23" s="11">
        <f>(D2*100)/$S2</f>
        <v>16.308893841010455</v>
      </c>
      <c r="E23" s="11">
        <f>(E2*100)/$S2</f>
        <v>11.662592680717678</v>
      </c>
      <c r="F23" s="11">
        <f>(F2*100)/$S2</f>
        <v>7.1241151922296542</v>
      </c>
      <c r="G23" s="11">
        <f>(G2*100)/$S2</f>
        <v>3.3755511628967088</v>
      </c>
      <c r="H23" s="11">
        <v>7.3929010546444216</v>
      </c>
      <c r="I23" s="11">
        <f t="shared" ref="I23" si="9">(I2*100)/$S2</f>
        <v>0.50978363425354778</v>
      </c>
      <c r="J23" s="11">
        <f>(J2*100)/$S2</f>
        <v>4.4291127117128521</v>
      </c>
      <c r="K23" s="11">
        <f>(K2*100)/$S2</f>
        <v>0.20588313982260861</v>
      </c>
      <c r="L23" s="11">
        <f>(L2*100)/$S2</f>
        <v>5.4034951661149827E-2</v>
      </c>
      <c r="M23" s="11">
        <f>(M2*100)/$S2</f>
        <v>0</v>
      </c>
      <c r="N23" s="11">
        <f>(N2*100)/$S2</f>
        <v>0</v>
      </c>
      <c r="O23" s="11">
        <f>(O2*100)/$S2</f>
        <v>11.145059568064067</v>
      </c>
      <c r="P23" s="11">
        <f>(P2*100)/$S2</f>
        <v>2.3562035092108866</v>
      </c>
      <c r="Q23" s="11">
        <f>(Q2*100)/$S2</f>
        <v>2.6187642678242993</v>
      </c>
      <c r="R23" s="11">
        <f>(R2*100)/$S2</f>
        <v>0</v>
      </c>
      <c r="S23" s="11">
        <f>(S2*100)/$S2</f>
        <v>100</v>
      </c>
      <c r="T23" s="11">
        <f>(T2*100)/$S2</f>
        <v>70.698075776862822</v>
      </c>
      <c r="U23" s="11">
        <f>(U2*100)/$S2</f>
        <v>13.181896878037923</v>
      </c>
      <c r="V23" s="11">
        <f>(V2*100)/$S2</f>
        <v>4.9749677770351859</v>
      </c>
    </row>
    <row r="24" spans="1:1023" s="73" customFormat="1" ht="12.75" x14ac:dyDescent="0.2">
      <c r="A24" s="73" t="s">
        <v>108</v>
      </c>
      <c r="B24" s="73" t="s">
        <v>107</v>
      </c>
      <c r="C24" s="11">
        <f>(C3*100)/$S3</f>
        <v>44.620164385871909</v>
      </c>
      <c r="D24" s="11">
        <f>(D3*100)/$S3</f>
        <v>10.401057808779447</v>
      </c>
      <c r="E24" s="11">
        <f>(E3*100)/$S3</f>
        <v>8.6940224925615137</v>
      </c>
      <c r="F24" s="11">
        <f>(F3*100)/$S3</f>
        <v>6.5931493319122794</v>
      </c>
      <c r="G24" s="11">
        <f>(G3*100)/$S3</f>
        <v>0</v>
      </c>
      <c r="H24" s="11">
        <v>5.0077627788545334</v>
      </c>
      <c r="I24" s="11">
        <f t="shared" ref="I24" si="10">(I3*100)/$S3</f>
        <v>0.6089573219210489</v>
      </c>
      <c r="J24" s="11">
        <f>(J3*100)/$S3</f>
        <v>1.967625727176644</v>
      </c>
      <c r="K24" s="11">
        <f>(K3*100)/$S3</f>
        <v>0.38482671119122697</v>
      </c>
      <c r="L24" s="11">
        <f>(L3*100)/$S3</f>
        <v>1.1796520770129748E-2</v>
      </c>
      <c r="M24" s="11">
        <f>(M3*100)/$S3</f>
        <v>2.540534530873982E-3</v>
      </c>
      <c r="N24" s="11">
        <f>(N3*100)/$S3</f>
        <v>0</v>
      </c>
      <c r="O24" s="11">
        <f>(O3*100)/$S3</f>
        <v>9.4522392281262135</v>
      </c>
      <c r="P24" s="11">
        <f>(P3*100)/$S3</f>
        <v>4.9412238386248424</v>
      </c>
      <c r="Q24" s="11">
        <f>(Q3*100)/$S3</f>
        <v>7.0506360838747115</v>
      </c>
      <c r="R24" s="11">
        <f>(R3*100)/$S3</f>
        <v>0</v>
      </c>
      <c r="S24" s="11">
        <f>(S3*100)/$S3</f>
        <v>100</v>
      </c>
      <c r="T24" s="11">
        <f>(T3*100)/$S3</f>
        <v>70.30839401912516</v>
      </c>
      <c r="U24" s="11">
        <f>(U3*100)/$S3</f>
        <v>8.2475068302490957</v>
      </c>
      <c r="V24" s="11">
        <f>(V3*100)/$S3</f>
        <v>11.991859922499556</v>
      </c>
    </row>
    <row r="25" spans="1:1023" s="73" customFormat="1" ht="12.75" x14ac:dyDescent="0.2">
      <c r="A25" s="73" t="s">
        <v>109</v>
      </c>
      <c r="B25" s="73" t="s">
        <v>107</v>
      </c>
      <c r="C25" s="11">
        <f>(C4*100)/$S4</f>
        <v>30.625621093719282</v>
      </c>
      <c r="D25" s="11">
        <f>(D4*100)/$S4</f>
        <v>15.744499262859964</v>
      </c>
      <c r="E25" s="11">
        <f>(E4*100)/$S4</f>
        <v>13.802730621959689</v>
      </c>
      <c r="F25" s="11">
        <f>(F4*100)/$S4</f>
        <v>7.6889488357446725</v>
      </c>
      <c r="G25" s="11">
        <f>(G4*100)/$S4</f>
        <v>0</v>
      </c>
      <c r="H25" s="11">
        <v>5.2038497930161594</v>
      </c>
      <c r="I25" s="11">
        <f t="shared" ref="I25" si="11">(I4*100)/$S4</f>
        <v>0.99836279090193381</v>
      </c>
      <c r="J25" s="11">
        <f>(J4*100)/$S4</f>
        <v>3.3386882705912191</v>
      </c>
      <c r="K25" s="11">
        <f>(K4*100)/$S4</f>
        <v>0.69227006427600302</v>
      </c>
      <c r="L25" s="11">
        <f>(L4*100)/$S4</f>
        <v>8.5677679510129581E-3</v>
      </c>
      <c r="M25" s="11">
        <f>(M4*100)/$S4</f>
        <v>2.190063074274713E-3</v>
      </c>
      <c r="N25" s="11">
        <f>(N4*100)/$S4</f>
        <v>0.38332468638786737</v>
      </c>
      <c r="O25" s="11">
        <f>(O4*100)/$S4</f>
        <v>13.589447122456541</v>
      </c>
      <c r="P25" s="11">
        <f>(P4*100)/$S4</f>
        <v>2.6757723914392653</v>
      </c>
      <c r="Q25" s="11">
        <f>(Q4*100)/$S4</f>
        <v>4.9186139019844237</v>
      </c>
      <c r="R25" s="11">
        <f>(R4*100)/$S4</f>
        <v>4.1447168828841599E-2</v>
      </c>
      <c r="S25" s="11">
        <f>(S4*100)/$S4</f>
        <v>100</v>
      </c>
      <c r="T25" s="11">
        <f>(T4*100)/$S4</f>
        <v>67.861799814283614</v>
      </c>
      <c r="U25" s="11">
        <f>(U4*100)/$S4</f>
        <v>10.529594914619469</v>
      </c>
      <c r="V25" s="11">
        <f>(V4*100)/$S4</f>
        <v>8.0191581486403969</v>
      </c>
    </row>
    <row r="26" spans="1:1023" s="73" customFormat="1" ht="12.75" x14ac:dyDescent="0.2">
      <c r="A26" s="73" t="s">
        <v>110</v>
      </c>
      <c r="B26" s="73" t="s">
        <v>107</v>
      </c>
      <c r="C26" s="11">
        <f>(C5*100)/$S5</f>
        <v>53.374041302943368</v>
      </c>
      <c r="D26" s="11">
        <f>(D5*100)/$S5</f>
        <v>10.89572008518345</v>
      </c>
      <c r="E26" s="11">
        <f>(E5*100)/$S5</f>
        <v>8.3167324021577045</v>
      </c>
      <c r="F26" s="11">
        <f>(F5*100)/$S5</f>
        <v>8.3824981159042391</v>
      </c>
      <c r="G26" s="11">
        <f>(G5*100)/$S5</f>
        <v>0</v>
      </c>
      <c r="H26" s="11">
        <v>4.6125948215337917</v>
      </c>
      <c r="I26" s="11">
        <f t="shared" ref="I26" si="12">(I5*100)/$S5</f>
        <v>0.19597641386313214</v>
      </c>
      <c r="J26" s="11">
        <f>(J5*100)/$S5</f>
        <v>0.80577466038934653</v>
      </c>
      <c r="K26" s="11">
        <f>(K5*100)/$S5</f>
        <v>0.18465824220351409</v>
      </c>
      <c r="L26" s="11">
        <f>(L5*100)/$S5</f>
        <v>2.3363021994558808E-3</v>
      </c>
      <c r="M26" s="11">
        <f>(M5*100)/$S5</f>
        <v>6.1196044708328233E-4</v>
      </c>
      <c r="N26" s="11">
        <f>(N5*100)/$S5</f>
        <v>0</v>
      </c>
      <c r="O26" s="11">
        <f>(O5*100)/$S5</f>
        <v>8.9746867596226938</v>
      </c>
      <c r="P26" s="11">
        <f>(P5*100)/$S5</f>
        <v>2.3201655862580002</v>
      </c>
      <c r="Q26" s="11">
        <f>(Q5*100)/$S5</f>
        <v>1.5876874501550087</v>
      </c>
      <c r="R26" s="11">
        <f>(R5*100)/$S5</f>
        <v>0.12346725724979962</v>
      </c>
      <c r="S26" s="11">
        <f>(S5*100)/$S5</f>
        <v>100</v>
      </c>
      <c r="T26" s="11">
        <f>(T5*100)/$S5</f>
        <v>80.968991906188762</v>
      </c>
      <c r="U26" s="11">
        <f>(U5*100)/$S5</f>
        <v>6.025001040525769</v>
      </c>
      <c r="V26" s="11">
        <f>(V5*100)/$S5</f>
        <v>4.0313202936628079</v>
      </c>
    </row>
    <row r="27" spans="1:1023" s="73" customFormat="1" ht="12.75" x14ac:dyDescent="0.2">
      <c r="A27" s="73" t="s">
        <v>111</v>
      </c>
      <c r="B27" s="73" t="s">
        <v>107</v>
      </c>
      <c r="C27" s="11">
        <f>(C6*100)/$S6</f>
        <v>60.581836724924415</v>
      </c>
      <c r="D27" s="11">
        <f>(D6*100)/$S6</f>
        <v>13.606689226276709</v>
      </c>
      <c r="E27" s="11">
        <f>(E6*100)/$S6</f>
        <v>7.7272798793635049</v>
      </c>
      <c r="F27" s="11">
        <f>(F6*100)/$S6</f>
        <v>2.7293172861909225</v>
      </c>
      <c r="G27" s="11">
        <f>(G6*100)/$S6</f>
        <v>0</v>
      </c>
      <c r="H27" s="11">
        <v>3.9134421207125398</v>
      </c>
      <c r="I27" s="11">
        <f t="shared" ref="I27" si="13">(I6*100)/$S6</f>
        <v>0.5884779608953834</v>
      </c>
      <c r="J27" s="11">
        <f>(J6*100)/$S6</f>
        <v>2.6899472786185044</v>
      </c>
      <c r="K27" s="11">
        <f>(K6*100)/$S6</f>
        <v>0.77967090574928044</v>
      </c>
      <c r="L27" s="11">
        <f>(L6*100)/$S6</f>
        <v>7.2020485935925735E-3</v>
      </c>
      <c r="M27" s="11">
        <f>(M6*100)/$S6</f>
        <v>9.7799530839789961E-4</v>
      </c>
      <c r="N27" s="11">
        <f>(N6*100)/$S6</f>
        <v>0</v>
      </c>
      <c r="O27" s="11">
        <f>(O6*100)/$S6</f>
        <v>4.0315797392551564</v>
      </c>
      <c r="P27" s="11">
        <f>(P6*100)/$S6</f>
        <v>2.2112255002044576</v>
      </c>
      <c r="Q27" s="11">
        <f>(Q6*100)/$S6</f>
        <v>0.97296549058979376</v>
      </c>
      <c r="R27" s="11">
        <f>(R6*100)/$S6</f>
        <v>0</v>
      </c>
      <c r="S27" s="11">
        <f>(S6*100)/$S6</f>
        <v>100</v>
      </c>
      <c r="T27" s="11">
        <f>(T6*100)/$S6</f>
        <v>84.645123116755542</v>
      </c>
      <c r="U27" s="11">
        <f>(U6*100)/$S6</f>
        <v>8.1391061531950459</v>
      </c>
      <c r="V27" s="11">
        <f>(V6*100)/$S6</f>
        <v>3.1841909907942507</v>
      </c>
    </row>
    <row r="28" spans="1:1023" s="73" customFormat="1" ht="12.75" x14ac:dyDescent="0.2">
      <c r="A28" s="73" t="s">
        <v>112</v>
      </c>
      <c r="B28" s="73" t="s">
        <v>107</v>
      </c>
      <c r="C28" s="11">
        <f>(C7*100)/$S7</f>
        <v>58.862963483929356</v>
      </c>
      <c r="D28" s="11">
        <f>(D7*100)/$S7</f>
        <v>17.408482084712112</v>
      </c>
      <c r="E28" s="11">
        <f>(E7*100)/$S7</f>
        <v>7.4464500723491645</v>
      </c>
      <c r="F28" s="11">
        <f>(F7*100)/$S7</f>
        <v>4.3284989744474469</v>
      </c>
      <c r="G28" s="11">
        <f>(G7*100)/$S7</f>
        <v>0</v>
      </c>
      <c r="H28" s="11">
        <v>2.9470100260137038</v>
      </c>
      <c r="I28" s="11">
        <f t="shared" ref="I28" si="14">(I7*100)/$S7</f>
        <v>0.46461888780238347</v>
      </c>
      <c r="J28" s="11">
        <f>(J7*100)/$S7</f>
        <v>2.2853234767992219</v>
      </c>
      <c r="K28" s="11">
        <f>(K7*100)/$S7</f>
        <v>0.64827056610890665</v>
      </c>
      <c r="L28" s="11">
        <f>(L7*100)/$S7</f>
        <v>5.9173266526088425E-3</v>
      </c>
      <c r="M28" s="11">
        <f>(M7*100)/$S7</f>
        <v>4.0167283569033539E-3</v>
      </c>
      <c r="N28" s="11">
        <f>(N7*100)/$S7</f>
        <v>0</v>
      </c>
      <c r="O28" s="11">
        <f>(O7*100)/$S7</f>
        <v>2.5305388648491123</v>
      </c>
      <c r="P28" s="11">
        <f>(P7*100)/$S7</f>
        <v>2.0487078061924766</v>
      </c>
      <c r="Q28" s="11">
        <f>(Q7*100)/$S7</f>
        <v>0.92971586424822272</v>
      </c>
      <c r="R28" s="11">
        <f>(R7*100)/$S7</f>
        <v>0</v>
      </c>
      <c r="S28" s="11">
        <f>(S7*100)/$S7</f>
        <v>100</v>
      </c>
      <c r="T28" s="11">
        <f>(T7*100)/$S7</f>
        <v>88.046394615438075</v>
      </c>
      <c r="U28" s="11">
        <f>(U7*100)/$S7</f>
        <v>6.4446428492720997</v>
      </c>
      <c r="V28" s="11">
        <f>(V7*100)/$S7</f>
        <v>2.9784236704406988</v>
      </c>
    </row>
    <row r="29" spans="1:1023" s="73" customFormat="1" ht="12.75" x14ac:dyDescent="0.2">
      <c r="A29" s="73" t="s">
        <v>113</v>
      </c>
      <c r="B29" s="73" t="s">
        <v>107</v>
      </c>
      <c r="C29" s="11">
        <f>(C8*100)/$S8</f>
        <v>42.098219359614092</v>
      </c>
      <c r="D29" s="11">
        <f>(D8*100)/$S8</f>
        <v>19.890452898063025</v>
      </c>
      <c r="E29" s="11">
        <f>(E8*100)/$S8</f>
        <v>8.2722477908489083</v>
      </c>
      <c r="F29" s="11">
        <f>(F8*100)/$S8</f>
        <v>5.2869617032291751</v>
      </c>
      <c r="G29" s="11">
        <f>(G8*100)/$S8</f>
        <v>0</v>
      </c>
      <c r="H29" s="11">
        <v>6.9797899185794678</v>
      </c>
      <c r="I29" s="11">
        <f t="shared" ref="I29" si="15">(I8*100)/$S8</f>
        <v>0.60714194818877731</v>
      </c>
      <c r="J29" s="11">
        <f>(J8*100)/$S8</f>
        <v>1.2863176868406301</v>
      </c>
      <c r="K29" s="11">
        <f>(K8*100)/$S8</f>
        <v>0.16480179697355787</v>
      </c>
      <c r="L29" s="11">
        <f>(L8*100)/$S8</f>
        <v>1.5925838027550657E-2</v>
      </c>
      <c r="M29" s="11">
        <f>(M8*100)/$S8</f>
        <v>0</v>
      </c>
      <c r="N29" s="11">
        <f>(N8*100)/$S8</f>
        <v>0</v>
      </c>
      <c r="O29" s="11">
        <f>(O8*100)/$S8</f>
        <v>8.6697812093058459</v>
      </c>
      <c r="P29" s="11">
        <f>(P8*100)/$S8</f>
        <v>3.7297546995233857</v>
      </c>
      <c r="Q29" s="11">
        <f>(Q8*100)/$S8</f>
        <v>2.4748752294813721</v>
      </c>
      <c r="R29" s="11">
        <f>(R8*100)/$S8</f>
        <v>0</v>
      </c>
      <c r="S29" s="11">
        <f>(S8*100)/$S8</f>
        <v>100</v>
      </c>
      <c r="T29" s="11">
        <f>(T8*100)/$S8</f>
        <v>75.547881751755199</v>
      </c>
      <c r="U29" s="11">
        <f>(U8*100)/$S8</f>
        <v>9.5777071099341899</v>
      </c>
      <c r="V29" s="11">
        <f>(V8*100)/$S8</f>
        <v>6.2046299290047573</v>
      </c>
    </row>
    <row r="30" spans="1:1023" s="73" customFormat="1" ht="12.75" x14ac:dyDescent="0.2">
      <c r="A30" s="73" t="s">
        <v>114</v>
      </c>
      <c r="B30" s="73" t="s">
        <v>107</v>
      </c>
      <c r="C30" s="11">
        <f>(C9*100)/$S9</f>
        <v>57.526949616463448</v>
      </c>
      <c r="D30" s="11">
        <f>(D9*100)/$S9</f>
        <v>16.249834089326782</v>
      </c>
      <c r="E30" s="11">
        <f>(E9*100)/$S9</f>
        <v>3.532184825978554</v>
      </c>
      <c r="F30" s="11">
        <f>(F9*100)/$S9</f>
        <v>5.772726384953569</v>
      </c>
      <c r="G30" s="11">
        <f>(G9*100)/$S9</f>
        <v>0</v>
      </c>
      <c r="H30" s="11">
        <v>2.205440341360688</v>
      </c>
      <c r="I30" s="11">
        <f t="shared" ref="I30" si="16">(I9*100)/$S9</f>
        <v>0.29166885727645797</v>
      </c>
      <c r="J30" s="11">
        <f>(J9*100)/$S9</f>
        <v>1.4023033460304795</v>
      </c>
      <c r="K30" s="11">
        <f>(K9*100)/$S9</f>
        <v>0.72417029036103031</v>
      </c>
      <c r="L30" s="11">
        <f>(L9*100)/$S9</f>
        <v>7.0525876819472677E-3</v>
      </c>
      <c r="M30" s="11">
        <f>(M9*100)/$S9</f>
        <v>0</v>
      </c>
      <c r="N30" s="11">
        <f>(N9*100)/$S9</f>
        <v>0</v>
      </c>
      <c r="O30" s="11">
        <f>(O9*100)/$S9</f>
        <v>10.153577297051566</v>
      </c>
      <c r="P30" s="11">
        <f>(P9*100)/$S9</f>
        <v>1.4261751107595744</v>
      </c>
      <c r="Q30" s="11">
        <f>(Q9*100)/$S9</f>
        <v>0.64868456924254159</v>
      </c>
      <c r="R30" s="11">
        <f>(R9*100)/$S9</f>
        <v>9.4961018846925274E-3</v>
      </c>
      <c r="S30" s="11">
        <f>(S9*100)/$S9</f>
        <v>100</v>
      </c>
      <c r="T30" s="11">
        <f>(T9*100)/$S9</f>
        <v>83.081694916722341</v>
      </c>
      <c r="U30" s="11">
        <f>(U9*100)/$S9</f>
        <v>4.6803720043392678</v>
      </c>
      <c r="V30" s="11">
        <f>(V9*100)/$S9</f>
        <v>2.0843557818868086</v>
      </c>
    </row>
    <row r="31" spans="1:1023" s="73" customFormat="1" ht="12.75" x14ac:dyDescent="0.2">
      <c r="A31" s="73" t="s">
        <v>115</v>
      </c>
      <c r="B31" s="73" t="s">
        <v>107</v>
      </c>
      <c r="C31" s="11">
        <f>(C10*100)/$S10</f>
        <v>44.886596282240696</v>
      </c>
      <c r="D31" s="11">
        <f>(D10*100)/$S10</f>
        <v>15.264131973244952</v>
      </c>
      <c r="E31" s="11">
        <f>(E10*100)/$S10</f>
        <v>5.9918855989015878</v>
      </c>
      <c r="F31" s="11">
        <f>(F10*100)/$S10</f>
        <v>7.4633606388714115</v>
      </c>
      <c r="G31" s="11">
        <f>(G10*100)/$S10</f>
        <v>0</v>
      </c>
      <c r="H31" s="11">
        <v>4.6752205998837173</v>
      </c>
      <c r="I31" s="11">
        <f t="shared" ref="I31" si="17">(I10*100)/$S10</f>
        <v>0.64705640430542066</v>
      </c>
      <c r="J31" s="11">
        <f>(J10*100)/$S10</f>
        <v>0.77927062668086411</v>
      </c>
      <c r="K31" s="11">
        <f>(K10*100)/$S10</f>
        <v>1.1105994679537254</v>
      </c>
      <c r="L31" s="11">
        <f>(L10*100)/$S10</f>
        <v>2.5057743097822154E-2</v>
      </c>
      <c r="M31" s="11">
        <f>(M10*100)/$S10</f>
        <v>0</v>
      </c>
      <c r="N31" s="11">
        <f>(N10*100)/$S10</f>
        <v>0</v>
      </c>
      <c r="O31" s="11">
        <f>(O10*100)/$S10</f>
        <v>11.687737257989207</v>
      </c>
      <c r="P31" s="11">
        <f>(P10*100)/$S10</f>
        <v>2.8449856370747932</v>
      </c>
      <c r="Q31" s="11">
        <f>(Q10*100)/$S10</f>
        <v>4.3948007517597425</v>
      </c>
      <c r="R31" s="11">
        <f>(R10*100)/$S10</f>
        <v>0</v>
      </c>
      <c r="S31" s="11">
        <f>(S10*100)/$S10</f>
        <v>100</v>
      </c>
      <c r="T31" s="11">
        <f>(T10*100)/$S10</f>
        <v>73.605974493258657</v>
      </c>
      <c r="U31" s="11">
        <f>(U10*100)/$S10</f>
        <v>7.4665018599175896</v>
      </c>
      <c r="V31" s="11">
        <f>(V10*100)/$S10</f>
        <v>7.2397863888345348</v>
      </c>
    </row>
    <row r="32" spans="1:1023" s="73" customFormat="1" ht="12.75" x14ac:dyDescent="0.2">
      <c r="A32" s="73" t="s">
        <v>116</v>
      </c>
      <c r="B32" s="73" t="s">
        <v>107</v>
      </c>
      <c r="C32" s="11">
        <f>(C11*100)/$S11</f>
        <v>43.265178263462388</v>
      </c>
      <c r="D32" s="11">
        <f>(D11*100)/$S11</f>
        <v>16.69586145653653</v>
      </c>
      <c r="E32" s="11">
        <f>(E11*100)/$S11</f>
        <v>7.3751511492567436</v>
      </c>
      <c r="F32" s="11">
        <f>(F11*100)/$S11</f>
        <v>7.9783011001983999</v>
      </c>
      <c r="G32" s="11">
        <f>(G11*100)/$S11</f>
        <v>0</v>
      </c>
      <c r="H32" s="11">
        <v>5.4906459915785746</v>
      </c>
      <c r="I32" s="11">
        <f t="shared" ref="I32" si="18">(I11*100)/$S11</f>
        <v>0.74922346381374194</v>
      </c>
      <c r="J32" s="11">
        <f>(J11*100)/$S11</f>
        <v>1.8699626948078518</v>
      </c>
      <c r="K32" s="11">
        <f>(K11*100)/$S11</f>
        <v>0.97765395801873556</v>
      </c>
      <c r="L32" s="11">
        <f>(L11*100)/$S11</f>
        <v>3.0296226252208569E-2</v>
      </c>
      <c r="M32" s="11">
        <f>(M11*100)/$S11</f>
        <v>0</v>
      </c>
      <c r="N32" s="11">
        <f>(N11*100)/$S11</f>
        <v>0</v>
      </c>
      <c r="O32" s="11">
        <f>(O11*100)/$S11</f>
        <v>10.990674779085884</v>
      </c>
      <c r="P32" s="11">
        <f>(P11*100)/$S11</f>
        <v>2.349837227415827</v>
      </c>
      <c r="Q32" s="11">
        <f>(Q11*100)/$S11</f>
        <v>1.9082273445585121</v>
      </c>
      <c r="R32" s="11">
        <f>(R11*100)/$S11</f>
        <v>0</v>
      </c>
      <c r="S32" s="11">
        <f>(S11*100)/$S11</f>
        <v>100</v>
      </c>
      <c r="T32" s="11">
        <f>(T11*100)/$S11</f>
        <v>75.314491969454053</v>
      </c>
      <c r="U32" s="11">
        <f>(U11*100)/$S11</f>
        <v>9.4367686794857182</v>
      </c>
      <c r="V32" s="11">
        <f>(V11*100)/$S11</f>
        <v>4.2580645719743391</v>
      </c>
    </row>
    <row r="33" spans="1:1023" s="82" customFormat="1" ht="12.75" x14ac:dyDescent="0.2">
      <c r="A33" s="82" t="s">
        <v>117</v>
      </c>
      <c r="B33" s="82" t="s">
        <v>72</v>
      </c>
      <c r="C33" s="91">
        <f>(C12*100)/$S12</f>
        <v>0.91580125424212266</v>
      </c>
      <c r="D33" s="91">
        <f>(D12*100)/$S12</f>
        <v>2.4112191631548221</v>
      </c>
      <c r="E33" s="91">
        <f>(E12*100)/$S12</f>
        <v>1.1564671735666623</v>
      </c>
      <c r="F33" s="91">
        <f>(F12*100)/$S12</f>
        <v>2.37972956223404</v>
      </c>
      <c r="G33" s="91">
        <f>(G12*100)/$S12</f>
        <v>8.3893562807665686E-3</v>
      </c>
      <c r="H33" s="91">
        <v>21.364510291857101</v>
      </c>
      <c r="I33" s="91">
        <f t="shared" ref="I33" si="19">(I12*100)/$S12</f>
        <v>8.1948916337104762</v>
      </c>
      <c r="J33" s="91">
        <f>(J12*100)/$S12</f>
        <v>12.554317190195178</v>
      </c>
      <c r="K33" s="91">
        <f>(K12*100)/$S12</f>
        <v>15.763824699751037</v>
      </c>
      <c r="L33" s="91">
        <f>(L12*100)/$S12</f>
        <v>0.42319808465266523</v>
      </c>
      <c r="M33" s="91">
        <f>(M12*100)/$S12</f>
        <v>0.4760618297277851</v>
      </c>
      <c r="N33" s="91">
        <f>(N12*100)/$S12</f>
        <v>0.25768316487467097</v>
      </c>
      <c r="O33" s="91">
        <f>(O12*100)/$S12</f>
        <v>21.495724225234213</v>
      </c>
      <c r="P33" s="91">
        <f>(P12*100)/$S12</f>
        <v>2.3566137378044982</v>
      </c>
      <c r="Q33" s="91">
        <f>(Q12*100)/$S12</f>
        <v>3.7136316391486206</v>
      </c>
      <c r="R33" s="91">
        <f>(R12*100)/$S12</f>
        <v>0.72340392961466771</v>
      </c>
      <c r="S33" s="82">
        <f>(S12*100)/$S12</f>
        <v>100</v>
      </c>
      <c r="T33" s="82">
        <f>(T12*100)/$S12</f>
        <v>6.8716065094784131</v>
      </c>
      <c r="U33" s="82">
        <f>(U12*100)/$S12</f>
        <v>64.581336793844926</v>
      </c>
      <c r="V33" s="82">
        <f>(V12*100)/$S12</f>
        <v>7.0513324714424588</v>
      </c>
    </row>
    <row r="34" spans="1:1023" s="82" customFormat="1" ht="12.75" x14ac:dyDescent="0.2">
      <c r="A34" s="82" t="s">
        <v>118</v>
      </c>
      <c r="B34" s="82" t="s">
        <v>72</v>
      </c>
      <c r="C34" s="91">
        <f>(C13*100)/$S13</f>
        <v>0.45625915936169725</v>
      </c>
      <c r="D34" s="91">
        <f>(D13*100)/$S13</f>
        <v>1.1405046353557202</v>
      </c>
      <c r="E34" s="91">
        <f>(E13*100)/$S13</f>
        <v>0.93807689049683374</v>
      </c>
      <c r="F34" s="91">
        <f>(F13*100)/$S13</f>
        <v>2.5837485424798059</v>
      </c>
      <c r="G34" s="91">
        <f>(G13*100)/$S13</f>
        <v>5.6704307865666406E-3</v>
      </c>
      <c r="H34" s="91">
        <v>22.41851637695893</v>
      </c>
      <c r="I34" s="91">
        <f t="shared" ref="I34" si="20">(I13*100)/$S13</f>
        <v>10.92150540962659</v>
      </c>
      <c r="J34" s="91">
        <f>(J13*100)/$S13</f>
        <v>14.519620076305516</v>
      </c>
      <c r="K34" s="91">
        <f>(K13*100)/$S13</f>
        <v>9.4737094854481878</v>
      </c>
      <c r="L34" s="91">
        <f>(L13*100)/$S13</f>
        <v>0.28696049410420832</v>
      </c>
      <c r="M34" s="91">
        <f>(M13*100)/$S13</f>
        <v>0.18739069695850372</v>
      </c>
      <c r="N34" s="91">
        <f>(N13*100)/$S13</f>
        <v>0.14641604252144921</v>
      </c>
      <c r="O34" s="91">
        <f>(O13*100)/$S13</f>
        <v>25.612838653975896</v>
      </c>
      <c r="P34" s="91">
        <f>(P13*100)/$S13</f>
        <v>1.1752055877499106</v>
      </c>
      <c r="Q34" s="91">
        <f>(Q13*100)/$S13</f>
        <v>3.2187495150392662</v>
      </c>
      <c r="R34" s="91">
        <f>(R13*100)/$S13</f>
        <v>0.43660854796720444</v>
      </c>
      <c r="S34" s="82">
        <f>(S13*100)/$S13</f>
        <v>100</v>
      </c>
      <c r="T34" s="82">
        <f>(T13*100)/$S13</f>
        <v>5.1242596584806241</v>
      </c>
      <c r="U34" s="82">
        <f>(U13*100)/$S13</f>
        <v>64.285921994265649</v>
      </c>
      <c r="V34" s="82">
        <f>(V13*100)/$S13</f>
        <v>4.9769796932778307</v>
      </c>
    </row>
    <row r="35" spans="1:1023" s="82" customFormat="1" ht="12.75" x14ac:dyDescent="0.2">
      <c r="A35" s="82" t="s">
        <v>117</v>
      </c>
      <c r="B35" s="82" t="s">
        <v>72</v>
      </c>
      <c r="C35" s="91">
        <f>(C14*100)/$S14</f>
        <v>1.00357833950279</v>
      </c>
      <c r="D35" s="91">
        <f>(D14*100)/$S14</f>
        <v>2.1338580881327327</v>
      </c>
      <c r="E35" s="91">
        <f>(E14*100)/$S14</f>
        <v>2.1753202493135566</v>
      </c>
      <c r="F35" s="91">
        <f>(F14*100)/$S14</f>
        <v>2.3434556314503339</v>
      </c>
      <c r="G35" s="91">
        <f>(G14*100)/$S14</f>
        <v>5.8801546056305651E-3</v>
      </c>
      <c r="H35" s="91">
        <v>20.799238008710258</v>
      </c>
      <c r="I35" s="91">
        <f t="shared" ref="I35" si="21">(I14*100)/$S14</f>
        <v>12.590816782791428</v>
      </c>
      <c r="J35" s="91">
        <f>(J14*100)/$S14</f>
        <v>12.913323871768824</v>
      </c>
      <c r="K35" s="91">
        <f>(K14*100)/$S14</f>
        <v>9.9642371117925936</v>
      </c>
      <c r="L35" s="91">
        <f>(L14*100)/$S14</f>
        <v>0.46652752426860949</v>
      </c>
      <c r="M35" s="91">
        <f>(M14*100)/$S14</f>
        <v>0.28021718900618853</v>
      </c>
      <c r="N35" s="91">
        <f>(N14*100)/$S14</f>
        <v>0.22118203388005114</v>
      </c>
      <c r="O35" s="91">
        <f>(O14*100)/$S14</f>
        <v>23.293105937083997</v>
      </c>
      <c r="P35" s="91">
        <f>(P14*100)/$S14</f>
        <v>1.3069207838384147</v>
      </c>
      <c r="Q35" s="91">
        <f>(Q14*100)/$S14</f>
        <v>4.6589900829705302</v>
      </c>
      <c r="R35" s="91">
        <f>(R14*100)/$S14</f>
        <v>0.3811747309047272</v>
      </c>
      <c r="S35" s="82">
        <f>(S14*100)/$S14</f>
        <v>99.999999999999986</v>
      </c>
      <c r="T35" s="82">
        <f>(T14*100)/$S14</f>
        <v>7.6620924630050435</v>
      </c>
      <c r="U35" s="82">
        <f>(U14*100)/$S14</f>
        <v>62.476533968317234</v>
      </c>
      <c r="V35" s="82">
        <f>(V14*100)/$S14</f>
        <v>6.5682676315937227</v>
      </c>
    </row>
    <row r="36" spans="1:1023" s="82" customFormat="1" ht="12.75" x14ac:dyDescent="0.2">
      <c r="A36" s="82" t="s">
        <v>117</v>
      </c>
      <c r="B36" s="82" t="s">
        <v>72</v>
      </c>
      <c r="C36" s="91">
        <f>(C15*100)/$S15</f>
        <v>0.91461922578749644</v>
      </c>
      <c r="D36" s="91">
        <f>(D15*100)/$S15</f>
        <v>4.3421043417554905</v>
      </c>
      <c r="E36" s="91">
        <f>(E15*100)/$S15</f>
        <v>1.4089088518969997</v>
      </c>
      <c r="F36" s="91">
        <f>(F15*100)/$S15</f>
        <v>2.8237835324073819</v>
      </c>
      <c r="G36" s="91">
        <f>(G15*100)/$S15</f>
        <v>5.1512761907782966E-3</v>
      </c>
      <c r="H36" s="91">
        <v>17.45554584929554</v>
      </c>
      <c r="I36" s="91">
        <f t="shared" ref="I36" si="22">(I15*100)/$S15</f>
        <v>19.753924919310826</v>
      </c>
      <c r="J36" s="91">
        <f>(J15*100)/$S15</f>
        <v>9.8802889948751265</v>
      </c>
      <c r="K36" s="91">
        <f>(K15*100)/$S15</f>
        <v>13.632276406486424</v>
      </c>
      <c r="L36" s="91">
        <f>(L15*100)/$S15</f>
        <v>0.62955059140461633</v>
      </c>
      <c r="M36" s="91">
        <f>(M15*100)/$S15</f>
        <v>0.44280379753743049</v>
      </c>
      <c r="N36" s="91">
        <f>(N15*100)/$S15</f>
        <v>0.247333657442348</v>
      </c>
      <c r="O36" s="91">
        <f>(O15*100)/$S15</f>
        <v>18.403460730827803</v>
      </c>
      <c r="P36" s="91">
        <f>(P15*100)/$S15</f>
        <v>1.9656820413522551</v>
      </c>
      <c r="Q36" s="91">
        <f>(Q15*100)/$S15</f>
        <v>3.6257007853906313</v>
      </c>
      <c r="R36" s="91">
        <f>(R15*100)/$S15</f>
        <v>0.77756818068314526</v>
      </c>
      <c r="S36" s="82">
        <f>(S15*100)/$S15</f>
        <v>100</v>
      </c>
      <c r="T36" s="82">
        <f>(T15*100)/$S15</f>
        <v>9.4945672280381466</v>
      </c>
      <c r="U36" s="82">
        <f>(U15*100)/$S15</f>
        <v>65.485687376265659</v>
      </c>
      <c r="V36" s="82">
        <f>(V15*100)/$S15</f>
        <v>6.6162846648683802</v>
      </c>
    </row>
    <row r="37" spans="1:1023" s="82" customFormat="1" ht="12.75" x14ac:dyDescent="0.2">
      <c r="A37" s="82" t="s">
        <v>117</v>
      </c>
      <c r="B37" s="82" t="s">
        <v>72</v>
      </c>
      <c r="C37" s="91">
        <f>(C16*100)/$S16</f>
        <v>0.91772078688386283</v>
      </c>
      <c r="D37" s="91">
        <f>(D16*100)/$S16</f>
        <v>3.2386944150541122</v>
      </c>
      <c r="E37" s="91">
        <f>(E16*100)/$S16</f>
        <v>1.1721277047159528</v>
      </c>
      <c r="F37" s="91">
        <f>(F16*100)/$S16</f>
        <v>1.6876763836363957</v>
      </c>
      <c r="G37" s="91">
        <f>(G16*100)/$S16</f>
        <v>5.2072556194454637E-3</v>
      </c>
      <c r="H37" s="91">
        <v>19.923070020023321</v>
      </c>
      <c r="I37" s="91">
        <f t="shared" ref="I37" si="23">(I16*100)/$S16</f>
        <v>8.9202821811430049</v>
      </c>
      <c r="J37" s="91">
        <f>(J16*100)/$S16</f>
        <v>10.63325058216604</v>
      </c>
      <c r="K37" s="91">
        <f>(K16*100)/$S16</f>
        <v>18.218807147536893</v>
      </c>
      <c r="L37" s="91">
        <f>(L16*100)/$S16</f>
        <v>0.39037545394425516</v>
      </c>
      <c r="M37" s="91">
        <f>(M16*100)/$S16</f>
        <v>0.2726746526581173</v>
      </c>
      <c r="N37" s="91">
        <f>(N16*100)/$S16</f>
        <v>0.13102161468422707</v>
      </c>
      <c r="O37" s="91">
        <f>(O16*100)/$S16</f>
        <v>19.36562807654575</v>
      </c>
      <c r="P37" s="91">
        <f>(P16*100)/$S16</f>
        <v>1.6504506480251082</v>
      </c>
      <c r="Q37" s="91">
        <f>(Q16*100)/$S16</f>
        <v>8.1357777164735783</v>
      </c>
      <c r="R37" s="91">
        <f>(R16*100)/$S16</f>
        <v>0.3803929954045947</v>
      </c>
      <c r="S37" s="82">
        <f>(S16*100)/$S16</f>
        <v>100</v>
      </c>
      <c r="T37" s="82">
        <f>(T16*100)/$S16</f>
        <v>7.0214265459097698</v>
      </c>
      <c r="U37" s="82">
        <f>(U16*100)/$S16</f>
        <v>63.315302402956974</v>
      </c>
      <c r="V37" s="82">
        <f>(V16*100)/$S16</f>
        <v>10.297642974587507</v>
      </c>
    </row>
    <row r="38" spans="1:1023" s="84" customFormat="1" ht="12.75" x14ac:dyDescent="0.2">
      <c r="B38" s="84" t="s">
        <v>119</v>
      </c>
      <c r="C38" s="85">
        <f t="shared" ref="C38:V38" si="24">AVERAGE(C23:C32)</f>
        <v>46.806849341317729</v>
      </c>
      <c r="D38" s="85">
        <f t="shared" si="24"/>
        <v>15.246562272599343</v>
      </c>
      <c r="E38" s="85">
        <f t="shared" si="24"/>
        <v>8.2821277514095062</v>
      </c>
      <c r="F38" s="85">
        <f t="shared" si="24"/>
        <v>6.3347877563681774</v>
      </c>
      <c r="G38" s="85">
        <f t="shared" si="24"/>
        <v>0.33755511628967089</v>
      </c>
      <c r="H38" s="85">
        <f t="shared" si="24"/>
        <v>4.8428657446177592</v>
      </c>
      <c r="I38" s="85">
        <f t="shared" si="24"/>
        <v>0.56612676832218267</v>
      </c>
      <c r="J38" s="85">
        <f t="shared" si="24"/>
        <v>2.0854326479647618</v>
      </c>
      <c r="K38" s="85">
        <f t="shared" si="24"/>
        <v>0.58728051426585892</v>
      </c>
      <c r="L38" s="85">
        <f t="shared" si="24"/>
        <v>1.6818731288747845E-2</v>
      </c>
      <c r="M38" s="85">
        <f t="shared" si="24"/>
        <v>1.0337281717533232E-3</v>
      </c>
      <c r="N38" s="85">
        <f t="shared" si="24"/>
        <v>3.833246863878674E-2</v>
      </c>
      <c r="O38" s="85">
        <f t="shared" si="24"/>
        <v>9.1225321825806294</v>
      </c>
      <c r="P38" s="85">
        <f t="shared" si="24"/>
        <v>2.6904051306703503</v>
      </c>
      <c r="Q38" s="85">
        <f t="shared" si="24"/>
        <v>2.7504970953718626</v>
      </c>
      <c r="R38" s="85">
        <f t="shared" si="24"/>
        <v>1.7441052796333373E-2</v>
      </c>
      <c r="S38" s="92">
        <f t="shared" si="24"/>
        <v>100</v>
      </c>
      <c r="T38" s="92">
        <f t="shared" si="24"/>
        <v>77.007882237984418</v>
      </c>
      <c r="U38" s="92">
        <f t="shared" si="24"/>
        <v>8.3729098319576174</v>
      </c>
      <c r="V38" s="92">
        <f t="shared" si="24"/>
        <v>5.496675747477334</v>
      </c>
    </row>
    <row r="39" spans="1:1023" x14ac:dyDescent="0.25">
      <c r="A39" s="84"/>
      <c r="B39" s="84" t="s">
        <v>120</v>
      </c>
      <c r="C39" s="85">
        <f t="shared" ref="C39:V39" si="25">STDEV(C23:C32)</f>
        <v>10.597372429452482</v>
      </c>
      <c r="D39" s="85">
        <f t="shared" si="25"/>
        <v>2.9025154423308477</v>
      </c>
      <c r="E39" s="85">
        <f t="shared" si="25"/>
        <v>2.822755517006073</v>
      </c>
      <c r="F39" s="85">
        <f t="shared" si="25"/>
        <v>1.799071850930509</v>
      </c>
      <c r="G39" s="85">
        <f t="shared" si="25"/>
        <v>1.0674430033183657</v>
      </c>
      <c r="H39" s="85">
        <f t="shared" si="25"/>
        <v>1.6035198886563726</v>
      </c>
      <c r="I39" s="85">
        <f t="shared" si="25"/>
        <v>0.22527392969756013</v>
      </c>
      <c r="J39" s="85">
        <f t="shared" si="25"/>
        <v>1.1536425455219022</v>
      </c>
      <c r="K39" s="85">
        <f t="shared" si="25"/>
        <v>0.33727569971814897</v>
      </c>
      <c r="L39" s="85">
        <f t="shared" si="25"/>
        <v>1.5794193800016697E-2</v>
      </c>
      <c r="M39" s="85">
        <f t="shared" si="25"/>
        <v>1.4153849003910252E-3</v>
      </c>
      <c r="N39" s="85">
        <f t="shared" si="25"/>
        <v>0.12121790923554031</v>
      </c>
      <c r="O39" s="85">
        <f t="shared" si="25"/>
        <v>3.4137785370948102</v>
      </c>
      <c r="P39" s="85">
        <f t="shared" si="25"/>
        <v>0.98741876126425265</v>
      </c>
      <c r="Q39" s="85">
        <f t="shared" si="25"/>
        <v>2.0801443504806536</v>
      </c>
      <c r="R39" s="85">
        <f t="shared" si="25"/>
        <v>3.9455043532374744E-2</v>
      </c>
      <c r="S39" s="84">
        <f t="shared" si="25"/>
        <v>0</v>
      </c>
      <c r="T39" s="84">
        <f t="shared" si="25"/>
        <v>6.8123871326434342</v>
      </c>
      <c r="U39" s="84">
        <f t="shared" si="25"/>
        <v>2.4521797429642218</v>
      </c>
      <c r="V39" s="84">
        <f t="shared" si="25"/>
        <v>2.969786356705697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</row>
    <row r="40" spans="1:1023" s="86" customFormat="1" ht="12.75" x14ac:dyDescent="0.2">
      <c r="B40" s="86" t="s">
        <v>119</v>
      </c>
      <c r="C40" s="93">
        <f t="shared" ref="C40:V40" si="26">AVERAGE(C33:C37)</f>
        <v>0.84159575315559376</v>
      </c>
      <c r="D40" s="93">
        <f t="shared" si="26"/>
        <v>2.6532761286905755</v>
      </c>
      <c r="E40" s="93">
        <f t="shared" si="26"/>
        <v>1.3701801739980008</v>
      </c>
      <c r="F40" s="93">
        <f t="shared" si="26"/>
        <v>2.3636787304415914</v>
      </c>
      <c r="G40" s="93">
        <f t="shared" si="26"/>
        <v>6.0596946966375072E-3</v>
      </c>
      <c r="H40" s="93">
        <f t="shared" si="26"/>
        <v>20.392176109369029</v>
      </c>
      <c r="I40" s="93">
        <f t="shared" si="26"/>
        <v>12.076284185316464</v>
      </c>
      <c r="J40" s="93">
        <f t="shared" si="26"/>
        <v>12.100160143062137</v>
      </c>
      <c r="K40" s="93">
        <f t="shared" si="26"/>
        <v>13.410570970203025</v>
      </c>
      <c r="L40" s="93">
        <f t="shared" si="26"/>
        <v>0.4393224296748709</v>
      </c>
      <c r="M40" s="93">
        <f t="shared" si="26"/>
        <v>0.33182963317760505</v>
      </c>
      <c r="N40" s="93">
        <f t="shared" si="26"/>
        <v>0.20072730268054925</v>
      </c>
      <c r="O40" s="93">
        <f t="shared" si="26"/>
        <v>21.634151524733532</v>
      </c>
      <c r="P40" s="93">
        <f t="shared" si="26"/>
        <v>1.6909745597540371</v>
      </c>
      <c r="Q40" s="93">
        <f t="shared" si="26"/>
        <v>4.6705699478045251</v>
      </c>
      <c r="R40" s="93">
        <f t="shared" si="26"/>
        <v>0.53982967691486794</v>
      </c>
      <c r="S40" s="94">
        <f t="shared" si="26"/>
        <v>100</v>
      </c>
      <c r="T40" s="94">
        <f t="shared" si="26"/>
        <v>7.2347904809824</v>
      </c>
      <c r="U40" s="94">
        <f t="shared" si="26"/>
        <v>64.028956507130076</v>
      </c>
      <c r="V40" s="94">
        <f t="shared" si="26"/>
        <v>7.1021014871539805</v>
      </c>
    </row>
    <row r="41" spans="1:1023" s="86" customFormat="1" ht="12.75" x14ac:dyDescent="0.2">
      <c r="B41" s="86" t="s">
        <v>120</v>
      </c>
      <c r="C41" s="93">
        <f t="shared" ref="C41:V41" si="27">STDEV(C33:C37)</f>
        <v>0.21872160015832073</v>
      </c>
      <c r="D41" s="93">
        <f t="shared" si="27"/>
        <v>1.2053754155574046</v>
      </c>
      <c r="E41" s="93">
        <f t="shared" si="27"/>
        <v>0.47993794550064395</v>
      </c>
      <c r="F41" s="93">
        <f t="shared" si="27"/>
        <v>0.42360740278667308</v>
      </c>
      <c r="G41" s="93">
        <f t="shared" si="27"/>
        <v>1.3381854033205443E-3</v>
      </c>
      <c r="H41" s="93">
        <f t="shared" si="27"/>
        <v>1.8749030534821569</v>
      </c>
      <c r="I41" s="93">
        <f t="shared" si="27"/>
        <v>4.6252022076052803</v>
      </c>
      <c r="J41" s="93">
        <f t="shared" si="27"/>
        <v>1.8574802701587567</v>
      </c>
      <c r="K41" s="93">
        <f t="shared" si="27"/>
        <v>3.7444020539634795</v>
      </c>
      <c r="L41" s="93">
        <f t="shared" si="27"/>
        <v>0.12529647943312294</v>
      </c>
      <c r="M41" s="93">
        <f t="shared" si="27"/>
        <v>0.12262132164387801</v>
      </c>
      <c r="N41" s="93">
        <f t="shared" si="27"/>
        <v>5.8401871738011167E-2</v>
      </c>
      <c r="O41" s="93">
        <f t="shared" si="27"/>
        <v>2.9233886490128218</v>
      </c>
      <c r="P41" s="93">
        <f t="shared" si="27"/>
        <v>0.48313994828123774</v>
      </c>
      <c r="Q41" s="93">
        <f t="shared" si="27"/>
        <v>2.0076767690196919</v>
      </c>
      <c r="R41" s="93">
        <f t="shared" si="27"/>
        <v>0.19459262010286271</v>
      </c>
      <c r="S41" s="94">
        <f t="shared" si="27"/>
        <v>7.1054273576010019E-15</v>
      </c>
      <c r="T41" s="94">
        <f t="shared" si="27"/>
        <v>1.5748765863593406</v>
      </c>
      <c r="U41" s="94">
        <f t="shared" si="27"/>
        <v>1.1632430944604546</v>
      </c>
      <c r="V41" s="94">
        <f t="shared" si="27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dw</vt:lpstr>
      <vt:lpstr>Graphical abstract</vt:lpstr>
      <vt:lpstr>fluxes_2</vt:lpstr>
      <vt:lpstr>fluxes (2)</vt:lpstr>
      <vt:lpstr>Hoja2</vt:lpstr>
      <vt:lpstr>Expected Cop in plume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2017-06-15T18:54:29Z</dcterms:modified>
  <dc:language>en-US</dc:language>
</cp:coreProperties>
</file>