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\Documents\Papers\Paper ST\ST\"/>
    </mc:Choice>
  </mc:AlternateContent>
  <bookViews>
    <workbookView xWindow="0" yWindow="0" windowWidth="16380" windowHeight="8190" tabRatio="219" firstSheet="2" activeTab="2"/>
  </bookViews>
  <sheets>
    <sheet name="dw" sheetId="1" r:id="rId1"/>
    <sheet name="fluxes_2" sheetId="2" r:id="rId2"/>
    <sheet name="fluxes" sheetId="3" r:id="rId3"/>
    <sheet name="Sediments" sheetId="4" r:id="rId4"/>
    <sheet name="Ratios_HID" sheetId="5" state="hidden" r:id="rId5"/>
    <sheet name="Ratios_HID1" sheetId="6" state="hidden" r:id="rId6"/>
    <sheet name="%" sheetId="7" r:id="rId7"/>
    <sheet name="Pruebas t y z (2 muestras)1" sheetId="8" r:id="rId8"/>
    <sheet name="Pruebas t y z (2 muestras)" sheetId="9" r:id="rId9"/>
    <sheet name="Graphs" sheetId="10" r:id="rId10"/>
  </sheets>
  <definedNames>
    <definedName name="xdata1" localSheetId="8">ROW(OFFSET('Pruebas t y z (2 muestras)'!$B$1,0,0,792,1))-24*INT((-1/2+ROW(OFFSET('Pruebas t y z (2 muestras)'!$B$1,0,0,792,1)))/24)</definedName>
    <definedName name="xdata1" localSheetId="7">ROW(OFFSET('Pruebas t y z (2 muestras)1'!$B$1,0,0,792,1))-24*INT((-1/2+ROW(OFFSET('Pruebas t y z (2 muestras)1'!$B$1,0,0,792,1)))/24)</definedName>
    <definedName name="xdata1">ROW(OFFSET(#REF!,0,0,513,1))-19*INT((-1/2+ROW(OFFSET(#REF!,0,0,513,1)))/19)</definedName>
    <definedName name="xdata10" localSheetId="8">ROW(OFFSET('Pruebas t y z (2 muestras)'!$B$1,0,0,744,1))-24*INT((-1/2+ROW(OFFSET('Pruebas t y z (2 muestras)'!$B$1,0,0,744,1)))/24)</definedName>
    <definedName name="xdata10">ROW(OFFSET(#REF!,0,0,513,1))-19*INT((-1/2+ROW(OFFSET(#REF!,0,0,513,1)))/19)</definedName>
    <definedName name="xdata11" localSheetId="8">ROW(OFFSET('Pruebas t y z (2 muestras)'!$B$1,0,0,408,1))-17*INT((-1/2+ROW(OFFSET('Pruebas t y z (2 muestras)'!$B$1,0,0,408,1)))/17)</definedName>
    <definedName name="xdata11">ROW(OFFSET(#REF!,0,0,285,1))-15*INT((-1/2+ROW(OFFSET(#REF!,0,0,285,1)))/15)</definedName>
    <definedName name="xdata2" localSheetId="8">ROW(OFFSET('Pruebas t y z (2 muestras)'!$B$1,0,0,759,1))-23*INT((-1/2+ROW(OFFSET('Pruebas t y z (2 muestras)'!$B$1,0,0,759,1)))/23)</definedName>
    <definedName name="xdata2" localSheetId="7">ROW(OFFSET('Pruebas t y z (2 muestras)1'!$B$1,0,0,792,1))-24*INT((-1/2+ROW(OFFSET('Pruebas t y z (2 muestras)1'!$B$1,0,0,792,1)))/24)</definedName>
    <definedName name="xdata2">ROW(OFFSET(#REF!,0,0,513,1))-19*INT((-1/2+ROW(OFFSET(#REF!,0,0,513,1)))/19)</definedName>
    <definedName name="xdata3" localSheetId="8">ROW(OFFSET('Pruebas t y z (2 muestras)'!$B$1,0,0,768,1))-24*INT((-1/2+ROW(OFFSET('Pruebas t y z (2 muestras)'!$B$1,0,0,768,1)))/24)</definedName>
    <definedName name="xdata3" localSheetId="7">ROW(OFFSET('Pruebas t y z (2 muestras)1'!$B$1,0,0,792,1))-24*INT((-1/2+ROW(OFFSET('Pruebas t y z (2 muestras)1'!$B$1,0,0,792,1)))/24)</definedName>
    <definedName name="xdata3">ROW(OFFSET(#REF!,0,0,513,1))-19*INT((-1/2+ROW(OFFSET(#REF!,0,0,513,1)))/19)</definedName>
    <definedName name="xdata4" localSheetId="8">ROW(OFFSET('Pruebas t y z (2 muestras)'!$B$1,0,0,759,1))-23*INT((-1/2+ROW(OFFSET('Pruebas t y z (2 muestras)'!$B$1,0,0,759,1)))/23)</definedName>
    <definedName name="xdata4" localSheetId="7">ROW(OFFSET('Pruebas t y z (2 muestras)1'!$B$1,0,0,792,1))-24*INT((-1/2+ROW(OFFSET('Pruebas t y z (2 muestras)1'!$B$1,0,0,792,1)))/24)</definedName>
    <definedName name="xdata4">ROW(OFFSET(#REF!,0,0,513,1))-19*INT((-1/2+ROW(OFFSET(#REF!,0,0,513,1)))/19)</definedName>
    <definedName name="xdata5" localSheetId="8">ROW(OFFSET('Pruebas t y z (2 muestras)'!$B$1,0,0,759,1))-23*INT((-1/2+ROW(OFFSET('Pruebas t y z (2 muestras)'!$B$1,0,0,759,1)))/23)</definedName>
    <definedName name="xdata5" localSheetId="7">ROW(OFFSET('Pruebas t y z (2 muestras)1'!$B$1,0,0,792,1))-24*INT((-1/2+ROW(OFFSET('Pruebas t y z (2 muestras)1'!$B$1,0,0,792,1)))/24)</definedName>
    <definedName name="xdata5">ROW(OFFSET(#REF!,0,0,513,1))-19*INT((-1/2+ROW(OFFSET(#REF!,0,0,513,1)))/19)</definedName>
    <definedName name="xdata6" localSheetId="8">ROW(OFFSET('Pruebas t y z (2 muestras)'!$B$1,0,0,432,1))-18*INT((-1/2+ROW(OFFSET('Pruebas t y z (2 muestras)'!$B$1,0,0,432,1)))/18)</definedName>
    <definedName name="xdata6" localSheetId="7">ROW(OFFSET('Pruebas t y z (2 muestras)1'!$B$1,0,0,792,1))-24*INT((-1/2+ROW(OFFSET('Pruebas t y z (2 muestras)1'!$B$1,0,0,792,1)))/24)</definedName>
    <definedName name="xdata6">ROW(OFFSET(#REF!,0,0,513,1))-19*INT((-1/2+ROW(OFFSET(#REF!,0,0,513,1)))/19)</definedName>
    <definedName name="xdata7" localSheetId="8">ROW(OFFSET('Pruebas t y z (2 muestras)'!$B$1,0,0,744,1))-24*INT((-1/2+ROW(OFFSET('Pruebas t y z (2 muestras)'!$B$1,0,0,744,1)))/24)</definedName>
    <definedName name="xdata7" localSheetId="7">ROW(OFFSET('Pruebas t y z (2 muestras)1'!$B$1,0,0,792,1))-24*INT((-1/2+ROW(OFFSET('Pruebas t y z (2 muestras)1'!$B$1,0,0,792,1)))/24)</definedName>
    <definedName name="xdata7">ROW(OFFSET(#REF!,0,0,513,1))-19*INT((-1/2+ROW(OFFSET(#REF!,0,0,513,1)))/19)</definedName>
    <definedName name="xdata8" localSheetId="8">ROW(OFFSET('Pruebas t y z (2 muestras)'!$B$1,0,0,768,1))-24*INT((-1/2+ROW(OFFSET('Pruebas t y z (2 muestras)'!$B$1,0,0,768,1)))/24)</definedName>
    <definedName name="xdata8" localSheetId="7">ROW(OFFSET('Pruebas t y z (2 muestras)1'!$B$1,0,0,558,1))-18*INT((-1/2+ROW(OFFSET('Pruebas t y z (2 muestras)1'!$B$1,0,0,558,1)))/18)</definedName>
    <definedName name="xdata8">ROW(OFFSET(#REF!,0,0,513,1))-19*INT((-1/2+ROW(OFFSET(#REF!,0,0,513,1)))/19)</definedName>
    <definedName name="xdata9" localSheetId="8">ROW(OFFSET('Pruebas t y z (2 muestras)'!$B$1,0,0,792,1))-24*INT((-1/2+ROW(OFFSET('Pruebas t y z (2 muestras)'!$B$1,0,0,792,1)))/24)</definedName>
    <definedName name="xdata9" localSheetId="7">ROW(OFFSET('Pruebas t y z (2 muestras)1'!$B$1,0,0,792,1))-24*INT((-1/2+ROW(OFFSET('Pruebas t y z (2 muestras)1'!$B$1,0,0,792,1)))/24)</definedName>
    <definedName name="xdata9">ROW(OFFSET(#REF!,0,0,513,1))-19*INT((-1/2+ROW(OFFSET(#REF!,0,0,513,1)))/19)</definedName>
    <definedName name="ydata1" localSheetId="8">1+INT((ROW(OFFSET('Pruebas t y z (2 muestras)'!$B$1,0,0,792,1))-1/2)/24)</definedName>
    <definedName name="ydata1" localSheetId="7">1+INT((ROW(OFFSET('Pruebas t y z (2 muestras)1'!$B$1,0,0,792,1))-1/2)/24)</definedName>
    <definedName name="ydata1">1+INT((ROW(OFFSET(#REF!,0,0,513,1))-1/2)/19)</definedName>
    <definedName name="ydata10" localSheetId="8">1+INT((ROW(OFFSET('Pruebas t y z (2 muestras)'!$B$1,0,0,744,1))-1/2)/24)</definedName>
    <definedName name="ydata10">1+INT((ROW(OFFSET(#REF!,0,0,513,1))-1/2)/19)</definedName>
    <definedName name="ydata11" localSheetId="8">1+INT((ROW(OFFSET('Pruebas t y z (2 muestras)'!$B$1,0,0,408,1))-1/2)/17)</definedName>
    <definedName name="ydata11">1+INT((ROW(OFFSET(#REF!,0,0,285,1))-1/2)/15)</definedName>
    <definedName name="ydata2" localSheetId="8">1+INT((ROW(OFFSET('Pruebas t y z (2 muestras)'!$B$1,0,0,759,1))-1/2)/23)</definedName>
    <definedName name="ydata2" localSheetId="7">1+INT((ROW(OFFSET('Pruebas t y z (2 muestras)1'!$B$1,0,0,792,1))-1/2)/24)</definedName>
    <definedName name="ydata2">1+INT((ROW(OFFSET(#REF!,0,0,513,1))-1/2)/19)</definedName>
    <definedName name="ydata3" localSheetId="8">1+INT((ROW(OFFSET('Pruebas t y z (2 muestras)'!$B$1,0,0,768,1))-1/2)/24)</definedName>
    <definedName name="ydata3" localSheetId="7">1+INT((ROW(OFFSET('Pruebas t y z (2 muestras)1'!$B$1,0,0,792,1))-1/2)/24)</definedName>
    <definedName name="ydata3">1+INT((ROW(OFFSET(#REF!,0,0,513,1))-1/2)/19)</definedName>
    <definedName name="ydata4" localSheetId="8">1+INT((ROW(OFFSET('Pruebas t y z (2 muestras)'!$B$1,0,0,759,1))-1/2)/23)</definedName>
    <definedName name="ydata4" localSheetId="7">1+INT((ROW(OFFSET('Pruebas t y z (2 muestras)1'!$B$1,0,0,792,1))-1/2)/24)</definedName>
    <definedName name="ydata4">1+INT((ROW(OFFSET(#REF!,0,0,513,1))-1/2)/19)</definedName>
    <definedName name="ydata5" localSheetId="8">1+INT((ROW(OFFSET('Pruebas t y z (2 muestras)'!$B$1,0,0,759,1))-1/2)/23)</definedName>
    <definedName name="ydata5" localSheetId="7">1+INT((ROW(OFFSET('Pruebas t y z (2 muestras)1'!$B$1,0,0,792,1))-1/2)/24)</definedName>
    <definedName name="ydata5">1+INT((ROW(OFFSET(#REF!,0,0,513,1))-1/2)/19)</definedName>
    <definedName name="ydata6" localSheetId="8">1+INT((ROW(OFFSET('Pruebas t y z (2 muestras)'!$B$1,0,0,432,1))-1/2)/18)</definedName>
    <definedName name="ydata6" localSheetId="7">1+INT((ROW(OFFSET('Pruebas t y z (2 muestras)1'!$B$1,0,0,792,1))-1/2)/24)</definedName>
    <definedName name="ydata6">1+INT((ROW(OFFSET(#REF!,0,0,513,1))-1/2)/19)</definedName>
    <definedName name="ydata7" localSheetId="8">1+INT((ROW(OFFSET('Pruebas t y z (2 muestras)'!$B$1,0,0,744,1))-1/2)/24)</definedName>
    <definedName name="ydata7" localSheetId="7">1+INT((ROW(OFFSET('Pruebas t y z (2 muestras)1'!$B$1,0,0,792,1))-1/2)/24)</definedName>
    <definedName name="ydata7">1+INT((ROW(OFFSET(#REF!,0,0,513,1))-1/2)/19)</definedName>
    <definedName name="ydata8" localSheetId="8">1+INT((ROW(OFFSET('Pruebas t y z (2 muestras)'!$B$1,0,0,768,1))-1/2)/24)</definedName>
    <definedName name="ydata8" localSheetId="7">1+INT((ROW(OFFSET('Pruebas t y z (2 muestras)1'!$B$1,0,0,558,1))-1/2)/18)</definedName>
    <definedName name="ydata8">1+INT((ROW(OFFSET(#REF!,0,0,513,1))-1/2)/19)</definedName>
    <definedName name="ydata9" localSheetId="8">1+INT((ROW(OFFSET('Pruebas t y z (2 muestras)'!$B$1,0,0,792,1))-1/2)/24)</definedName>
    <definedName name="ydata9" localSheetId="7">1+INT((ROW(OFFSET('Pruebas t y z (2 muestras)1'!$B$1,0,0,792,1))-1/2)/24)</definedName>
    <definedName name="ydata9">1+INT((ROW(OFFSET(#REF!,0,0,513,1))-1/2)/19)</definedName>
  </definedNames>
  <calcPr calcId="152511" iterateDelta="1E-4"/>
</workbook>
</file>

<file path=xl/calcChain.xml><?xml version="1.0" encoding="utf-8"?>
<calcChain xmlns="http://schemas.openxmlformats.org/spreadsheetml/2006/main">
  <c r="D59" i="10" l="1"/>
  <c r="B56" i="10"/>
  <c r="M43" i="10"/>
  <c r="L43" i="10"/>
  <c r="M42" i="10"/>
  <c r="L42" i="10"/>
  <c r="M41" i="10"/>
  <c r="L41" i="10"/>
  <c r="M40" i="10"/>
  <c r="L40" i="10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X38" i="7"/>
  <c r="W38" i="7"/>
  <c r="V38" i="7"/>
  <c r="AG38" i="7" s="1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AB38" i="7" s="1"/>
  <c r="H38" i="7"/>
  <c r="C38" i="7"/>
  <c r="C37" i="7"/>
  <c r="C36" i="7"/>
  <c r="C35" i="7"/>
  <c r="C34" i="7"/>
  <c r="C33" i="7"/>
  <c r="C32" i="7"/>
  <c r="C31" i="7"/>
  <c r="C30" i="7"/>
  <c r="C29" i="7"/>
  <c r="C28" i="7"/>
  <c r="C27" i="7"/>
  <c r="H26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L32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X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AI16" i="4"/>
  <c r="AH16" i="4"/>
  <c r="AG16" i="4"/>
  <c r="AF16" i="4"/>
  <c r="AE16" i="4"/>
  <c r="AD16" i="4"/>
  <c r="AB16" i="4"/>
  <c r="Y16" i="4"/>
  <c r="X16" i="4"/>
  <c r="W16" i="4"/>
  <c r="V16" i="4"/>
  <c r="U16" i="4"/>
  <c r="T16" i="4"/>
  <c r="R37" i="4" s="1"/>
  <c r="AI15" i="4"/>
  <c r="AH15" i="4"/>
  <c r="AG15" i="4"/>
  <c r="AF15" i="4"/>
  <c r="AE15" i="4"/>
  <c r="AD15" i="4"/>
  <c r="AB15" i="4"/>
  <c r="Y15" i="4"/>
  <c r="X15" i="4"/>
  <c r="W15" i="4"/>
  <c r="V15" i="4"/>
  <c r="AA15" i="4" s="1"/>
  <c r="U15" i="4"/>
  <c r="AC15" i="4" s="1"/>
  <c r="T15" i="4"/>
  <c r="M36" i="4" s="1"/>
  <c r="AI14" i="4"/>
  <c r="AH14" i="4"/>
  <c r="AG14" i="4"/>
  <c r="AF14" i="4"/>
  <c r="AE14" i="4"/>
  <c r="AD14" i="4"/>
  <c r="AB14" i="4"/>
  <c r="Y14" i="4"/>
  <c r="X14" i="4"/>
  <c r="W14" i="4"/>
  <c r="V14" i="4"/>
  <c r="U14" i="4"/>
  <c r="T14" i="4"/>
  <c r="S35" i="4" s="1"/>
  <c r="AI13" i="4"/>
  <c r="AI19" i="4" s="1"/>
  <c r="AH13" i="4"/>
  <c r="AG13" i="4"/>
  <c r="AF13" i="4"/>
  <c r="AE13" i="4"/>
  <c r="AD13" i="4"/>
  <c r="AB13" i="4"/>
  <c r="Y13" i="4"/>
  <c r="X13" i="4"/>
  <c r="W13" i="4"/>
  <c r="V13" i="4"/>
  <c r="U13" i="4"/>
  <c r="T13" i="4"/>
  <c r="P34" i="4" s="1"/>
  <c r="AI12" i="4"/>
  <c r="AH12" i="4"/>
  <c r="AG12" i="4"/>
  <c r="AF12" i="4"/>
  <c r="AE12" i="4"/>
  <c r="AD12" i="4"/>
  <c r="AB12" i="4"/>
  <c r="Y12" i="4"/>
  <c r="X12" i="4"/>
  <c r="W12" i="4"/>
  <c r="V12" i="4"/>
  <c r="U12" i="4"/>
  <c r="AC12" i="4" s="1"/>
  <c r="T12" i="4"/>
  <c r="M33" i="4" s="1"/>
  <c r="AI11" i="4"/>
  <c r="AH11" i="4"/>
  <c r="AG11" i="4"/>
  <c r="AF11" i="4"/>
  <c r="AE11" i="4"/>
  <c r="AD11" i="4"/>
  <c r="AB11" i="4"/>
  <c r="Y11" i="4"/>
  <c r="X11" i="4"/>
  <c r="W11" i="4"/>
  <c r="V11" i="4"/>
  <c r="U11" i="4"/>
  <c r="T11" i="4"/>
  <c r="R32" i="4" s="1"/>
  <c r="AI10" i="4"/>
  <c r="AH10" i="4"/>
  <c r="AG10" i="4"/>
  <c r="AF10" i="4"/>
  <c r="AE10" i="4"/>
  <c r="AD10" i="4"/>
  <c r="AB10" i="4"/>
  <c r="Y10" i="4"/>
  <c r="X10" i="4"/>
  <c r="W10" i="4"/>
  <c r="W31" i="4" s="1"/>
  <c r="V10" i="4"/>
  <c r="U10" i="4"/>
  <c r="T10" i="4"/>
  <c r="O31" i="4" s="1"/>
  <c r="AI9" i="4"/>
  <c r="AH9" i="4"/>
  <c r="AG9" i="4"/>
  <c r="AF9" i="4"/>
  <c r="AE9" i="4"/>
  <c r="AD9" i="4"/>
  <c r="AB9" i="4"/>
  <c r="Y9" i="4"/>
  <c r="X9" i="4"/>
  <c r="W9" i="4"/>
  <c r="V9" i="4"/>
  <c r="AA9" i="4" s="1"/>
  <c r="U9" i="4"/>
  <c r="Z9" i="4" s="1"/>
  <c r="T9" i="4"/>
  <c r="T30" i="4" s="1"/>
  <c r="AI8" i="4"/>
  <c r="AH8" i="4"/>
  <c r="AG8" i="4"/>
  <c r="AF8" i="4"/>
  <c r="AE8" i="4"/>
  <c r="AD8" i="4"/>
  <c r="AB8" i="4"/>
  <c r="Y8" i="4"/>
  <c r="X8" i="4"/>
  <c r="W8" i="4"/>
  <c r="V8" i="4"/>
  <c r="U8" i="4"/>
  <c r="T8" i="4"/>
  <c r="Q29" i="4" s="1"/>
  <c r="AI7" i="4"/>
  <c r="AH7" i="4"/>
  <c r="AG7" i="4"/>
  <c r="AF7" i="4"/>
  <c r="AE7" i="4"/>
  <c r="AD7" i="4"/>
  <c r="AB7" i="4"/>
  <c r="Y7" i="4"/>
  <c r="X7" i="4"/>
  <c r="W7" i="4"/>
  <c r="V7" i="4"/>
  <c r="U7" i="4"/>
  <c r="T7" i="4"/>
  <c r="O28" i="4" s="1"/>
  <c r="AI6" i="4"/>
  <c r="AH6" i="4"/>
  <c r="AG6" i="4"/>
  <c r="AF6" i="4"/>
  <c r="AE6" i="4"/>
  <c r="AD6" i="4"/>
  <c r="AB6" i="4"/>
  <c r="Y6" i="4"/>
  <c r="X6" i="4"/>
  <c r="W6" i="4"/>
  <c r="V6" i="4"/>
  <c r="U6" i="4"/>
  <c r="T6" i="4"/>
  <c r="M27" i="4" s="1"/>
  <c r="AI5" i="4"/>
  <c r="AH5" i="4"/>
  <c r="AG5" i="4"/>
  <c r="AF5" i="4"/>
  <c r="AE5" i="4"/>
  <c r="AD5" i="4"/>
  <c r="AB5" i="4"/>
  <c r="Y5" i="4"/>
  <c r="X5" i="4"/>
  <c r="W5" i="4"/>
  <c r="V5" i="4"/>
  <c r="U5" i="4"/>
  <c r="T5" i="4"/>
  <c r="N26" i="4" s="1"/>
  <c r="AI4" i="4"/>
  <c r="AH4" i="4"/>
  <c r="AG4" i="4"/>
  <c r="AF4" i="4"/>
  <c r="AE4" i="4"/>
  <c r="AD4" i="4"/>
  <c r="AB4" i="4"/>
  <c r="Y4" i="4"/>
  <c r="X4" i="4"/>
  <c r="W4" i="4"/>
  <c r="V4" i="4"/>
  <c r="U4" i="4"/>
  <c r="T4" i="4"/>
  <c r="N25" i="4" s="1"/>
  <c r="AI3" i="4"/>
  <c r="AH3" i="4"/>
  <c r="AG3" i="4"/>
  <c r="AF3" i="4"/>
  <c r="AE3" i="4"/>
  <c r="AD3" i="4"/>
  <c r="AB3" i="4"/>
  <c r="Y3" i="4"/>
  <c r="X3" i="4"/>
  <c r="W3" i="4"/>
  <c r="V3" i="4"/>
  <c r="U3" i="4"/>
  <c r="T3" i="4"/>
  <c r="L24" i="4" s="1"/>
  <c r="AI2" i="4"/>
  <c r="AH2" i="4"/>
  <c r="AG2" i="4"/>
  <c r="AF2" i="4"/>
  <c r="AE2" i="4"/>
  <c r="AD2" i="4"/>
  <c r="AB2" i="4"/>
  <c r="Y2" i="4"/>
  <c r="X2" i="4"/>
  <c r="W2" i="4"/>
  <c r="V2" i="4"/>
  <c r="AA2" i="4" s="1"/>
  <c r="U2" i="4"/>
  <c r="Z2" i="4" s="1"/>
  <c r="T2" i="4"/>
  <c r="M23" i="4" s="1"/>
  <c r="E53" i="3"/>
  <c r="B51" i="3"/>
  <c r="C44" i="3"/>
  <c r="D44" i="3" s="1"/>
  <c r="I43" i="3"/>
  <c r="D43" i="3"/>
  <c r="C43" i="3"/>
  <c r="R42" i="3"/>
  <c r="P42" i="3"/>
  <c r="O42" i="3"/>
  <c r="J42" i="3"/>
  <c r="H42" i="3"/>
  <c r="G42" i="3"/>
  <c r="D42" i="3"/>
  <c r="N42" i="3" s="1"/>
  <c r="C42" i="3"/>
  <c r="U41" i="3"/>
  <c r="P41" i="3"/>
  <c r="N41" i="3"/>
  <c r="M41" i="3"/>
  <c r="H41" i="3"/>
  <c r="E41" i="3"/>
  <c r="C41" i="3"/>
  <c r="D41" i="3" s="1"/>
  <c r="C40" i="3"/>
  <c r="D40" i="3" s="1"/>
  <c r="T39" i="3"/>
  <c r="I39" i="3"/>
  <c r="D39" i="3"/>
  <c r="C39" i="3"/>
  <c r="R38" i="3"/>
  <c r="P38" i="3"/>
  <c r="O38" i="3"/>
  <c r="L38" i="3"/>
  <c r="J38" i="3"/>
  <c r="G38" i="3"/>
  <c r="D38" i="3"/>
  <c r="C38" i="3"/>
  <c r="U37" i="3"/>
  <c r="N37" i="3"/>
  <c r="H37" i="3"/>
  <c r="F37" i="3"/>
  <c r="E37" i="3"/>
  <c r="C37" i="3"/>
  <c r="D37" i="3" s="1"/>
  <c r="P37" i="3" s="1"/>
  <c r="C36" i="3"/>
  <c r="D36" i="3" s="1"/>
  <c r="V35" i="3"/>
  <c r="F35" i="3"/>
  <c r="D35" i="3"/>
  <c r="C35" i="3"/>
  <c r="O34" i="3"/>
  <c r="L34" i="3"/>
  <c r="J34" i="3"/>
  <c r="D34" i="3"/>
  <c r="R34" i="3" s="1"/>
  <c r="C34" i="3"/>
  <c r="F33" i="3"/>
  <c r="C33" i="3"/>
  <c r="D33" i="3" s="1"/>
  <c r="C32" i="3"/>
  <c r="D32" i="3" s="1"/>
  <c r="W31" i="3"/>
  <c r="N31" i="3"/>
  <c r="C31" i="3"/>
  <c r="D31" i="3" s="1"/>
  <c r="P30" i="3"/>
  <c r="O30" i="3"/>
  <c r="M30" i="3"/>
  <c r="E30" i="3"/>
  <c r="D30" i="3"/>
  <c r="C30" i="3"/>
  <c r="R29" i="3"/>
  <c r="P29" i="3"/>
  <c r="O29" i="3"/>
  <c r="K29" i="3"/>
  <c r="G29" i="3"/>
  <c r="F29" i="3"/>
  <c r="E29" i="3"/>
  <c r="C29" i="3"/>
  <c r="D29" i="3" s="1"/>
  <c r="M29" i="3" s="1"/>
  <c r="S28" i="3"/>
  <c r="Q28" i="3"/>
  <c r="P28" i="3"/>
  <c r="L28" i="3"/>
  <c r="H28" i="3"/>
  <c r="F28" i="3"/>
  <c r="E28" i="3"/>
  <c r="D28" i="3"/>
  <c r="M28" i="3" s="1"/>
  <c r="C28" i="3"/>
  <c r="S27" i="3"/>
  <c r="R27" i="3"/>
  <c r="Q27" i="3"/>
  <c r="L27" i="3"/>
  <c r="I27" i="3"/>
  <c r="G27" i="3"/>
  <c r="F27" i="3"/>
  <c r="D27" i="3"/>
  <c r="N27" i="3" s="1"/>
  <c r="C27" i="3"/>
  <c r="T26" i="3"/>
  <c r="R26" i="3"/>
  <c r="Q26" i="3"/>
  <c r="P26" i="3"/>
  <c r="M26" i="3"/>
  <c r="I26" i="3"/>
  <c r="H26" i="3"/>
  <c r="G26" i="3"/>
  <c r="E26" i="3"/>
  <c r="D26" i="3"/>
  <c r="L26" i="3" s="1"/>
  <c r="C26" i="3"/>
  <c r="U25" i="3"/>
  <c r="S25" i="3"/>
  <c r="R25" i="3"/>
  <c r="P25" i="3"/>
  <c r="O25" i="3"/>
  <c r="K25" i="3"/>
  <c r="J25" i="3"/>
  <c r="H25" i="3"/>
  <c r="G25" i="3"/>
  <c r="F25" i="3"/>
  <c r="E25" i="3"/>
  <c r="C25" i="3"/>
  <c r="D25" i="3" s="1"/>
  <c r="M25" i="3" s="1"/>
  <c r="U24" i="3"/>
  <c r="T24" i="3"/>
  <c r="S24" i="3"/>
  <c r="Q24" i="3"/>
  <c r="P24" i="3"/>
  <c r="L24" i="3"/>
  <c r="K24" i="3"/>
  <c r="I24" i="3"/>
  <c r="H24" i="3"/>
  <c r="F24" i="3"/>
  <c r="E24" i="3"/>
  <c r="D24" i="3"/>
  <c r="M24" i="3" s="1"/>
  <c r="C24" i="3"/>
  <c r="T23" i="3"/>
  <c r="S23" i="3"/>
  <c r="R23" i="3"/>
  <c r="Q23" i="3"/>
  <c r="L23" i="3"/>
  <c r="K23" i="3"/>
  <c r="J23" i="3"/>
  <c r="I23" i="3"/>
  <c r="G23" i="3"/>
  <c r="F23" i="3"/>
  <c r="D23" i="3"/>
  <c r="N23" i="3" s="1"/>
  <c r="C23" i="3"/>
  <c r="U22" i="3"/>
  <c r="T22" i="3"/>
  <c r="R22" i="3"/>
  <c r="Q22" i="3"/>
  <c r="P22" i="3"/>
  <c r="M22" i="3"/>
  <c r="L22" i="3"/>
  <c r="J22" i="3"/>
  <c r="I22" i="3"/>
  <c r="H22" i="3"/>
  <c r="G22" i="3"/>
  <c r="E22" i="3"/>
  <c r="D22" i="3"/>
  <c r="C22" i="3"/>
  <c r="F21" i="3"/>
  <c r="E21" i="3"/>
  <c r="D21" i="3"/>
  <c r="C21" i="3"/>
  <c r="K20" i="3"/>
  <c r="J20" i="3"/>
  <c r="D20" i="3"/>
  <c r="C20" i="3"/>
  <c r="U19" i="3"/>
  <c r="R19" i="3"/>
  <c r="Q19" i="3"/>
  <c r="P19" i="3"/>
  <c r="O19" i="3"/>
  <c r="N19" i="3"/>
  <c r="M19" i="3"/>
  <c r="J19" i="3"/>
  <c r="I19" i="3"/>
  <c r="H19" i="3"/>
  <c r="G19" i="3"/>
  <c r="F19" i="3"/>
  <c r="E19" i="3"/>
  <c r="D19" i="3"/>
  <c r="T19" i="3" s="1"/>
  <c r="C19" i="3"/>
  <c r="O18" i="3"/>
  <c r="N18" i="3"/>
  <c r="H18" i="3"/>
  <c r="C18" i="3"/>
  <c r="D18" i="3" s="1"/>
  <c r="P18" i="3" s="1"/>
  <c r="U17" i="3"/>
  <c r="T17" i="3"/>
  <c r="N17" i="3"/>
  <c r="M17" i="3"/>
  <c r="E17" i="3"/>
  <c r="D17" i="3"/>
  <c r="C17" i="3"/>
  <c r="C16" i="3"/>
  <c r="D16" i="3" s="1"/>
  <c r="T16" i="3" s="1"/>
  <c r="X15" i="3"/>
  <c r="U15" i="3"/>
  <c r="R15" i="3"/>
  <c r="Q15" i="3"/>
  <c r="P15" i="3"/>
  <c r="O15" i="3"/>
  <c r="N15" i="3"/>
  <c r="M15" i="3"/>
  <c r="J15" i="3"/>
  <c r="I15" i="3"/>
  <c r="H15" i="3"/>
  <c r="G15" i="3"/>
  <c r="F15" i="3"/>
  <c r="E15" i="3"/>
  <c r="D15" i="3"/>
  <c r="T15" i="3" s="1"/>
  <c r="C15" i="3"/>
  <c r="F14" i="3"/>
  <c r="C14" i="3"/>
  <c r="D14" i="3" s="1"/>
  <c r="V13" i="3"/>
  <c r="F13" i="3"/>
  <c r="E13" i="3"/>
  <c r="D13" i="3"/>
  <c r="C13" i="3"/>
  <c r="K12" i="3"/>
  <c r="J12" i="3"/>
  <c r="D12" i="3"/>
  <c r="C12" i="3"/>
  <c r="W11" i="3"/>
  <c r="U11" i="3"/>
  <c r="R11" i="3"/>
  <c r="Q11" i="3"/>
  <c r="P11" i="3"/>
  <c r="O11" i="3"/>
  <c r="N11" i="3"/>
  <c r="M11" i="3"/>
  <c r="J11" i="3"/>
  <c r="I11" i="3"/>
  <c r="H11" i="3"/>
  <c r="G11" i="3"/>
  <c r="F11" i="3"/>
  <c r="E11" i="3"/>
  <c r="D11" i="3"/>
  <c r="T11" i="3" s="1"/>
  <c r="C11" i="3"/>
  <c r="P10" i="3"/>
  <c r="O10" i="3"/>
  <c r="N10" i="3"/>
  <c r="F10" i="3"/>
  <c r="C10" i="3"/>
  <c r="D10" i="3" s="1"/>
  <c r="U9" i="3"/>
  <c r="T9" i="3"/>
  <c r="N9" i="3"/>
  <c r="F9" i="3"/>
  <c r="D9" i="3"/>
  <c r="C9" i="3"/>
  <c r="C8" i="3"/>
  <c r="D8" i="3" s="1"/>
  <c r="T8" i="3" s="1"/>
  <c r="C7" i="3"/>
  <c r="D7" i="3" s="1"/>
  <c r="R7" i="3" s="1"/>
  <c r="X6" i="3"/>
  <c r="C6" i="3"/>
  <c r="D6" i="3" s="1"/>
  <c r="T5" i="3"/>
  <c r="N5" i="3"/>
  <c r="M5" i="3"/>
  <c r="L5" i="3"/>
  <c r="F5" i="3"/>
  <c r="E5" i="3"/>
  <c r="D5" i="3"/>
  <c r="U5" i="3" s="1"/>
  <c r="C5" i="3"/>
  <c r="C4" i="3"/>
  <c r="D4" i="3" s="1"/>
  <c r="L4" i="3" s="1"/>
  <c r="C3" i="3"/>
  <c r="B51" i="2"/>
  <c r="C44" i="2"/>
  <c r="D44" i="2" s="1"/>
  <c r="C43" i="2"/>
  <c r="D43" i="2" s="1"/>
  <c r="D42" i="2"/>
  <c r="C42" i="2"/>
  <c r="D41" i="2"/>
  <c r="C41" i="2"/>
  <c r="D40" i="2"/>
  <c r="C40" i="2"/>
  <c r="C39" i="2"/>
  <c r="D39" i="2" s="1"/>
  <c r="D38" i="2"/>
  <c r="C38" i="2"/>
  <c r="D37" i="2"/>
  <c r="C37" i="2"/>
  <c r="D36" i="2"/>
  <c r="C36" i="2"/>
  <c r="C35" i="2"/>
  <c r="D35" i="2" s="1"/>
  <c r="D34" i="2"/>
  <c r="C34" i="2"/>
  <c r="D33" i="2"/>
  <c r="C33" i="2"/>
  <c r="C32" i="2"/>
  <c r="D32" i="2" s="1"/>
  <c r="C31" i="2"/>
  <c r="D31" i="2" s="1"/>
  <c r="D30" i="2"/>
  <c r="C30" i="2"/>
  <c r="C29" i="2"/>
  <c r="D29" i="2" s="1"/>
  <c r="C28" i="2"/>
  <c r="D28" i="2" s="1"/>
  <c r="C27" i="2"/>
  <c r="D27" i="2" s="1"/>
  <c r="D26" i="2"/>
  <c r="C26" i="2"/>
  <c r="C25" i="2"/>
  <c r="D25" i="2" s="1"/>
  <c r="C24" i="2"/>
  <c r="D24" i="2" s="1"/>
  <c r="C23" i="2"/>
  <c r="D23" i="2" s="1"/>
  <c r="D22" i="2"/>
  <c r="C22" i="2"/>
  <c r="D21" i="2"/>
  <c r="C21" i="2"/>
  <c r="C20" i="2"/>
  <c r="C19" i="2"/>
  <c r="D19" i="2" s="1"/>
  <c r="D18" i="2"/>
  <c r="C18" i="2"/>
  <c r="C17" i="2"/>
  <c r="D17" i="2" s="1"/>
  <c r="C16" i="2"/>
  <c r="D16" i="2" s="1"/>
  <c r="C15" i="2"/>
  <c r="D15" i="2" s="1"/>
  <c r="D14" i="2"/>
  <c r="C14" i="2"/>
  <c r="D13" i="2"/>
  <c r="C13" i="2"/>
  <c r="C12" i="2"/>
  <c r="D12" i="2" s="1"/>
  <c r="C11" i="2"/>
  <c r="D11" i="2" s="1"/>
  <c r="D10" i="2"/>
  <c r="C10" i="2"/>
  <c r="C9" i="2"/>
  <c r="D9" i="2" s="1"/>
  <c r="C8" i="2"/>
  <c r="D8" i="2" s="1"/>
  <c r="C7" i="2"/>
  <c r="D7" i="2" s="1"/>
  <c r="D6" i="2"/>
  <c r="C6" i="2"/>
  <c r="D5" i="2"/>
  <c r="C5" i="2"/>
  <c r="D4" i="2"/>
  <c r="C4" i="2"/>
  <c r="C3" i="2"/>
  <c r="C68" i="1"/>
  <c r="H67" i="1" s="1"/>
  <c r="H66" i="1"/>
  <c r="G66" i="1"/>
  <c r="E66" i="1"/>
  <c r="AF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AN62" i="1"/>
  <c r="AF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C67" i="1" s="1"/>
  <c r="AP59" i="1"/>
  <c r="AO59" i="1"/>
  <c r="AN59" i="1"/>
  <c r="AM59" i="1"/>
  <c r="AK59" i="1"/>
  <c r="AJ59" i="1"/>
  <c r="AI59" i="1"/>
  <c r="AH59" i="1"/>
  <c r="AG59" i="1"/>
  <c r="AE59" i="1"/>
  <c r="AD59" i="1"/>
  <c r="AC59" i="1"/>
  <c r="AB59" i="1"/>
  <c r="AQ58" i="1"/>
  <c r="AP58" i="1"/>
  <c r="AO58" i="1"/>
  <c r="AN58" i="1"/>
  <c r="AM58" i="1"/>
  <c r="AL58" i="1"/>
  <c r="AK58" i="1"/>
  <c r="AJ58" i="1"/>
  <c r="AI58" i="1"/>
  <c r="AH58" i="1"/>
  <c r="AG58" i="1"/>
  <c r="AE58" i="1"/>
  <c r="AD58" i="1"/>
  <c r="AC58" i="1"/>
  <c r="AB58" i="1"/>
  <c r="AR57" i="1"/>
  <c r="AQ57" i="1"/>
  <c r="AP57" i="1"/>
  <c r="AO57" i="1"/>
  <c r="AN57" i="1"/>
  <c r="AM57" i="1"/>
  <c r="AJ57" i="1"/>
  <c r="AI57" i="1"/>
  <c r="AH57" i="1"/>
  <c r="AG57" i="1"/>
  <c r="AE57" i="1"/>
  <c r="AD57" i="1"/>
  <c r="AC57" i="1"/>
  <c r="AK57" i="1" s="1"/>
  <c r="AB57" i="1"/>
  <c r="AR56" i="1"/>
  <c r="AQ56" i="1"/>
  <c r="AO56" i="1"/>
  <c r="AN56" i="1"/>
  <c r="AM56" i="1"/>
  <c r="AL56" i="1"/>
  <c r="AJ56" i="1"/>
  <c r="AI56" i="1"/>
  <c r="AH56" i="1"/>
  <c r="AG56" i="1"/>
  <c r="AE56" i="1"/>
  <c r="AD56" i="1"/>
  <c r="AC56" i="1"/>
  <c r="AK56" i="1" s="1"/>
  <c r="AB56" i="1"/>
  <c r="AQ55" i="1"/>
  <c r="AP55" i="1"/>
  <c r="AO55" i="1"/>
  <c r="AN55" i="1"/>
  <c r="AM55" i="1"/>
  <c r="AL55" i="1"/>
  <c r="AJ55" i="1"/>
  <c r="AI55" i="1"/>
  <c r="AH55" i="1"/>
  <c r="AG55" i="1"/>
  <c r="AE55" i="1"/>
  <c r="AD55" i="1"/>
  <c r="AC55" i="1"/>
  <c r="AK55" i="1" s="1"/>
  <c r="AB55" i="1"/>
  <c r="AR55" i="1" s="1"/>
  <c r="AP54" i="1"/>
  <c r="AO54" i="1"/>
  <c r="AN54" i="1"/>
  <c r="AM54" i="1"/>
  <c r="AJ54" i="1"/>
  <c r="AG54" i="1"/>
  <c r="AE54" i="1"/>
  <c r="AD54" i="1"/>
  <c r="AC54" i="1"/>
  <c r="AH54" i="1" s="1"/>
  <c r="AB54" i="1"/>
  <c r="AR54" i="1" s="1"/>
  <c r="AR53" i="1"/>
  <c r="AQ53" i="1"/>
  <c r="AP53" i="1"/>
  <c r="AO53" i="1"/>
  <c r="AN53" i="1"/>
  <c r="AM53" i="1"/>
  <c r="AL53" i="1"/>
  <c r="AJ53" i="1"/>
  <c r="AG53" i="1"/>
  <c r="AE53" i="1"/>
  <c r="AD53" i="1"/>
  <c r="AI53" i="1" s="1"/>
  <c r="AC53" i="1"/>
  <c r="AK53" i="1" s="1"/>
  <c r="AB53" i="1"/>
  <c r="AO52" i="1"/>
  <c r="AN52" i="1"/>
  <c r="AM52" i="1"/>
  <c r="AJ52" i="1"/>
  <c r="AI52" i="1"/>
  <c r="AG52" i="1"/>
  <c r="AE52" i="1"/>
  <c r="AD52" i="1"/>
  <c r="AC52" i="1"/>
  <c r="AH52" i="1" s="1"/>
  <c r="AB52" i="1"/>
  <c r="AQ51" i="1"/>
  <c r="AP51" i="1"/>
  <c r="AO51" i="1"/>
  <c r="AN51" i="1"/>
  <c r="AM51" i="1"/>
  <c r="AL51" i="1"/>
  <c r="AK51" i="1"/>
  <c r="AJ51" i="1"/>
  <c r="AI51" i="1"/>
  <c r="AG51" i="1"/>
  <c r="AE51" i="1"/>
  <c r="AD51" i="1"/>
  <c r="AC51" i="1"/>
  <c r="AB51" i="1"/>
  <c r="AR51" i="1" s="1"/>
  <c r="AR50" i="1"/>
  <c r="AQ50" i="1"/>
  <c r="AP50" i="1"/>
  <c r="AO50" i="1"/>
  <c r="AN50" i="1"/>
  <c r="AM50" i="1"/>
  <c r="AL50" i="1"/>
  <c r="AK50" i="1"/>
  <c r="AJ50" i="1"/>
  <c r="AI50" i="1"/>
  <c r="AG50" i="1"/>
  <c r="AE50" i="1"/>
  <c r="AD50" i="1"/>
  <c r="X43" i="3" s="1"/>
  <c r="AC50" i="1"/>
  <c r="AB50" i="1"/>
  <c r="AR49" i="1"/>
  <c r="AQ49" i="1"/>
  <c r="AP49" i="1"/>
  <c r="AO49" i="1"/>
  <c r="AN49" i="1"/>
  <c r="AM49" i="1"/>
  <c r="AL49" i="1"/>
  <c r="AJ49" i="1"/>
  <c r="AI49" i="1"/>
  <c r="AG49" i="1"/>
  <c r="AE49" i="1"/>
  <c r="AD49" i="1"/>
  <c r="X42" i="3" s="1"/>
  <c r="AC49" i="1"/>
  <c r="AK49" i="1" s="1"/>
  <c r="AB49" i="1"/>
  <c r="AQ48" i="1"/>
  <c r="AP48" i="1"/>
  <c r="AO48" i="1"/>
  <c r="AN48" i="1"/>
  <c r="AM48" i="1"/>
  <c r="AL48" i="1"/>
  <c r="AJ48" i="1"/>
  <c r="AI48" i="1"/>
  <c r="AG48" i="1"/>
  <c r="AE48" i="1"/>
  <c r="AD48" i="1"/>
  <c r="X41" i="3" s="1"/>
  <c r="AC48" i="1"/>
  <c r="AB48" i="1"/>
  <c r="AQ47" i="1"/>
  <c r="AP47" i="1"/>
  <c r="AO47" i="1"/>
  <c r="AN47" i="1"/>
  <c r="AM47" i="1"/>
  <c r="AL47" i="1"/>
  <c r="AK47" i="1"/>
  <c r="AJ47" i="1"/>
  <c r="AI47" i="1"/>
  <c r="AG47" i="1"/>
  <c r="AE47" i="1"/>
  <c r="AD47" i="1"/>
  <c r="X40" i="3" s="1"/>
  <c r="AC47" i="1"/>
  <c r="AB47" i="1"/>
  <c r="AR46" i="1"/>
  <c r="AQ46" i="1"/>
  <c r="AP46" i="1"/>
  <c r="AO46" i="1"/>
  <c r="AN46" i="1"/>
  <c r="AM46" i="1"/>
  <c r="AL46" i="1"/>
  <c r="AK46" i="1"/>
  <c r="AJ46" i="1"/>
  <c r="AI46" i="1"/>
  <c r="AG46" i="1"/>
  <c r="AE46" i="1"/>
  <c r="AD46" i="1"/>
  <c r="X39" i="3" s="1"/>
  <c r="AC46" i="1"/>
  <c r="AB46" i="1"/>
  <c r="AR45" i="1"/>
  <c r="AQ45" i="1"/>
  <c r="AP45" i="1"/>
  <c r="AO45" i="1"/>
  <c r="AN45" i="1"/>
  <c r="AM45" i="1"/>
  <c r="AL45" i="1"/>
  <c r="AJ45" i="1"/>
  <c r="AI45" i="1"/>
  <c r="AG45" i="1"/>
  <c r="AE45" i="1"/>
  <c r="AD45" i="1"/>
  <c r="X38" i="3" s="1"/>
  <c r="AC45" i="1"/>
  <c r="AK45" i="1" s="1"/>
  <c r="AB45" i="1"/>
  <c r="AR44" i="1"/>
  <c r="AP44" i="1"/>
  <c r="AO44" i="1"/>
  <c r="AN44" i="1"/>
  <c r="AM44" i="1"/>
  <c r="AJ44" i="1"/>
  <c r="AI44" i="1"/>
  <c r="AH44" i="1"/>
  <c r="AG44" i="1"/>
  <c r="AE44" i="1"/>
  <c r="AD44" i="1"/>
  <c r="X37" i="3" s="1"/>
  <c r="AC44" i="1"/>
  <c r="W37" i="3" s="1"/>
  <c r="AB44" i="1"/>
  <c r="AR43" i="1"/>
  <c r="AQ43" i="1"/>
  <c r="AP43" i="1"/>
  <c r="AO43" i="1"/>
  <c r="AN43" i="1"/>
  <c r="AM43" i="1"/>
  <c r="AL43" i="1"/>
  <c r="AJ43" i="1"/>
  <c r="AI43" i="1"/>
  <c r="AH43" i="1"/>
  <c r="AG43" i="1"/>
  <c r="AE43" i="1"/>
  <c r="AD43" i="1"/>
  <c r="AK43" i="1" s="1"/>
  <c r="AC43" i="1"/>
  <c r="AB43" i="1"/>
  <c r="AR42" i="1"/>
  <c r="AP42" i="1"/>
  <c r="AO42" i="1"/>
  <c r="AN42" i="1"/>
  <c r="AL42" i="1"/>
  <c r="AK42" i="1"/>
  <c r="AJ42" i="1"/>
  <c r="AH42" i="1"/>
  <c r="AG42" i="1"/>
  <c r="AE42" i="1"/>
  <c r="AD42" i="1"/>
  <c r="X35" i="3" s="1"/>
  <c r="AC42" i="1"/>
  <c r="W35" i="3" s="1"/>
  <c r="AB42" i="1"/>
  <c r="AQ41" i="1"/>
  <c r="AP41" i="1"/>
  <c r="AO41" i="1"/>
  <c r="AN41" i="1"/>
  <c r="AL41" i="1"/>
  <c r="AJ41" i="1"/>
  <c r="AG41" i="1"/>
  <c r="AE41" i="1"/>
  <c r="AD41" i="1"/>
  <c r="AC41" i="1"/>
  <c r="W34" i="3" s="1"/>
  <c r="AB41" i="1"/>
  <c r="AR41" i="1" s="1"/>
  <c r="AR40" i="1"/>
  <c r="AE40" i="1"/>
  <c r="AB40" i="1"/>
  <c r="AR39" i="1"/>
  <c r="AP39" i="1"/>
  <c r="AO39" i="1"/>
  <c r="AN39" i="1"/>
  <c r="AM39" i="1"/>
  <c r="AJ39" i="1"/>
  <c r="AG39" i="1"/>
  <c r="AE39" i="1"/>
  <c r="AD39" i="1"/>
  <c r="AC39" i="1"/>
  <c r="AH39" i="1" s="1"/>
  <c r="AB39" i="1"/>
  <c r="AR38" i="1"/>
  <c r="AE38" i="1"/>
  <c r="AP37" i="1"/>
  <c r="AO37" i="1"/>
  <c r="AN37" i="1"/>
  <c r="AM37" i="1"/>
  <c r="AJ37" i="1"/>
  <c r="AG37" i="1"/>
  <c r="AE37" i="1"/>
  <c r="AD37" i="1"/>
  <c r="AC37" i="1"/>
  <c r="W30" i="3" s="1"/>
  <c r="AB37" i="1"/>
  <c r="AR37" i="1" s="1"/>
  <c r="AR36" i="1"/>
  <c r="AQ36" i="1"/>
  <c r="AP36" i="1"/>
  <c r="AO36" i="1"/>
  <c r="AM36" i="1"/>
  <c r="AM62" i="1" s="1"/>
  <c r="AL36" i="1"/>
  <c r="AJ36" i="1"/>
  <c r="AG36" i="1"/>
  <c r="AE36" i="1"/>
  <c r="AE63" i="1" s="1"/>
  <c r="AD36" i="1"/>
  <c r="AC36" i="1"/>
  <c r="AB36" i="1"/>
  <c r="AP35" i="1"/>
  <c r="AO35" i="1"/>
  <c r="AN35" i="1"/>
  <c r="AM35" i="1"/>
  <c r="AK35" i="1"/>
  <c r="AJ35" i="1"/>
  <c r="AI35" i="1"/>
  <c r="AG35" i="1"/>
  <c r="AE35" i="1"/>
  <c r="AD35" i="1"/>
  <c r="X28" i="3" s="1"/>
  <c r="AC35" i="1"/>
  <c r="AB35" i="1"/>
  <c r="AR34" i="1"/>
  <c r="AQ34" i="1"/>
  <c r="AP34" i="1"/>
  <c r="AO34" i="1"/>
  <c r="AN34" i="1"/>
  <c r="AM34" i="1"/>
  <c r="AL34" i="1"/>
  <c r="AK34" i="1"/>
  <c r="AJ34" i="1"/>
  <c r="AI34" i="1"/>
  <c r="AG34" i="1"/>
  <c r="AE34" i="1"/>
  <c r="AD34" i="1"/>
  <c r="X27" i="3" s="1"/>
  <c r="AC34" i="1"/>
  <c r="AB34" i="1"/>
  <c r="AR33" i="1"/>
  <c r="AQ33" i="1"/>
  <c r="AP33" i="1"/>
  <c r="AO33" i="1"/>
  <c r="AN33" i="1"/>
  <c r="AM33" i="1"/>
  <c r="AL33" i="1"/>
  <c r="AJ33" i="1"/>
  <c r="AI33" i="1"/>
  <c r="AG33" i="1"/>
  <c r="AE33" i="1"/>
  <c r="AD33" i="1"/>
  <c r="X26" i="3" s="1"/>
  <c r="AC33" i="1"/>
  <c r="AB33" i="1"/>
  <c r="AQ32" i="1"/>
  <c r="AP32" i="1"/>
  <c r="AO32" i="1"/>
  <c r="AN32" i="1"/>
  <c r="AM32" i="1"/>
  <c r="AL32" i="1"/>
  <c r="AJ32" i="1"/>
  <c r="AI32" i="1"/>
  <c r="AG32" i="1"/>
  <c r="AE32" i="1"/>
  <c r="AD32" i="1"/>
  <c r="X25" i="3" s="1"/>
  <c r="AC32" i="1"/>
  <c r="AB32" i="1"/>
  <c r="V25" i="3" s="1"/>
  <c r="AQ31" i="1"/>
  <c r="AP31" i="1"/>
  <c r="AO31" i="1"/>
  <c r="AN31" i="1"/>
  <c r="AM31" i="1"/>
  <c r="AL31" i="1"/>
  <c r="AL63" i="1" s="1"/>
  <c r="AK31" i="1"/>
  <c r="AJ31" i="1"/>
  <c r="AI31" i="1"/>
  <c r="AG31" i="1"/>
  <c r="AE31" i="1"/>
  <c r="AD31" i="1"/>
  <c r="X24" i="3" s="1"/>
  <c r="AC31" i="1"/>
  <c r="AB31" i="1"/>
  <c r="AR30" i="1"/>
  <c r="AQ30" i="1"/>
  <c r="AP30" i="1"/>
  <c r="AO30" i="1"/>
  <c r="AN30" i="1"/>
  <c r="AM30" i="1"/>
  <c r="AL30" i="1"/>
  <c r="AK30" i="1"/>
  <c r="AJ30" i="1"/>
  <c r="AI30" i="1"/>
  <c r="AG30" i="1"/>
  <c r="AE30" i="1"/>
  <c r="AD30" i="1"/>
  <c r="X23" i="3" s="1"/>
  <c r="AC30" i="1"/>
  <c r="AB30" i="1"/>
  <c r="AR29" i="1"/>
  <c r="AQ29" i="1"/>
  <c r="AP29" i="1"/>
  <c r="AO29" i="1"/>
  <c r="AN29" i="1"/>
  <c r="AM29" i="1"/>
  <c r="AL29" i="1"/>
  <c r="AJ29" i="1"/>
  <c r="AI29" i="1"/>
  <c r="AG29" i="1"/>
  <c r="AE29" i="1"/>
  <c r="AD29" i="1"/>
  <c r="X22" i="3" s="1"/>
  <c r="AC29" i="1"/>
  <c r="AK29" i="1" s="1"/>
  <c r="AB29" i="1"/>
  <c r="AQ28" i="1"/>
  <c r="AP28" i="1"/>
  <c r="AO28" i="1"/>
  <c r="AN28" i="1"/>
  <c r="AM28" i="1"/>
  <c r="AL28" i="1"/>
  <c r="AJ28" i="1"/>
  <c r="AI28" i="1"/>
  <c r="AG28" i="1"/>
  <c r="AE28" i="1"/>
  <c r="AD28" i="1"/>
  <c r="X21" i="3" s="1"/>
  <c r="AC28" i="1"/>
  <c r="AK28" i="1" s="1"/>
  <c r="AB28" i="1"/>
  <c r="AR28" i="1" s="1"/>
  <c r="AQ27" i="1"/>
  <c r="AP27" i="1"/>
  <c r="AO27" i="1"/>
  <c r="AO63" i="1" s="1"/>
  <c r="AN27" i="1"/>
  <c r="AM27" i="1"/>
  <c r="AL27" i="1"/>
  <c r="AK27" i="1"/>
  <c r="AJ27" i="1"/>
  <c r="AI27" i="1"/>
  <c r="AG27" i="1"/>
  <c r="AE27" i="1"/>
  <c r="AD27" i="1"/>
  <c r="AC27" i="1"/>
  <c r="AB27" i="1"/>
  <c r="AR27" i="1" s="1"/>
  <c r="AR26" i="1"/>
  <c r="AP26" i="1"/>
  <c r="AO26" i="1"/>
  <c r="AN26" i="1"/>
  <c r="AM26" i="1"/>
  <c r="AJ26" i="1"/>
  <c r="AI26" i="1"/>
  <c r="AH26" i="1"/>
  <c r="AG26" i="1"/>
  <c r="AF26" i="1"/>
  <c r="AE26" i="1"/>
  <c r="AD26" i="1"/>
  <c r="X19" i="3" s="1"/>
  <c r="AC26" i="1"/>
  <c r="W19" i="3" s="1"/>
  <c r="AB26" i="1"/>
  <c r="AR25" i="1"/>
  <c r="AP25" i="1"/>
  <c r="AO25" i="1"/>
  <c r="AN25" i="1"/>
  <c r="AM25" i="1"/>
  <c r="AJ25" i="1"/>
  <c r="AI25" i="1"/>
  <c r="AH25" i="1"/>
  <c r="AG25" i="1"/>
  <c r="AF25" i="1"/>
  <c r="AE25" i="1"/>
  <c r="AD25" i="1"/>
  <c r="X18" i="3" s="1"/>
  <c r="AC25" i="1"/>
  <c r="W18" i="3" s="1"/>
  <c r="AB25" i="1"/>
  <c r="AR24" i="1"/>
  <c r="AP24" i="1"/>
  <c r="AO24" i="1"/>
  <c r="AN24" i="1"/>
  <c r="AM24" i="1"/>
  <c r="AJ24" i="1"/>
  <c r="AH24" i="1"/>
  <c r="AG24" i="1"/>
  <c r="AF24" i="1"/>
  <c r="AE24" i="1"/>
  <c r="AD24" i="1"/>
  <c r="X17" i="3" s="1"/>
  <c r="AC24" i="1"/>
  <c r="W17" i="3" s="1"/>
  <c r="AB24" i="1"/>
  <c r="AQ23" i="1"/>
  <c r="AP23" i="1"/>
  <c r="AO23" i="1"/>
  <c r="AN23" i="1"/>
  <c r="AM23" i="1"/>
  <c r="AL23" i="1"/>
  <c r="AJ23" i="1"/>
  <c r="AH23" i="1"/>
  <c r="AG23" i="1"/>
  <c r="AF23" i="1"/>
  <c r="AE23" i="1"/>
  <c r="AD23" i="1"/>
  <c r="AI23" i="1" s="1"/>
  <c r="AC23" i="1"/>
  <c r="AB23" i="1"/>
  <c r="AQ22" i="1"/>
  <c r="AP22" i="1"/>
  <c r="AO22" i="1"/>
  <c r="AN22" i="1"/>
  <c r="AM22" i="1"/>
  <c r="AL22" i="1"/>
  <c r="AJ22" i="1"/>
  <c r="AI22" i="1"/>
  <c r="AH22" i="1"/>
  <c r="AG22" i="1"/>
  <c r="AF22" i="1"/>
  <c r="AE22" i="1"/>
  <c r="AD22" i="1"/>
  <c r="AC22" i="1"/>
  <c r="W15" i="3" s="1"/>
  <c r="AB22" i="1"/>
  <c r="AR22" i="1" s="1"/>
  <c r="AQ21" i="1"/>
  <c r="AP21" i="1"/>
  <c r="AO21" i="1"/>
  <c r="AN21" i="1"/>
  <c r="AM21" i="1"/>
  <c r="AL21" i="1"/>
  <c r="AK21" i="1"/>
  <c r="AJ21" i="1"/>
  <c r="AI21" i="1"/>
  <c r="AG21" i="1"/>
  <c r="AF21" i="1"/>
  <c r="AE21" i="1"/>
  <c r="AD21" i="1"/>
  <c r="AC21" i="1"/>
  <c r="AH21" i="1" s="1"/>
  <c r="AB21" i="1"/>
  <c r="V14" i="3" s="1"/>
  <c r="AQ20" i="1"/>
  <c r="AP20" i="1"/>
  <c r="AO20" i="1"/>
  <c r="AN20" i="1"/>
  <c r="AM20" i="1"/>
  <c r="AL20" i="1"/>
  <c r="AK20" i="1"/>
  <c r="AJ20" i="1"/>
  <c r="AG20" i="1"/>
  <c r="AF20" i="1"/>
  <c r="AE20" i="1"/>
  <c r="AD20" i="1"/>
  <c r="AC20" i="1"/>
  <c r="AB20" i="1"/>
  <c r="AR20" i="1" s="1"/>
  <c r="AQ19" i="1"/>
  <c r="AP19" i="1"/>
  <c r="AO19" i="1"/>
  <c r="AN19" i="1"/>
  <c r="AM19" i="1"/>
  <c r="AL19" i="1"/>
  <c r="AJ19" i="1"/>
  <c r="AH19" i="1"/>
  <c r="AG19" i="1"/>
  <c r="AF19" i="1"/>
  <c r="AE19" i="1"/>
  <c r="AD19" i="1"/>
  <c r="AC19" i="1"/>
  <c r="W12" i="3" s="1"/>
  <c r="AB19" i="1"/>
  <c r="AQ18" i="1"/>
  <c r="AP18" i="1"/>
  <c r="AO18" i="1"/>
  <c r="AN18" i="1"/>
  <c r="AM18" i="1"/>
  <c r="AL18" i="1"/>
  <c r="AJ18" i="1"/>
  <c r="AG18" i="1"/>
  <c r="AF18" i="1"/>
  <c r="AE18" i="1"/>
  <c r="AD18" i="1"/>
  <c r="AB18" i="1"/>
  <c r="AR17" i="1"/>
  <c r="AQ17" i="1"/>
  <c r="AP17" i="1"/>
  <c r="AO17" i="1"/>
  <c r="AN17" i="1"/>
  <c r="AM17" i="1"/>
  <c r="AL17" i="1"/>
  <c r="AJ17" i="1"/>
  <c r="AJ60" i="1" s="1"/>
  <c r="AG17" i="1"/>
  <c r="AF17" i="1"/>
  <c r="AE17" i="1"/>
  <c r="AD17" i="1"/>
  <c r="AC17" i="1"/>
  <c r="AK17" i="1" s="1"/>
  <c r="AB17" i="1"/>
  <c r="AQ16" i="1"/>
  <c r="AP16" i="1"/>
  <c r="AO16" i="1"/>
  <c r="AN16" i="1"/>
  <c r="AM16" i="1"/>
  <c r="AL16" i="1"/>
  <c r="AK16" i="1"/>
  <c r="AJ16" i="1"/>
  <c r="AH16" i="1"/>
  <c r="AG16" i="1"/>
  <c r="AF16" i="1"/>
  <c r="AE16" i="1"/>
  <c r="AD16" i="1"/>
  <c r="AC16" i="1"/>
  <c r="W9" i="3" s="1"/>
  <c r="AB16" i="1"/>
  <c r="V9" i="3" s="1"/>
  <c r="AP15" i="1"/>
  <c r="AO15" i="1"/>
  <c r="AN15" i="1"/>
  <c r="AM15" i="1"/>
  <c r="AJ15" i="1"/>
  <c r="AG15" i="1"/>
  <c r="AF15" i="1"/>
  <c r="AE15" i="1"/>
  <c r="AD15" i="1"/>
  <c r="AC15" i="1"/>
  <c r="AB15" i="1"/>
  <c r="AQ14" i="1"/>
  <c r="AP14" i="1"/>
  <c r="AO14" i="1"/>
  <c r="AN14" i="1"/>
  <c r="AM14" i="1"/>
  <c r="AL14" i="1"/>
  <c r="AK14" i="1"/>
  <c r="AJ14" i="1"/>
  <c r="AG14" i="1"/>
  <c r="AF14" i="1"/>
  <c r="AE14" i="1"/>
  <c r="AD14" i="1"/>
  <c r="AI14" i="1" s="1"/>
  <c r="AC14" i="1"/>
  <c r="AB14" i="1"/>
  <c r="AQ13" i="1"/>
  <c r="AP13" i="1"/>
  <c r="AO13" i="1"/>
  <c r="AN13" i="1"/>
  <c r="AM13" i="1"/>
  <c r="AL13" i="1"/>
  <c r="AJ13" i="1"/>
  <c r="AI13" i="1"/>
  <c r="AG13" i="1"/>
  <c r="AF13" i="1"/>
  <c r="AE13" i="1"/>
  <c r="AD13" i="1"/>
  <c r="AK13" i="1" s="1"/>
  <c r="AC13" i="1"/>
  <c r="AH13" i="1" s="1"/>
  <c r="AB13" i="1"/>
  <c r="AR12" i="1"/>
  <c r="AQ12" i="1"/>
  <c r="AP12" i="1"/>
  <c r="AO12" i="1"/>
  <c r="AN12" i="1"/>
  <c r="AM12" i="1"/>
  <c r="AL12" i="1"/>
  <c r="AJ12" i="1"/>
  <c r="AG12" i="1"/>
  <c r="AF12" i="1"/>
  <c r="AE12" i="1"/>
  <c r="AD12" i="1"/>
  <c r="AC12" i="1"/>
  <c r="AB12" i="1"/>
  <c r="K12" i="7" s="1"/>
  <c r="AQ11" i="1"/>
  <c r="AP11" i="1"/>
  <c r="AO11" i="1"/>
  <c r="AN11" i="1"/>
  <c r="AM11" i="1"/>
  <c r="AL11" i="1"/>
  <c r="AJ11" i="1"/>
  <c r="AG11" i="1"/>
  <c r="AF11" i="1"/>
  <c r="AE11" i="1"/>
  <c r="AD11" i="1"/>
  <c r="AC11" i="1"/>
  <c r="AK11" i="1" s="1"/>
  <c r="AB11" i="1"/>
  <c r="AQ10" i="1"/>
  <c r="AP10" i="1"/>
  <c r="AO10" i="1"/>
  <c r="AN10" i="1"/>
  <c r="AM10" i="1"/>
  <c r="AL10" i="1"/>
  <c r="AJ10" i="1"/>
  <c r="AH10" i="1"/>
  <c r="AG10" i="1"/>
  <c r="AF10" i="1"/>
  <c r="AE10" i="1"/>
  <c r="AD10" i="1"/>
  <c r="AI10" i="1" s="1"/>
  <c r="AC10" i="1"/>
  <c r="AB10" i="1"/>
  <c r="AR9" i="1"/>
  <c r="AP9" i="1"/>
  <c r="AO9" i="1"/>
  <c r="AN9" i="1"/>
  <c r="AM9" i="1"/>
  <c r="AK9" i="1"/>
  <c r="AJ9" i="1"/>
  <c r="AG9" i="1"/>
  <c r="AF9" i="1"/>
  <c r="AE9" i="1"/>
  <c r="AD9" i="1"/>
  <c r="AI9" i="1" s="1"/>
  <c r="AC9" i="1"/>
  <c r="AH9" i="1" s="1"/>
  <c r="AB9" i="1"/>
  <c r="AQ8" i="1"/>
  <c r="AP8" i="1"/>
  <c r="AO8" i="1"/>
  <c r="AN8" i="1"/>
  <c r="AM8" i="1"/>
  <c r="AL8" i="1"/>
  <c r="AJ8" i="1"/>
  <c r="AI8" i="1"/>
  <c r="AH8" i="1"/>
  <c r="AG8" i="1"/>
  <c r="AF8" i="1"/>
  <c r="AE8" i="1"/>
  <c r="AD8" i="1"/>
  <c r="AC8" i="1"/>
  <c r="AK8" i="1" s="1"/>
  <c r="AB8" i="1"/>
  <c r="AR7" i="1"/>
  <c r="AP7" i="1"/>
  <c r="AO7" i="1"/>
  <c r="AN7" i="1"/>
  <c r="AM7" i="1"/>
  <c r="AJ7" i="1"/>
  <c r="AH7" i="1"/>
  <c r="AG7" i="1"/>
  <c r="AF7" i="1"/>
  <c r="AE7" i="1"/>
  <c r="AD7" i="1"/>
  <c r="AI7" i="1" s="1"/>
  <c r="AC7" i="1"/>
  <c r="AC60" i="1" s="1"/>
  <c r="AB7" i="1"/>
  <c r="AQ6" i="1"/>
  <c r="AP6" i="1"/>
  <c r="AO6" i="1"/>
  <c r="AN6" i="1"/>
  <c r="AM6" i="1"/>
  <c r="AL6" i="1"/>
  <c r="AJ6" i="1"/>
  <c r="AH6" i="1"/>
  <c r="AG6" i="1"/>
  <c r="AF6" i="1"/>
  <c r="AE6" i="1"/>
  <c r="AD6" i="1"/>
  <c r="AI6" i="1" s="1"/>
  <c r="AC6" i="1"/>
  <c r="AB6" i="1"/>
  <c r="AQ5" i="1"/>
  <c r="AP5" i="1"/>
  <c r="AO5" i="1"/>
  <c r="AN5" i="1"/>
  <c r="AM5" i="1"/>
  <c r="AL5" i="1"/>
  <c r="AJ5" i="1"/>
  <c r="AI5" i="1"/>
  <c r="AH5" i="1"/>
  <c r="AG5" i="1"/>
  <c r="AG61" i="1" s="1"/>
  <c r="AF5" i="1"/>
  <c r="AE5" i="1"/>
  <c r="AD5" i="1"/>
  <c r="AC5" i="1"/>
  <c r="AK5" i="1" s="1"/>
  <c r="AB5" i="1"/>
  <c r="AR5" i="1" s="1"/>
  <c r="AR4" i="1"/>
  <c r="AP4" i="1"/>
  <c r="AP61" i="1" s="1"/>
  <c r="AO4" i="1"/>
  <c r="AO61" i="1" s="1"/>
  <c r="AN4" i="1"/>
  <c r="AM4" i="1"/>
  <c r="AL4" i="1"/>
  <c r="AH4" i="1"/>
  <c r="AG4" i="1"/>
  <c r="AF4" i="1"/>
  <c r="AE4" i="1"/>
  <c r="AD4" i="1"/>
  <c r="AK4" i="1" s="1"/>
  <c r="AC4" i="1"/>
  <c r="AB4" i="1"/>
  <c r="AR3" i="1"/>
  <c r="AQ3" i="1"/>
  <c r="AQ61" i="1" s="1"/>
  <c r="AP3" i="1"/>
  <c r="AO3" i="1"/>
  <c r="AN3" i="1"/>
  <c r="AM3" i="1"/>
  <c r="AL3" i="1"/>
  <c r="AJ3" i="1"/>
  <c r="AI3" i="1"/>
  <c r="AH3" i="1"/>
  <c r="AG3" i="1"/>
  <c r="AF3" i="1"/>
  <c r="AE3" i="1"/>
  <c r="AD3" i="1"/>
  <c r="AD61" i="1" s="1"/>
  <c r="AC3" i="1"/>
  <c r="AB3" i="1"/>
  <c r="Q37" i="4" l="1"/>
  <c r="P31" i="4"/>
  <c r="F29" i="4"/>
  <c r="W19" i="4"/>
  <c r="D35" i="4"/>
  <c r="W20" i="4"/>
  <c r="L35" i="4"/>
  <c r="C33" i="4"/>
  <c r="S33" i="4"/>
  <c r="W33" i="4"/>
  <c r="AF20" i="4"/>
  <c r="Z15" i="4"/>
  <c r="X20" i="4"/>
  <c r="G36" i="4"/>
  <c r="W35" i="4"/>
  <c r="E35" i="4"/>
  <c r="I35" i="4"/>
  <c r="M35" i="4"/>
  <c r="U35" i="4"/>
  <c r="G33" i="4"/>
  <c r="F33" i="4"/>
  <c r="K33" i="4"/>
  <c r="N33" i="4"/>
  <c r="O33" i="4"/>
  <c r="Y19" i="4"/>
  <c r="D36" i="4"/>
  <c r="W36" i="4"/>
  <c r="H36" i="4"/>
  <c r="L36" i="4"/>
  <c r="Q35" i="4"/>
  <c r="Y20" i="4"/>
  <c r="W34" i="4"/>
  <c r="T35" i="4"/>
  <c r="AI20" i="4"/>
  <c r="N34" i="4"/>
  <c r="F34" i="4"/>
  <c r="I34" i="4"/>
  <c r="J34" i="4"/>
  <c r="AE19" i="4"/>
  <c r="AG19" i="4"/>
  <c r="AG20" i="4"/>
  <c r="O36" i="4"/>
  <c r="P36" i="4"/>
  <c r="AE20" i="4"/>
  <c r="U36" i="4"/>
  <c r="V36" i="4"/>
  <c r="W37" i="4"/>
  <c r="F37" i="4"/>
  <c r="U37" i="4"/>
  <c r="I37" i="4"/>
  <c r="AB20" i="4"/>
  <c r="AH20" i="4"/>
  <c r="Q34" i="4"/>
  <c r="R34" i="4"/>
  <c r="X17" i="4"/>
  <c r="F28" i="4"/>
  <c r="V28" i="4"/>
  <c r="W28" i="4"/>
  <c r="T32" i="4"/>
  <c r="AF18" i="4"/>
  <c r="E31" i="4"/>
  <c r="AF17" i="4"/>
  <c r="I27" i="4"/>
  <c r="I26" i="4"/>
  <c r="L27" i="4"/>
  <c r="U27" i="4"/>
  <c r="Q27" i="4"/>
  <c r="V27" i="4"/>
  <c r="AC9" i="4"/>
  <c r="L28" i="4"/>
  <c r="P28" i="4"/>
  <c r="H28" i="4"/>
  <c r="U26" i="4"/>
  <c r="V26" i="4"/>
  <c r="H31" i="4"/>
  <c r="I31" i="4"/>
  <c r="M31" i="4"/>
  <c r="Q31" i="4"/>
  <c r="C32" i="4"/>
  <c r="U32" i="4"/>
  <c r="D32" i="4"/>
  <c r="H32" i="4"/>
  <c r="W32" i="4"/>
  <c r="K32" i="4"/>
  <c r="H29" i="4"/>
  <c r="AA6" i="4"/>
  <c r="J26" i="4"/>
  <c r="AA5" i="4"/>
  <c r="Q26" i="4"/>
  <c r="P32" i="4"/>
  <c r="S32" i="4"/>
  <c r="AI18" i="4"/>
  <c r="M30" i="4"/>
  <c r="AG18" i="4"/>
  <c r="I23" i="4"/>
  <c r="AG17" i="4"/>
  <c r="P23" i="4"/>
  <c r="H23" i="4"/>
  <c r="O25" i="4"/>
  <c r="V25" i="4"/>
  <c r="W25" i="4"/>
  <c r="K25" i="4"/>
  <c r="AA4" i="4"/>
  <c r="U25" i="4"/>
  <c r="G25" i="4"/>
  <c r="U24" i="4"/>
  <c r="V24" i="4"/>
  <c r="P24" i="4"/>
  <c r="H24" i="4"/>
  <c r="AA3" i="4"/>
  <c r="K24" i="4"/>
  <c r="AA7" i="4"/>
  <c r="U28" i="4"/>
  <c r="U30" i="4"/>
  <c r="R30" i="4"/>
  <c r="W30" i="4"/>
  <c r="E30" i="4"/>
  <c r="N30" i="4"/>
  <c r="F30" i="4"/>
  <c r="H30" i="4"/>
  <c r="AB17" i="4"/>
  <c r="J30" i="4"/>
  <c r="U29" i="4"/>
  <c r="C29" i="4"/>
  <c r="W29" i="4"/>
  <c r="G29" i="4"/>
  <c r="T18" i="4"/>
  <c r="R29" i="4"/>
  <c r="K29" i="4"/>
  <c r="O29" i="4"/>
  <c r="J29" i="4"/>
  <c r="S29" i="4"/>
  <c r="H68" i="1"/>
  <c r="I67" i="1"/>
  <c r="R44" i="3"/>
  <c r="J44" i="3"/>
  <c r="Q44" i="3"/>
  <c r="I44" i="3"/>
  <c r="P44" i="3"/>
  <c r="H44" i="3"/>
  <c r="O44" i="3"/>
  <c r="G44" i="3"/>
  <c r="U44" i="3"/>
  <c r="M44" i="3"/>
  <c r="E44" i="3"/>
  <c r="T44" i="3"/>
  <c r="S44" i="3"/>
  <c r="N44" i="3"/>
  <c r="L44" i="3"/>
  <c r="K44" i="3"/>
  <c r="F44" i="3"/>
  <c r="X15" i="7"/>
  <c r="P15" i="7"/>
  <c r="H15" i="7"/>
  <c r="W15" i="7"/>
  <c r="O15" i="7"/>
  <c r="U15" i="7"/>
  <c r="M15" i="7"/>
  <c r="Q15" i="7"/>
  <c r="N15" i="7"/>
  <c r="L15" i="7"/>
  <c r="K15" i="7"/>
  <c r="V15" i="7"/>
  <c r="J15" i="7"/>
  <c r="S15" i="7"/>
  <c r="R15" i="7"/>
  <c r="I15" i="7"/>
  <c r="AB15" i="7" s="1"/>
  <c r="T15" i="7"/>
  <c r="V8" i="3"/>
  <c r="AR15" i="1"/>
  <c r="X59" i="7"/>
  <c r="P59" i="7"/>
  <c r="H59" i="7"/>
  <c r="W59" i="7"/>
  <c r="O59" i="7"/>
  <c r="V59" i="7"/>
  <c r="N59" i="7"/>
  <c r="U59" i="7"/>
  <c r="M59" i="7"/>
  <c r="Q59" i="7"/>
  <c r="I59" i="7"/>
  <c r="AB59" i="7" s="1"/>
  <c r="S59" i="7"/>
  <c r="R59" i="7"/>
  <c r="T59" i="7"/>
  <c r="L59" i="7"/>
  <c r="J59" i="7"/>
  <c r="K59" i="7"/>
  <c r="AR59" i="1"/>
  <c r="AE61" i="1"/>
  <c r="AE60" i="1"/>
  <c r="AG63" i="1"/>
  <c r="W25" i="3"/>
  <c r="AH32" i="1"/>
  <c r="X34" i="3"/>
  <c r="AI41" i="1"/>
  <c r="W41" i="3"/>
  <c r="AH48" i="1"/>
  <c r="R16" i="3"/>
  <c r="R32" i="3"/>
  <c r="J32" i="3"/>
  <c r="O32" i="3"/>
  <c r="G32" i="3"/>
  <c r="U32" i="3"/>
  <c r="M32" i="3"/>
  <c r="K32" i="3"/>
  <c r="I32" i="3"/>
  <c r="T32" i="3"/>
  <c r="H32" i="3"/>
  <c r="S32" i="3"/>
  <c r="F32" i="3"/>
  <c r="Q32" i="3"/>
  <c r="E32" i="3"/>
  <c r="P32" i="3"/>
  <c r="N32" i="3"/>
  <c r="L32" i="3"/>
  <c r="AF61" i="1"/>
  <c r="AF60" i="1"/>
  <c r="AO60" i="1"/>
  <c r="W7" i="3"/>
  <c r="X8" i="3"/>
  <c r="AI15" i="1"/>
  <c r="U18" i="7"/>
  <c r="M18" i="7"/>
  <c r="T18" i="7"/>
  <c r="L18" i="7"/>
  <c r="R18" i="7"/>
  <c r="J18" i="7"/>
  <c r="X18" i="7"/>
  <c r="P18" i="7"/>
  <c r="H18" i="7"/>
  <c r="O18" i="7"/>
  <c r="N18" i="7"/>
  <c r="K18" i="7"/>
  <c r="I18" i="7"/>
  <c r="AB18" i="7" s="1"/>
  <c r="W18" i="7"/>
  <c r="Q18" i="7"/>
  <c r="V18" i="7"/>
  <c r="S18" i="7"/>
  <c r="V11" i="3"/>
  <c r="AR18" i="1"/>
  <c r="AQ63" i="1"/>
  <c r="S30" i="7"/>
  <c r="K30" i="7"/>
  <c r="R30" i="7"/>
  <c r="J30" i="7"/>
  <c r="X30" i="7"/>
  <c r="P30" i="7"/>
  <c r="H30" i="7"/>
  <c r="W30" i="7"/>
  <c r="O30" i="7"/>
  <c r="I30" i="7"/>
  <c r="AB30" i="7" s="1"/>
  <c r="V30" i="7"/>
  <c r="U30" i="7"/>
  <c r="T30" i="7"/>
  <c r="N30" i="7"/>
  <c r="M30" i="7"/>
  <c r="L30" i="7"/>
  <c r="Q30" i="7"/>
  <c r="V23" i="3"/>
  <c r="W24" i="3"/>
  <c r="AH31" i="1"/>
  <c r="W29" i="3"/>
  <c r="AK36" i="1"/>
  <c r="AH36" i="1"/>
  <c r="R46" i="7"/>
  <c r="J46" i="7"/>
  <c r="Q46" i="7"/>
  <c r="I46" i="7"/>
  <c r="X46" i="7"/>
  <c r="P46" i="7"/>
  <c r="H46" i="7"/>
  <c r="W46" i="7"/>
  <c r="O46" i="7"/>
  <c r="S46" i="7"/>
  <c r="K46" i="7"/>
  <c r="V46" i="7"/>
  <c r="U46" i="7"/>
  <c r="N46" i="7"/>
  <c r="M46" i="7"/>
  <c r="T46" i="7"/>
  <c r="L46" i="7"/>
  <c r="W40" i="3"/>
  <c r="AH47" i="1"/>
  <c r="AO62" i="1"/>
  <c r="AM63" i="1"/>
  <c r="K4" i="3"/>
  <c r="S16" i="3"/>
  <c r="T33" i="3"/>
  <c r="L33" i="3"/>
  <c r="S33" i="3"/>
  <c r="K33" i="3"/>
  <c r="Q33" i="3"/>
  <c r="I33" i="3"/>
  <c r="W33" i="3"/>
  <c r="O33" i="3"/>
  <c r="G33" i="3"/>
  <c r="P33" i="3"/>
  <c r="N33" i="3"/>
  <c r="M33" i="3"/>
  <c r="J33" i="3"/>
  <c r="X33" i="3"/>
  <c r="H33" i="3"/>
  <c r="U33" i="3"/>
  <c r="R33" i="3"/>
  <c r="V39" i="3"/>
  <c r="Z26" i="7"/>
  <c r="AG60" i="1"/>
  <c r="AP60" i="1"/>
  <c r="AK7" i="1"/>
  <c r="AH11" i="1"/>
  <c r="AH60" i="1" s="1"/>
  <c r="Q17" i="7"/>
  <c r="I17" i="7"/>
  <c r="AB17" i="7" s="1"/>
  <c r="X17" i="7"/>
  <c r="P17" i="7"/>
  <c r="H17" i="7"/>
  <c r="V17" i="7"/>
  <c r="N17" i="7"/>
  <c r="T17" i="7"/>
  <c r="L17" i="7"/>
  <c r="K17" i="7"/>
  <c r="W17" i="7"/>
  <c r="J17" i="7"/>
  <c r="U17" i="7"/>
  <c r="S17" i="7"/>
  <c r="R17" i="7"/>
  <c r="O17" i="7"/>
  <c r="M17" i="7"/>
  <c r="AA17" i="7" s="1"/>
  <c r="V10" i="3"/>
  <c r="X11" i="3"/>
  <c r="AI18" i="1"/>
  <c r="AR21" i="1"/>
  <c r="AK24" i="1"/>
  <c r="AJ63" i="1"/>
  <c r="AJ62" i="1"/>
  <c r="W29" i="7"/>
  <c r="O29" i="7"/>
  <c r="V29" i="7"/>
  <c r="N29" i="7"/>
  <c r="T29" i="7"/>
  <c r="L29" i="7"/>
  <c r="S29" i="7"/>
  <c r="K29" i="7"/>
  <c r="X29" i="7"/>
  <c r="H29" i="7"/>
  <c r="U29" i="7"/>
  <c r="R29" i="7"/>
  <c r="Q29" i="7"/>
  <c r="M29" i="7"/>
  <c r="P29" i="7"/>
  <c r="I29" i="7"/>
  <c r="V22" i="3"/>
  <c r="J29" i="7"/>
  <c r="AH30" i="1"/>
  <c r="W23" i="3"/>
  <c r="X29" i="3"/>
  <c r="AI36" i="1"/>
  <c r="AI62" i="1" s="1"/>
  <c r="X32" i="3"/>
  <c r="AK39" i="1"/>
  <c r="V45" i="7"/>
  <c r="N45" i="7"/>
  <c r="U45" i="7"/>
  <c r="M45" i="7"/>
  <c r="T45" i="7"/>
  <c r="L45" i="7"/>
  <c r="S45" i="7"/>
  <c r="K45" i="7"/>
  <c r="W45" i="7"/>
  <c r="O45" i="7"/>
  <c r="J45" i="7"/>
  <c r="I45" i="7"/>
  <c r="X45" i="7"/>
  <c r="Q45" i="7"/>
  <c r="P45" i="7"/>
  <c r="H45" i="7"/>
  <c r="R45" i="7"/>
  <c r="V38" i="3"/>
  <c r="W39" i="3"/>
  <c r="AH46" i="1"/>
  <c r="AK52" i="1"/>
  <c r="AQ60" i="1"/>
  <c r="C66" i="1"/>
  <c r="X7" i="3"/>
  <c r="Q12" i="3"/>
  <c r="I12" i="3"/>
  <c r="P12" i="3"/>
  <c r="H12" i="3"/>
  <c r="O12" i="3"/>
  <c r="G12" i="3"/>
  <c r="N12" i="3"/>
  <c r="F12" i="3"/>
  <c r="U12" i="3"/>
  <c r="M12" i="3"/>
  <c r="E12" i="3"/>
  <c r="T12" i="3"/>
  <c r="S12" i="3"/>
  <c r="R12" i="3"/>
  <c r="L12" i="3"/>
  <c r="U14" i="3"/>
  <c r="M14" i="3"/>
  <c r="E14" i="3"/>
  <c r="T14" i="3"/>
  <c r="L14" i="3"/>
  <c r="S14" i="3"/>
  <c r="K14" i="3"/>
  <c r="R14" i="3"/>
  <c r="J14" i="3"/>
  <c r="Q14" i="3"/>
  <c r="I14" i="3"/>
  <c r="P14" i="3"/>
  <c r="O14" i="3"/>
  <c r="N14" i="3"/>
  <c r="H14" i="3"/>
  <c r="G14" i="3"/>
  <c r="T21" i="3"/>
  <c r="L21" i="3"/>
  <c r="Q21" i="3"/>
  <c r="K21" i="3"/>
  <c r="K47" i="3" s="1"/>
  <c r="U21" i="3"/>
  <c r="J21" i="3"/>
  <c r="J48" i="3" s="1"/>
  <c r="S21" i="3"/>
  <c r="I21" i="3"/>
  <c r="R21" i="3"/>
  <c r="H21" i="3"/>
  <c r="P21" i="3"/>
  <c r="G21" i="3"/>
  <c r="O21" i="3"/>
  <c r="N21" i="3"/>
  <c r="M21" i="3"/>
  <c r="E33" i="3"/>
  <c r="S32" i="7"/>
  <c r="K32" i="7"/>
  <c r="R32" i="7"/>
  <c r="J32" i="7"/>
  <c r="X32" i="7"/>
  <c r="P32" i="7"/>
  <c r="H32" i="7"/>
  <c r="W32" i="7"/>
  <c r="O32" i="7"/>
  <c r="M32" i="7"/>
  <c r="L32" i="7"/>
  <c r="I32" i="7"/>
  <c r="V32" i="7"/>
  <c r="T32" i="7"/>
  <c r="Q32" i="7"/>
  <c r="N32" i="7"/>
  <c r="U32" i="7"/>
  <c r="T58" i="7"/>
  <c r="L58" i="7"/>
  <c r="S58" i="7"/>
  <c r="K58" i="7"/>
  <c r="R58" i="7"/>
  <c r="J58" i="7"/>
  <c r="Q58" i="7"/>
  <c r="I58" i="7"/>
  <c r="U58" i="7"/>
  <c r="M58" i="7"/>
  <c r="O58" i="7"/>
  <c r="N58" i="7"/>
  <c r="X58" i="7"/>
  <c r="W58" i="7"/>
  <c r="V58" i="7"/>
  <c r="P58" i="7"/>
  <c r="H58" i="7"/>
  <c r="Q4" i="3"/>
  <c r="I4" i="3"/>
  <c r="P4" i="3"/>
  <c r="H4" i="3"/>
  <c r="O4" i="3"/>
  <c r="G4" i="3"/>
  <c r="N4" i="3"/>
  <c r="F4" i="3"/>
  <c r="U4" i="3"/>
  <c r="M4" i="3"/>
  <c r="E4" i="3"/>
  <c r="T4" i="3"/>
  <c r="S4" i="3"/>
  <c r="R4" i="3"/>
  <c r="AN61" i="1"/>
  <c r="AN60" i="1"/>
  <c r="W8" i="3"/>
  <c r="AH15" i="1"/>
  <c r="W22" i="3"/>
  <c r="AH29" i="1"/>
  <c r="E67" i="1"/>
  <c r="U6" i="3"/>
  <c r="M6" i="3"/>
  <c r="E6" i="3"/>
  <c r="T6" i="3"/>
  <c r="L6" i="3"/>
  <c r="S6" i="3"/>
  <c r="K6" i="3"/>
  <c r="R6" i="3"/>
  <c r="J6" i="3"/>
  <c r="Q6" i="3"/>
  <c r="I6" i="3"/>
  <c r="P6" i="3"/>
  <c r="O6" i="3"/>
  <c r="N6" i="3"/>
  <c r="H6" i="3"/>
  <c r="AI4" i="1"/>
  <c r="AK6" i="1"/>
  <c r="W5" i="3"/>
  <c r="AK12" i="1"/>
  <c r="AH12" i="1"/>
  <c r="AI17" i="1"/>
  <c r="X10" i="3"/>
  <c r="U20" i="7"/>
  <c r="M20" i="7"/>
  <c r="T20" i="7"/>
  <c r="L20" i="7"/>
  <c r="R20" i="7"/>
  <c r="J20" i="7"/>
  <c r="X20" i="7"/>
  <c r="P20" i="7"/>
  <c r="H20" i="7"/>
  <c r="W20" i="7"/>
  <c r="V20" i="7"/>
  <c r="S20" i="7"/>
  <c r="Q20" i="7"/>
  <c r="O20" i="7"/>
  <c r="N20" i="7"/>
  <c r="K20" i="7"/>
  <c r="I20" i="7"/>
  <c r="AB20" i="7" s="1"/>
  <c r="W27" i="7"/>
  <c r="O27" i="7"/>
  <c r="V27" i="7"/>
  <c r="N27" i="7"/>
  <c r="T27" i="7"/>
  <c r="L27" i="7"/>
  <c r="S27" i="7"/>
  <c r="K27" i="7"/>
  <c r="R27" i="7"/>
  <c r="Q27" i="7"/>
  <c r="P27" i="7"/>
  <c r="M27" i="7"/>
  <c r="I27" i="7"/>
  <c r="U27" i="7"/>
  <c r="J27" i="7"/>
  <c r="H27" i="7"/>
  <c r="X27" i="7"/>
  <c r="V20" i="3"/>
  <c r="AB63" i="1"/>
  <c r="AB62" i="1"/>
  <c r="AL62" i="1"/>
  <c r="W21" i="3"/>
  <c r="AH28" i="1"/>
  <c r="W35" i="7"/>
  <c r="O35" i="7"/>
  <c r="V35" i="7"/>
  <c r="N35" i="7"/>
  <c r="T35" i="7"/>
  <c r="L35" i="7"/>
  <c r="S35" i="7"/>
  <c r="K35" i="7"/>
  <c r="R35" i="7"/>
  <c r="Q35" i="7"/>
  <c r="P35" i="7"/>
  <c r="M35" i="7"/>
  <c r="AA35" i="7" s="1"/>
  <c r="I35" i="7"/>
  <c r="X35" i="7"/>
  <c r="J35" i="7"/>
  <c r="H35" i="7"/>
  <c r="U35" i="7"/>
  <c r="V28" i="3"/>
  <c r="AR35" i="1"/>
  <c r="X51" i="7"/>
  <c r="P51" i="7"/>
  <c r="H51" i="7"/>
  <c r="W51" i="7"/>
  <c r="O51" i="7"/>
  <c r="V51" i="7"/>
  <c r="N51" i="7"/>
  <c r="U51" i="7"/>
  <c r="M51" i="7"/>
  <c r="AA51" i="7" s="1"/>
  <c r="Q51" i="7"/>
  <c r="I51" i="7"/>
  <c r="AB51" i="7" s="1"/>
  <c r="S51" i="7"/>
  <c r="R51" i="7"/>
  <c r="T51" i="7"/>
  <c r="L51" i="7"/>
  <c r="J51" i="7"/>
  <c r="K51" i="7"/>
  <c r="V44" i="3"/>
  <c r="AE62" i="1"/>
  <c r="AD63" i="1"/>
  <c r="G67" i="1"/>
  <c r="E68" i="1" s="1"/>
  <c r="C47" i="2"/>
  <c r="F6" i="3"/>
  <c r="S8" i="3"/>
  <c r="X31" i="3"/>
  <c r="P31" i="3"/>
  <c r="H31" i="3"/>
  <c r="U31" i="3"/>
  <c r="M31" i="3"/>
  <c r="E31" i="3"/>
  <c r="V31" i="3"/>
  <c r="K31" i="3"/>
  <c r="T31" i="3"/>
  <c r="J31" i="3"/>
  <c r="S31" i="3"/>
  <c r="I31" i="3"/>
  <c r="R31" i="3"/>
  <c r="G31" i="3"/>
  <c r="Q31" i="3"/>
  <c r="F31" i="3"/>
  <c r="L31" i="3"/>
  <c r="AM61" i="1"/>
  <c r="AM60" i="1"/>
  <c r="X12" i="3"/>
  <c r="AI19" i="1"/>
  <c r="W26" i="3"/>
  <c r="AH33" i="1"/>
  <c r="S48" i="7"/>
  <c r="K48" i="7"/>
  <c r="R48" i="7"/>
  <c r="J48" i="7"/>
  <c r="Q48" i="7"/>
  <c r="I48" i="7"/>
  <c r="X48" i="7"/>
  <c r="P48" i="7"/>
  <c r="H48" i="7"/>
  <c r="T48" i="7"/>
  <c r="L48" i="7"/>
  <c r="V48" i="7"/>
  <c r="U48" i="7"/>
  <c r="O48" i="7"/>
  <c r="W48" i="7"/>
  <c r="N48" i="7"/>
  <c r="M48" i="7"/>
  <c r="AA48" i="7" s="1"/>
  <c r="V41" i="3"/>
  <c r="T14" i="7"/>
  <c r="L14" i="7"/>
  <c r="Q14" i="7"/>
  <c r="I14" i="7"/>
  <c r="V14" i="7"/>
  <c r="K14" i="7"/>
  <c r="U14" i="7"/>
  <c r="J14" i="7"/>
  <c r="S14" i="7"/>
  <c r="H14" i="7"/>
  <c r="R14" i="7"/>
  <c r="P14" i="7"/>
  <c r="X14" i="7"/>
  <c r="O14" i="7"/>
  <c r="N14" i="7"/>
  <c r="M14" i="7"/>
  <c r="W14" i="7"/>
  <c r="V7" i="3"/>
  <c r="AR14" i="1"/>
  <c r="AP63" i="1"/>
  <c r="W31" i="7"/>
  <c r="O31" i="7"/>
  <c r="V31" i="7"/>
  <c r="N31" i="7"/>
  <c r="T31" i="7"/>
  <c r="L31" i="7"/>
  <c r="S31" i="7"/>
  <c r="K31" i="7"/>
  <c r="J31" i="7"/>
  <c r="I31" i="7"/>
  <c r="AB31" i="7" s="1"/>
  <c r="X31" i="7"/>
  <c r="H31" i="7"/>
  <c r="U31" i="7"/>
  <c r="Q31" i="7"/>
  <c r="M31" i="7"/>
  <c r="P31" i="7"/>
  <c r="R31" i="7"/>
  <c r="V24" i="3"/>
  <c r="J4" i="3"/>
  <c r="X12" i="7"/>
  <c r="P12" i="7"/>
  <c r="H12" i="7"/>
  <c r="W12" i="7"/>
  <c r="O12" i="7"/>
  <c r="V12" i="7"/>
  <c r="N12" i="7"/>
  <c r="U12" i="7"/>
  <c r="M12" i="7"/>
  <c r="T12" i="7"/>
  <c r="L12" i="7"/>
  <c r="J12" i="7"/>
  <c r="I12" i="7"/>
  <c r="S12" i="7"/>
  <c r="R12" i="7"/>
  <c r="Q12" i="7"/>
  <c r="V5" i="3"/>
  <c r="AH17" i="1"/>
  <c r="W10" i="3"/>
  <c r="Q21" i="7"/>
  <c r="I21" i="7"/>
  <c r="AB21" i="7" s="1"/>
  <c r="X21" i="7"/>
  <c r="P21" i="7"/>
  <c r="H21" i="7"/>
  <c r="V21" i="7"/>
  <c r="N21" i="7"/>
  <c r="T21" i="7"/>
  <c r="L21" i="7"/>
  <c r="K21" i="7"/>
  <c r="J21" i="7"/>
  <c r="W21" i="7"/>
  <c r="U21" i="7"/>
  <c r="S21" i="7"/>
  <c r="R21" i="7"/>
  <c r="O21" i="7"/>
  <c r="M21" i="7"/>
  <c r="U22" i="7"/>
  <c r="M22" i="7"/>
  <c r="T22" i="7"/>
  <c r="L22" i="7"/>
  <c r="R22" i="7"/>
  <c r="J22" i="7"/>
  <c r="X22" i="7"/>
  <c r="P22" i="7"/>
  <c r="H22" i="7"/>
  <c r="O22" i="7"/>
  <c r="N22" i="7"/>
  <c r="K22" i="7"/>
  <c r="I22" i="7"/>
  <c r="W22" i="7"/>
  <c r="Q22" i="7"/>
  <c r="V22" i="7"/>
  <c r="V15" i="3"/>
  <c r="S22" i="7"/>
  <c r="AK62" i="1"/>
  <c r="S28" i="7"/>
  <c r="K28" i="7"/>
  <c r="R28" i="7"/>
  <c r="J28" i="7"/>
  <c r="X28" i="7"/>
  <c r="P28" i="7"/>
  <c r="H28" i="7"/>
  <c r="W28" i="7"/>
  <c r="O28" i="7"/>
  <c r="U28" i="7"/>
  <c r="T28" i="7"/>
  <c r="Q28" i="7"/>
  <c r="N28" i="7"/>
  <c r="L28" i="7"/>
  <c r="V28" i="7"/>
  <c r="M28" i="7"/>
  <c r="AA28" i="7" s="1"/>
  <c r="I28" i="7"/>
  <c r="V21" i="3"/>
  <c r="W38" i="3"/>
  <c r="AH45" i="1"/>
  <c r="T52" i="7"/>
  <c r="L52" i="7"/>
  <c r="S52" i="7"/>
  <c r="K52" i="7"/>
  <c r="R52" i="7"/>
  <c r="J52" i="7"/>
  <c r="Q52" i="7"/>
  <c r="I52" i="7"/>
  <c r="AB52" i="7" s="1"/>
  <c r="U52" i="7"/>
  <c r="M52" i="7"/>
  <c r="V52" i="7"/>
  <c r="P52" i="7"/>
  <c r="N52" i="7"/>
  <c r="H52" i="7"/>
  <c r="W52" i="7"/>
  <c r="O52" i="7"/>
  <c r="X52" i="7"/>
  <c r="AR52" i="1"/>
  <c r="AC63" i="1"/>
  <c r="R3" i="7"/>
  <c r="J3" i="7"/>
  <c r="Q3" i="7"/>
  <c r="I3" i="7"/>
  <c r="X3" i="7"/>
  <c r="P3" i="7"/>
  <c r="H3" i="7"/>
  <c r="W3" i="7"/>
  <c r="O3" i="7"/>
  <c r="V3" i="7"/>
  <c r="N3" i="7"/>
  <c r="T3" i="7"/>
  <c r="S3" i="7"/>
  <c r="L3" i="7"/>
  <c r="K3" i="7"/>
  <c r="U3" i="7"/>
  <c r="M3" i="7"/>
  <c r="AB61" i="1"/>
  <c r="W4" i="3"/>
  <c r="X5" i="3"/>
  <c r="AI12" i="1"/>
  <c r="X9" i="3"/>
  <c r="AI16" i="1"/>
  <c r="AK19" i="1"/>
  <c r="W13" i="3"/>
  <c r="AH20" i="1"/>
  <c r="X16" i="3"/>
  <c r="W20" i="3"/>
  <c r="AC62" i="1"/>
  <c r="AH27" i="1"/>
  <c r="AR32" i="1"/>
  <c r="AK33" i="1"/>
  <c r="S34" i="7"/>
  <c r="K34" i="7"/>
  <c r="R34" i="7"/>
  <c r="J34" i="7"/>
  <c r="X34" i="7"/>
  <c r="P34" i="7"/>
  <c r="H34" i="7"/>
  <c r="W34" i="7"/>
  <c r="O34" i="7"/>
  <c r="Q34" i="7"/>
  <c r="N34" i="7"/>
  <c r="M34" i="7"/>
  <c r="L34" i="7"/>
  <c r="V34" i="7"/>
  <c r="U34" i="7"/>
  <c r="T34" i="7"/>
  <c r="I34" i="7"/>
  <c r="AB34" i="7" s="1"/>
  <c r="V27" i="3"/>
  <c r="W28" i="3"/>
  <c r="AH35" i="1"/>
  <c r="AR48" i="1"/>
  <c r="T50" i="7"/>
  <c r="L50" i="7"/>
  <c r="S50" i="7"/>
  <c r="K50" i="7"/>
  <c r="R50" i="7"/>
  <c r="J50" i="7"/>
  <c r="Q50" i="7"/>
  <c r="I50" i="7"/>
  <c r="AB50" i="7" s="1"/>
  <c r="U50" i="7"/>
  <c r="M50" i="7"/>
  <c r="O50" i="7"/>
  <c r="N50" i="7"/>
  <c r="X50" i="7"/>
  <c r="W50" i="7"/>
  <c r="V50" i="7"/>
  <c r="P50" i="7"/>
  <c r="H50" i="7"/>
  <c r="V43" i="3"/>
  <c r="W44" i="3"/>
  <c r="AH51" i="1"/>
  <c r="AK54" i="1"/>
  <c r="AI54" i="1"/>
  <c r="AB60" i="1"/>
  <c r="G6" i="3"/>
  <c r="W14" i="3"/>
  <c r="C48" i="3"/>
  <c r="R36" i="3"/>
  <c r="J36" i="3"/>
  <c r="Q36" i="3"/>
  <c r="I36" i="3"/>
  <c r="O36" i="3"/>
  <c r="G36" i="3"/>
  <c r="U36" i="3"/>
  <c r="M36" i="3"/>
  <c r="E36" i="3"/>
  <c r="K36" i="3"/>
  <c r="H36" i="3"/>
  <c r="F36" i="3"/>
  <c r="T36" i="3"/>
  <c r="S36" i="3"/>
  <c r="P36" i="3"/>
  <c r="N36" i="3"/>
  <c r="W42" i="3"/>
  <c r="AH49" i="1"/>
  <c r="Q16" i="3"/>
  <c r="I16" i="3"/>
  <c r="P16" i="3"/>
  <c r="H16" i="3"/>
  <c r="O16" i="3"/>
  <c r="G16" i="3"/>
  <c r="N16" i="3"/>
  <c r="F16" i="3"/>
  <c r="U16" i="3"/>
  <c r="M16" i="3"/>
  <c r="E16" i="3"/>
  <c r="L16" i="3"/>
  <c r="K16" i="3"/>
  <c r="J16" i="3"/>
  <c r="W47" i="7"/>
  <c r="O47" i="7"/>
  <c r="V47" i="7"/>
  <c r="N47" i="7"/>
  <c r="U47" i="7"/>
  <c r="M47" i="7"/>
  <c r="T47" i="7"/>
  <c r="L47" i="7"/>
  <c r="X47" i="7"/>
  <c r="P47" i="7"/>
  <c r="H47" i="7"/>
  <c r="Q47" i="7"/>
  <c r="K47" i="7"/>
  <c r="I47" i="7"/>
  <c r="AB47" i="7" s="1"/>
  <c r="S47" i="7"/>
  <c r="J47" i="7"/>
  <c r="R47" i="7"/>
  <c r="V40" i="3"/>
  <c r="O7" i="3"/>
  <c r="G7" i="3"/>
  <c r="N7" i="3"/>
  <c r="F7" i="3"/>
  <c r="U7" i="3"/>
  <c r="M7" i="3"/>
  <c r="E7" i="3"/>
  <c r="T7" i="3"/>
  <c r="L7" i="3"/>
  <c r="S7" i="3"/>
  <c r="K7" i="3"/>
  <c r="Q7" i="3"/>
  <c r="P7" i="3"/>
  <c r="J7" i="3"/>
  <c r="I7" i="3"/>
  <c r="H7" i="3"/>
  <c r="R5" i="7"/>
  <c r="J5" i="7"/>
  <c r="Q5" i="7"/>
  <c r="I5" i="7"/>
  <c r="X5" i="7"/>
  <c r="P5" i="7"/>
  <c r="H5" i="7"/>
  <c r="W5" i="7"/>
  <c r="O5" i="7"/>
  <c r="V5" i="7"/>
  <c r="N5" i="7"/>
  <c r="U5" i="7"/>
  <c r="S5" i="7"/>
  <c r="M5" i="7"/>
  <c r="AA5" i="7" s="1"/>
  <c r="L5" i="7"/>
  <c r="K5" i="7"/>
  <c r="T5" i="7"/>
  <c r="Q8" i="3"/>
  <c r="I8" i="3"/>
  <c r="P8" i="3"/>
  <c r="H8" i="3"/>
  <c r="O8" i="3"/>
  <c r="G8" i="3"/>
  <c r="N8" i="3"/>
  <c r="F8" i="3"/>
  <c r="U8" i="3"/>
  <c r="M8" i="3"/>
  <c r="E8" i="3"/>
  <c r="R8" i="3"/>
  <c r="L8" i="3"/>
  <c r="K8" i="3"/>
  <c r="J8" i="3"/>
  <c r="AJ61" i="1"/>
  <c r="AC61" i="1"/>
  <c r="AL61" i="1"/>
  <c r="X4" i="3"/>
  <c r="AI11" i="1"/>
  <c r="AH14" i="1"/>
  <c r="AK15" i="1"/>
  <c r="X13" i="3"/>
  <c r="AI20" i="1"/>
  <c r="R26" i="7"/>
  <c r="J26" i="7"/>
  <c r="Q26" i="7"/>
  <c r="I26" i="7"/>
  <c r="AB26" i="7" s="1"/>
  <c r="W26" i="7"/>
  <c r="O26" i="7"/>
  <c r="V26" i="7"/>
  <c r="AH26" i="7" s="1"/>
  <c r="N26" i="7"/>
  <c r="P26" i="7"/>
  <c r="M26" i="7"/>
  <c r="L26" i="7"/>
  <c r="K26" i="7"/>
  <c r="U26" i="7"/>
  <c r="X26" i="7"/>
  <c r="T26" i="7"/>
  <c r="S26" i="7"/>
  <c r="V19" i="3"/>
  <c r="AN63" i="1"/>
  <c r="AR31" i="1"/>
  <c r="AR63" i="1" s="1"/>
  <c r="AK32" i="1"/>
  <c r="AK63" i="1" s="1"/>
  <c r="W33" i="7"/>
  <c r="O33" i="7"/>
  <c r="V33" i="7"/>
  <c r="N33" i="7"/>
  <c r="T33" i="7"/>
  <c r="L33" i="7"/>
  <c r="S33" i="7"/>
  <c r="K33" i="7"/>
  <c r="P33" i="7"/>
  <c r="M33" i="7"/>
  <c r="AA33" i="7" s="1"/>
  <c r="J33" i="7"/>
  <c r="I33" i="7"/>
  <c r="U33" i="7"/>
  <c r="X33" i="7"/>
  <c r="R33" i="7"/>
  <c r="Q33" i="7"/>
  <c r="H33" i="7"/>
  <c r="V26" i="3"/>
  <c r="W27" i="3"/>
  <c r="AH34" i="1"/>
  <c r="X30" i="3"/>
  <c r="AI37" i="1"/>
  <c r="AR47" i="1"/>
  <c r="AK48" i="1"/>
  <c r="W49" i="7"/>
  <c r="O49" i="7"/>
  <c r="V49" i="7"/>
  <c r="N49" i="7"/>
  <c r="U49" i="7"/>
  <c r="M49" i="7"/>
  <c r="T49" i="7"/>
  <c r="L49" i="7"/>
  <c r="X49" i="7"/>
  <c r="P49" i="7"/>
  <c r="H49" i="7"/>
  <c r="S49" i="7"/>
  <c r="R49" i="7"/>
  <c r="K49" i="7"/>
  <c r="J49" i="7"/>
  <c r="Q49" i="7"/>
  <c r="I49" i="7"/>
  <c r="V42" i="3"/>
  <c r="W43" i="3"/>
  <c r="AH50" i="1"/>
  <c r="AR58" i="1"/>
  <c r="AG62" i="1"/>
  <c r="W6" i="3"/>
  <c r="S13" i="3"/>
  <c r="K13" i="3"/>
  <c r="R13" i="3"/>
  <c r="J13" i="3"/>
  <c r="Q13" i="3"/>
  <c r="I13" i="3"/>
  <c r="P13" i="3"/>
  <c r="H13" i="3"/>
  <c r="O13" i="3"/>
  <c r="G13" i="3"/>
  <c r="U13" i="3"/>
  <c r="T13" i="3"/>
  <c r="N13" i="3"/>
  <c r="M13" i="3"/>
  <c r="L13" i="3"/>
  <c r="X14" i="3"/>
  <c r="Q20" i="3"/>
  <c r="I20" i="3"/>
  <c r="P20" i="3"/>
  <c r="H20" i="3"/>
  <c r="O20" i="3"/>
  <c r="G20" i="3"/>
  <c r="N20" i="3"/>
  <c r="F20" i="3"/>
  <c r="U20" i="3"/>
  <c r="M20" i="3"/>
  <c r="E20" i="3"/>
  <c r="D48" i="3"/>
  <c r="T20" i="3"/>
  <c r="S20" i="3"/>
  <c r="D47" i="3"/>
  <c r="B55" i="3" s="1"/>
  <c r="E50" i="3" s="1"/>
  <c r="R20" i="3"/>
  <c r="L20" i="3"/>
  <c r="O31" i="3"/>
  <c r="L36" i="3"/>
  <c r="V4" i="7"/>
  <c r="N4" i="7"/>
  <c r="U4" i="7"/>
  <c r="M4" i="7"/>
  <c r="T4" i="7"/>
  <c r="L4" i="7"/>
  <c r="S4" i="7"/>
  <c r="K4" i="7"/>
  <c r="R4" i="7"/>
  <c r="J4" i="7"/>
  <c r="O4" i="7"/>
  <c r="I4" i="7"/>
  <c r="X4" i="7"/>
  <c r="W4" i="7"/>
  <c r="Q4" i="7"/>
  <c r="H4" i="7"/>
  <c r="V6" i="7"/>
  <c r="N6" i="7"/>
  <c r="U6" i="7"/>
  <c r="M6" i="7"/>
  <c r="T6" i="7"/>
  <c r="L6" i="7"/>
  <c r="S6" i="7"/>
  <c r="K6" i="7"/>
  <c r="R6" i="7"/>
  <c r="J6" i="7"/>
  <c r="Q6" i="7"/>
  <c r="P6" i="7"/>
  <c r="I6" i="7"/>
  <c r="H6" i="7"/>
  <c r="X6" i="7"/>
  <c r="W6" i="7"/>
  <c r="O6" i="7"/>
  <c r="AR6" i="1"/>
  <c r="AR60" i="1" s="1"/>
  <c r="W8" i="7"/>
  <c r="O8" i="7"/>
  <c r="V8" i="7"/>
  <c r="N8" i="7"/>
  <c r="U8" i="7"/>
  <c r="M8" i="7"/>
  <c r="AA8" i="7" s="1"/>
  <c r="T8" i="7"/>
  <c r="L8" i="7"/>
  <c r="S8" i="7"/>
  <c r="K8" i="7"/>
  <c r="X8" i="7"/>
  <c r="R8" i="7"/>
  <c r="P8" i="7"/>
  <c r="J8" i="7"/>
  <c r="I8" i="7"/>
  <c r="Q8" i="7"/>
  <c r="H8" i="7"/>
  <c r="AR8" i="1"/>
  <c r="X10" i="7"/>
  <c r="P10" i="7"/>
  <c r="H10" i="7"/>
  <c r="W10" i="7"/>
  <c r="O10" i="7"/>
  <c r="V10" i="7"/>
  <c r="N10" i="7"/>
  <c r="U10" i="7"/>
  <c r="M10" i="7"/>
  <c r="T10" i="7"/>
  <c r="L10" i="7"/>
  <c r="R10" i="7"/>
  <c r="Q10" i="7"/>
  <c r="K10" i="7"/>
  <c r="J10" i="7"/>
  <c r="I10" i="7"/>
  <c r="S10" i="7"/>
  <c r="V3" i="3"/>
  <c r="AR10" i="1"/>
  <c r="AK22" i="1"/>
  <c r="Q23" i="7"/>
  <c r="I23" i="7"/>
  <c r="AB23" i="7" s="1"/>
  <c r="X23" i="7"/>
  <c r="P23" i="7"/>
  <c r="H23" i="7"/>
  <c r="V23" i="7"/>
  <c r="N23" i="7"/>
  <c r="T23" i="7"/>
  <c r="L23" i="7"/>
  <c r="S23" i="7"/>
  <c r="R23" i="7"/>
  <c r="O23" i="7"/>
  <c r="M23" i="7"/>
  <c r="K23" i="7"/>
  <c r="W23" i="7"/>
  <c r="J23" i="7"/>
  <c r="U23" i="7"/>
  <c r="V16" i="3"/>
  <c r="AR23" i="1"/>
  <c r="AI24" i="1"/>
  <c r="U25" i="7"/>
  <c r="M25" i="7"/>
  <c r="T25" i="7"/>
  <c r="L25" i="7"/>
  <c r="R25" i="7"/>
  <c r="J25" i="7"/>
  <c r="Q25" i="7"/>
  <c r="I25" i="7"/>
  <c r="N25" i="7"/>
  <c r="K25" i="7"/>
  <c r="X25" i="7"/>
  <c r="H25" i="7"/>
  <c r="W25" i="7"/>
  <c r="S25" i="7"/>
  <c r="V25" i="7"/>
  <c r="P25" i="7"/>
  <c r="O25" i="7"/>
  <c r="AK26" i="1"/>
  <c r="X20" i="3"/>
  <c r="AH37" i="1"/>
  <c r="R40" i="7"/>
  <c r="J40" i="7"/>
  <c r="Q40" i="7"/>
  <c r="I40" i="7"/>
  <c r="X40" i="7"/>
  <c r="P40" i="7"/>
  <c r="H40" i="7"/>
  <c r="W40" i="7"/>
  <c r="O40" i="7"/>
  <c r="V40" i="7"/>
  <c r="U40" i="7"/>
  <c r="S40" i="7"/>
  <c r="N40" i="7"/>
  <c r="T40" i="7"/>
  <c r="M40" i="7"/>
  <c r="AA40" i="7" s="1"/>
  <c r="L40" i="7"/>
  <c r="K40" i="7"/>
  <c r="AH41" i="1"/>
  <c r="AI42" i="1"/>
  <c r="V43" i="7"/>
  <c r="N43" i="7"/>
  <c r="U43" i="7"/>
  <c r="M43" i="7"/>
  <c r="AA43" i="7" s="1"/>
  <c r="T43" i="7"/>
  <c r="L43" i="7"/>
  <c r="S43" i="7"/>
  <c r="K43" i="7"/>
  <c r="W43" i="7"/>
  <c r="O43" i="7"/>
  <c r="I43" i="7"/>
  <c r="H43" i="7"/>
  <c r="X43" i="7"/>
  <c r="R43" i="7"/>
  <c r="P43" i="7"/>
  <c r="J43" i="7"/>
  <c r="Q43" i="7"/>
  <c r="V36" i="3"/>
  <c r="R44" i="7"/>
  <c r="J44" i="7"/>
  <c r="Q44" i="7"/>
  <c r="I44" i="7"/>
  <c r="X44" i="7"/>
  <c r="P44" i="7"/>
  <c r="H44" i="7"/>
  <c r="W44" i="7"/>
  <c r="O44" i="7"/>
  <c r="S44" i="7"/>
  <c r="K44" i="7"/>
  <c r="U44" i="7"/>
  <c r="T44" i="7"/>
  <c r="M44" i="7"/>
  <c r="L44" i="7"/>
  <c r="V44" i="7"/>
  <c r="N44" i="7"/>
  <c r="AK44" i="1"/>
  <c r="X44" i="3"/>
  <c r="AH53" i="1"/>
  <c r="X57" i="7"/>
  <c r="P57" i="7"/>
  <c r="H57" i="7"/>
  <c r="W57" i="7"/>
  <c r="O57" i="7"/>
  <c r="V57" i="7"/>
  <c r="N57" i="7"/>
  <c r="U57" i="7"/>
  <c r="M57" i="7"/>
  <c r="Q57" i="7"/>
  <c r="I57" i="7"/>
  <c r="AB57" i="7" s="1"/>
  <c r="T57" i="7"/>
  <c r="S57" i="7"/>
  <c r="L57" i="7"/>
  <c r="K57" i="7"/>
  <c r="R57" i="7"/>
  <c r="J57" i="7"/>
  <c r="AD60" i="1"/>
  <c r="AL60" i="1"/>
  <c r="AP62" i="1"/>
  <c r="C48" i="2"/>
  <c r="S9" i="3"/>
  <c r="K9" i="3"/>
  <c r="R9" i="3"/>
  <c r="J9" i="3"/>
  <c r="Q9" i="3"/>
  <c r="I9" i="3"/>
  <c r="P9" i="3"/>
  <c r="H9" i="3"/>
  <c r="O9" i="3"/>
  <c r="G9" i="3"/>
  <c r="V37" i="3"/>
  <c r="R40" i="3"/>
  <c r="J40" i="3"/>
  <c r="Q40" i="3"/>
  <c r="I40" i="3"/>
  <c r="P40" i="3"/>
  <c r="O40" i="3"/>
  <c r="G40" i="3"/>
  <c r="U40" i="3"/>
  <c r="M40" i="3"/>
  <c r="E40" i="3"/>
  <c r="L40" i="3"/>
  <c r="K40" i="3"/>
  <c r="H40" i="3"/>
  <c r="F40" i="3"/>
  <c r="L50" i="3"/>
  <c r="AK3" i="1"/>
  <c r="R7" i="7"/>
  <c r="J7" i="7"/>
  <c r="Q7" i="7"/>
  <c r="I7" i="7"/>
  <c r="AB7" i="7" s="1"/>
  <c r="X7" i="7"/>
  <c r="P7" i="7"/>
  <c r="H7" i="7"/>
  <c r="W7" i="7"/>
  <c r="O7" i="7"/>
  <c r="V7" i="7"/>
  <c r="N7" i="7"/>
  <c r="K7" i="7"/>
  <c r="U7" i="7"/>
  <c r="T7" i="7"/>
  <c r="S7" i="7"/>
  <c r="M7" i="7"/>
  <c r="L7" i="7"/>
  <c r="S9" i="7"/>
  <c r="K9" i="7"/>
  <c r="R9" i="7"/>
  <c r="J9" i="7"/>
  <c r="Q9" i="7"/>
  <c r="I9" i="7"/>
  <c r="X9" i="7"/>
  <c r="P9" i="7"/>
  <c r="H9" i="7"/>
  <c r="W9" i="7"/>
  <c r="O9" i="7"/>
  <c r="M9" i="7"/>
  <c r="L9" i="7"/>
  <c r="V9" i="7"/>
  <c r="U9" i="7"/>
  <c r="N9" i="7"/>
  <c r="T9" i="7"/>
  <c r="AK10" i="1"/>
  <c r="T11" i="7"/>
  <c r="L11" i="7"/>
  <c r="S11" i="7"/>
  <c r="K11" i="7"/>
  <c r="R11" i="7"/>
  <c r="J11" i="7"/>
  <c r="Q11" i="7"/>
  <c r="I11" i="7"/>
  <c r="AB11" i="7" s="1"/>
  <c r="X11" i="7"/>
  <c r="P11" i="7"/>
  <c r="H11" i="7"/>
  <c r="U11" i="7"/>
  <c r="O11" i="7"/>
  <c r="M11" i="7"/>
  <c r="W11" i="7"/>
  <c r="V11" i="7"/>
  <c r="N11" i="7"/>
  <c r="V4" i="3"/>
  <c r="AR11" i="1"/>
  <c r="W16" i="3"/>
  <c r="AK23" i="1"/>
  <c r="X24" i="7"/>
  <c r="W24" i="7"/>
  <c r="U24" i="7"/>
  <c r="T24" i="7"/>
  <c r="M24" i="7"/>
  <c r="V24" i="7"/>
  <c r="L24" i="7"/>
  <c r="R24" i="7"/>
  <c r="J24" i="7"/>
  <c r="P24" i="7"/>
  <c r="H24" i="7"/>
  <c r="S24" i="7"/>
  <c r="Q24" i="7"/>
  <c r="O24" i="7"/>
  <c r="N24" i="7"/>
  <c r="K24" i="7"/>
  <c r="I24" i="7"/>
  <c r="AB24" i="7" s="1"/>
  <c r="AK25" i="1"/>
  <c r="W36" i="3"/>
  <c r="X55" i="7"/>
  <c r="P55" i="7"/>
  <c r="H55" i="7"/>
  <c r="W55" i="7"/>
  <c r="O55" i="7"/>
  <c r="V55" i="7"/>
  <c r="N55" i="7"/>
  <c r="U55" i="7"/>
  <c r="M55" i="7"/>
  <c r="Q55" i="7"/>
  <c r="I55" i="7"/>
  <c r="AB55" i="7" s="1"/>
  <c r="R55" i="7"/>
  <c r="L55" i="7"/>
  <c r="J55" i="7"/>
  <c r="T55" i="7"/>
  <c r="K55" i="7"/>
  <c r="S55" i="7"/>
  <c r="T56" i="7"/>
  <c r="L56" i="7"/>
  <c r="S56" i="7"/>
  <c r="K56" i="7"/>
  <c r="R56" i="7"/>
  <c r="J56" i="7"/>
  <c r="Q56" i="7"/>
  <c r="I56" i="7"/>
  <c r="AB56" i="7" s="1"/>
  <c r="U56" i="7"/>
  <c r="M56" i="7"/>
  <c r="H56" i="7"/>
  <c r="W56" i="7"/>
  <c r="V56" i="7"/>
  <c r="P56" i="7"/>
  <c r="X56" i="7"/>
  <c r="O56" i="7"/>
  <c r="N56" i="7"/>
  <c r="AQ62" i="1"/>
  <c r="D20" i="2"/>
  <c r="E9" i="3"/>
  <c r="U10" i="3"/>
  <c r="M10" i="3"/>
  <c r="E10" i="3"/>
  <c r="T10" i="3"/>
  <c r="L10" i="3"/>
  <c r="S10" i="3"/>
  <c r="K10" i="3"/>
  <c r="R10" i="3"/>
  <c r="J10" i="3"/>
  <c r="Q10" i="3"/>
  <c r="I10" i="3"/>
  <c r="S17" i="3"/>
  <c r="K17" i="3"/>
  <c r="R17" i="3"/>
  <c r="J17" i="3"/>
  <c r="Q17" i="3"/>
  <c r="I17" i="3"/>
  <c r="P17" i="3"/>
  <c r="H17" i="3"/>
  <c r="O17" i="3"/>
  <c r="G17" i="3"/>
  <c r="V17" i="3"/>
  <c r="V18" i="3"/>
  <c r="P35" i="3"/>
  <c r="H35" i="3"/>
  <c r="O35" i="3"/>
  <c r="G35" i="3"/>
  <c r="U35" i="3"/>
  <c r="M35" i="3"/>
  <c r="E35" i="3"/>
  <c r="S35" i="3"/>
  <c r="K35" i="3"/>
  <c r="Q35" i="3"/>
  <c r="N35" i="3"/>
  <c r="L35" i="3"/>
  <c r="J35" i="3"/>
  <c r="I35" i="3"/>
  <c r="N40" i="3"/>
  <c r="M50" i="3"/>
  <c r="R42" i="7"/>
  <c r="J42" i="7"/>
  <c r="Q42" i="7"/>
  <c r="I42" i="7"/>
  <c r="X42" i="7"/>
  <c r="P42" i="7"/>
  <c r="H42" i="7"/>
  <c r="W42" i="7"/>
  <c r="O42" i="7"/>
  <c r="S42" i="7"/>
  <c r="K42" i="7"/>
  <c r="T42" i="7"/>
  <c r="N42" i="7"/>
  <c r="L42" i="7"/>
  <c r="V42" i="7"/>
  <c r="U42" i="7"/>
  <c r="M42" i="7"/>
  <c r="X36" i="3"/>
  <c r="C45" i="2"/>
  <c r="C46" i="2"/>
  <c r="U18" i="3"/>
  <c r="M18" i="3"/>
  <c r="E18" i="3"/>
  <c r="T18" i="3"/>
  <c r="L18" i="3"/>
  <c r="S18" i="3"/>
  <c r="K18" i="3"/>
  <c r="R18" i="3"/>
  <c r="J18" i="3"/>
  <c r="Q18" i="3"/>
  <c r="I18" i="3"/>
  <c r="V33" i="3"/>
  <c r="S40" i="3"/>
  <c r="AA11" i="4"/>
  <c r="V32" i="4"/>
  <c r="AC11" i="4"/>
  <c r="AA14" i="4"/>
  <c r="V35" i="4"/>
  <c r="AC14" i="4"/>
  <c r="X13" i="7"/>
  <c r="P13" i="7"/>
  <c r="H13" i="7"/>
  <c r="U13" i="7"/>
  <c r="M13" i="7"/>
  <c r="R13" i="7"/>
  <c r="Q13" i="7"/>
  <c r="O13" i="7"/>
  <c r="N13" i="7"/>
  <c r="W13" i="7"/>
  <c r="L13" i="7"/>
  <c r="T13" i="7"/>
  <c r="S13" i="7"/>
  <c r="K13" i="7"/>
  <c r="V13" i="7"/>
  <c r="J13" i="7"/>
  <c r="I13" i="7"/>
  <c r="AR13" i="1"/>
  <c r="W37" i="7"/>
  <c r="O37" i="7"/>
  <c r="V37" i="7"/>
  <c r="N37" i="7"/>
  <c r="T37" i="7"/>
  <c r="L37" i="7"/>
  <c r="S37" i="7"/>
  <c r="K37" i="7"/>
  <c r="X37" i="7"/>
  <c r="H37" i="7"/>
  <c r="U37" i="7"/>
  <c r="R37" i="7"/>
  <c r="Q37" i="7"/>
  <c r="M37" i="7"/>
  <c r="P37" i="7"/>
  <c r="J37" i="7"/>
  <c r="I37" i="7"/>
  <c r="V30" i="3"/>
  <c r="AK37" i="1"/>
  <c r="V39" i="7"/>
  <c r="X39" i="7"/>
  <c r="O39" i="7"/>
  <c r="W39" i="7"/>
  <c r="N39" i="7"/>
  <c r="T39" i="7"/>
  <c r="L39" i="7"/>
  <c r="S39" i="7"/>
  <c r="K39" i="7"/>
  <c r="I39" i="7"/>
  <c r="H39" i="7"/>
  <c r="U39" i="7"/>
  <c r="R39" i="7"/>
  <c r="P39" i="7"/>
  <c r="Q39" i="7"/>
  <c r="M39" i="7"/>
  <c r="J39" i="7"/>
  <c r="V32" i="3"/>
  <c r="V41" i="7"/>
  <c r="N41" i="7"/>
  <c r="U41" i="7"/>
  <c r="M41" i="7"/>
  <c r="T41" i="7"/>
  <c r="L41" i="7"/>
  <c r="S41" i="7"/>
  <c r="K41" i="7"/>
  <c r="J41" i="7"/>
  <c r="I41" i="7"/>
  <c r="W41" i="7"/>
  <c r="R41" i="7"/>
  <c r="X41" i="7"/>
  <c r="Q41" i="7"/>
  <c r="P41" i="7"/>
  <c r="O41" i="7"/>
  <c r="H41" i="7"/>
  <c r="V34" i="3"/>
  <c r="AK41" i="1"/>
  <c r="X53" i="7"/>
  <c r="P53" i="7"/>
  <c r="H53" i="7"/>
  <c r="W53" i="7"/>
  <c r="O53" i="7"/>
  <c r="V53" i="7"/>
  <c r="N53" i="7"/>
  <c r="U53" i="7"/>
  <c r="M53" i="7"/>
  <c r="Q53" i="7"/>
  <c r="I53" i="7"/>
  <c r="AB53" i="7" s="1"/>
  <c r="K53" i="7"/>
  <c r="J53" i="7"/>
  <c r="T53" i="7"/>
  <c r="R53" i="7"/>
  <c r="L53" i="7"/>
  <c r="S53" i="7"/>
  <c r="T54" i="7"/>
  <c r="L54" i="7"/>
  <c r="S54" i="7"/>
  <c r="K54" i="7"/>
  <c r="R54" i="7"/>
  <c r="J54" i="7"/>
  <c r="Q54" i="7"/>
  <c r="I54" i="7"/>
  <c r="U54" i="7"/>
  <c r="M54" i="7"/>
  <c r="X54" i="7"/>
  <c r="W54" i="7"/>
  <c r="P54" i="7"/>
  <c r="O54" i="7"/>
  <c r="V54" i="7"/>
  <c r="N54" i="7"/>
  <c r="H54" i="7"/>
  <c r="D3" i="2"/>
  <c r="L9" i="3"/>
  <c r="G10" i="3"/>
  <c r="F17" i="3"/>
  <c r="F18" i="3"/>
  <c r="R35" i="3"/>
  <c r="P39" i="3"/>
  <c r="H39" i="3"/>
  <c r="O39" i="3"/>
  <c r="G39" i="3"/>
  <c r="U39" i="3"/>
  <c r="M39" i="3"/>
  <c r="E39" i="3"/>
  <c r="S39" i="3"/>
  <c r="K39" i="3"/>
  <c r="R39" i="3"/>
  <c r="Q39" i="3"/>
  <c r="N39" i="3"/>
  <c r="L39" i="3"/>
  <c r="J39" i="3"/>
  <c r="T40" i="3"/>
  <c r="P4" i="7"/>
  <c r="U16" i="7"/>
  <c r="M16" i="7"/>
  <c r="T16" i="7"/>
  <c r="L16" i="7"/>
  <c r="R16" i="7"/>
  <c r="J16" i="7"/>
  <c r="O16" i="7"/>
  <c r="N16" i="7"/>
  <c r="X16" i="7"/>
  <c r="K16" i="7"/>
  <c r="W16" i="7"/>
  <c r="I16" i="7"/>
  <c r="V16" i="7"/>
  <c r="H16" i="7"/>
  <c r="S16" i="7"/>
  <c r="Q16" i="7"/>
  <c r="P16" i="7"/>
  <c r="AR16" i="1"/>
  <c r="Q19" i="7"/>
  <c r="I19" i="7"/>
  <c r="X19" i="7"/>
  <c r="P19" i="7"/>
  <c r="H19" i="7"/>
  <c r="V19" i="7"/>
  <c r="N19" i="7"/>
  <c r="T19" i="7"/>
  <c r="L19" i="7"/>
  <c r="S19" i="7"/>
  <c r="R19" i="7"/>
  <c r="O19" i="7"/>
  <c r="M19" i="7"/>
  <c r="AA19" i="7" s="1"/>
  <c r="K19" i="7"/>
  <c r="W19" i="7"/>
  <c r="J19" i="7"/>
  <c r="U19" i="7"/>
  <c r="V12" i="3"/>
  <c r="AR19" i="1"/>
  <c r="S36" i="7"/>
  <c r="K36" i="7"/>
  <c r="R36" i="7"/>
  <c r="J36" i="7"/>
  <c r="X36" i="7"/>
  <c r="P36" i="7"/>
  <c r="H36" i="7"/>
  <c r="W36" i="7"/>
  <c r="O36" i="7"/>
  <c r="U36" i="7"/>
  <c r="T36" i="7"/>
  <c r="Q36" i="7"/>
  <c r="N36" i="7"/>
  <c r="L36" i="7"/>
  <c r="M36" i="7"/>
  <c r="I36" i="7"/>
  <c r="AB36" i="7" s="1"/>
  <c r="V36" i="7"/>
  <c r="V29" i="3"/>
  <c r="W32" i="3"/>
  <c r="AD62" i="1"/>
  <c r="S5" i="3"/>
  <c r="K5" i="3"/>
  <c r="R5" i="3"/>
  <c r="J5" i="3"/>
  <c r="Q5" i="3"/>
  <c r="I5" i="3"/>
  <c r="P5" i="3"/>
  <c r="H5" i="3"/>
  <c r="O5" i="3"/>
  <c r="G5" i="3"/>
  <c r="V6" i="3"/>
  <c r="M9" i="3"/>
  <c r="H10" i="3"/>
  <c r="L17" i="3"/>
  <c r="G18" i="3"/>
  <c r="C47" i="3"/>
  <c r="N30" i="3"/>
  <c r="F30" i="3"/>
  <c r="S30" i="3"/>
  <c r="K30" i="3"/>
  <c r="L30" i="3"/>
  <c r="U30" i="3"/>
  <c r="J30" i="3"/>
  <c r="T30" i="3"/>
  <c r="I30" i="3"/>
  <c r="R30" i="3"/>
  <c r="H30" i="3"/>
  <c r="Q30" i="3"/>
  <c r="G30" i="3"/>
  <c r="T35" i="3"/>
  <c r="F39" i="3"/>
  <c r="P43" i="3"/>
  <c r="H43" i="3"/>
  <c r="O43" i="3"/>
  <c r="G43" i="3"/>
  <c r="N43" i="3"/>
  <c r="F43" i="3"/>
  <c r="U43" i="3"/>
  <c r="M43" i="3"/>
  <c r="E43" i="3"/>
  <c r="S43" i="3"/>
  <c r="K43" i="3"/>
  <c r="T43" i="3"/>
  <c r="R43" i="3"/>
  <c r="Q43" i="3"/>
  <c r="L43" i="3"/>
  <c r="J43" i="3"/>
  <c r="U31" i="4"/>
  <c r="AC10" i="4"/>
  <c r="Z10" i="4"/>
  <c r="C45" i="3"/>
  <c r="C46" i="3"/>
  <c r="K11" i="3"/>
  <c r="S11" i="3"/>
  <c r="K15" i="3"/>
  <c r="S15" i="3"/>
  <c r="K19" i="3"/>
  <c r="S19" i="3"/>
  <c r="N22" i="3"/>
  <c r="F22" i="3"/>
  <c r="S22" i="3"/>
  <c r="K22" i="3"/>
  <c r="O22" i="3"/>
  <c r="J26" i="3"/>
  <c r="J47" i="3" s="1"/>
  <c r="U26" i="3"/>
  <c r="J27" i="3"/>
  <c r="T27" i="3"/>
  <c r="I28" i="3"/>
  <c r="T28" i="3"/>
  <c r="H29" i="3"/>
  <c r="S29" i="3"/>
  <c r="P34" i="3"/>
  <c r="J37" i="3"/>
  <c r="D3" i="3"/>
  <c r="X3" i="3" s="1"/>
  <c r="L11" i="3"/>
  <c r="L15" i="3"/>
  <c r="L19" i="3"/>
  <c r="P23" i="3"/>
  <c r="H23" i="3"/>
  <c r="U23" i="3"/>
  <c r="M23" i="3"/>
  <c r="E23" i="3"/>
  <c r="O23" i="3"/>
  <c r="R24" i="3"/>
  <c r="J24" i="3"/>
  <c r="O24" i="3"/>
  <c r="G24" i="3"/>
  <c r="N24" i="3"/>
  <c r="T25" i="3"/>
  <c r="L25" i="3"/>
  <c r="Q25" i="3"/>
  <c r="I25" i="3"/>
  <c r="N25" i="3"/>
  <c r="K27" i="3"/>
  <c r="K28" i="3"/>
  <c r="U28" i="3"/>
  <c r="J29" i="3"/>
  <c r="U29" i="3"/>
  <c r="M37" i="3"/>
  <c r="N38" i="3"/>
  <c r="F38" i="3"/>
  <c r="U38" i="3"/>
  <c r="M38" i="3"/>
  <c r="E38" i="3"/>
  <c r="S38" i="3"/>
  <c r="K38" i="3"/>
  <c r="Q38" i="3"/>
  <c r="I38" i="3"/>
  <c r="T38" i="3"/>
  <c r="T41" i="3"/>
  <c r="L41" i="3"/>
  <c r="S41" i="3"/>
  <c r="K41" i="3"/>
  <c r="R41" i="3"/>
  <c r="J41" i="3"/>
  <c r="Q41" i="3"/>
  <c r="I41" i="3"/>
  <c r="O41" i="3"/>
  <c r="G41" i="3"/>
  <c r="U34" i="4"/>
  <c r="AC13" i="4"/>
  <c r="Z13" i="4"/>
  <c r="N34" i="3"/>
  <c r="F34" i="3"/>
  <c r="U34" i="3"/>
  <c r="M34" i="3"/>
  <c r="E34" i="3"/>
  <c r="S34" i="3"/>
  <c r="K34" i="3"/>
  <c r="Q34" i="3"/>
  <c r="I34" i="3"/>
  <c r="T34" i="3"/>
  <c r="AD19" i="4"/>
  <c r="AD20" i="4"/>
  <c r="AA13" i="4"/>
  <c r="V34" i="4"/>
  <c r="N26" i="3"/>
  <c r="F26" i="3"/>
  <c r="S26" i="3"/>
  <c r="K26" i="3"/>
  <c r="O26" i="3"/>
  <c r="G34" i="3"/>
  <c r="H38" i="3"/>
  <c r="F41" i="3"/>
  <c r="Y18" i="4"/>
  <c r="Y17" i="4"/>
  <c r="AI17" i="4"/>
  <c r="U33" i="4"/>
  <c r="U20" i="4"/>
  <c r="U19" i="4"/>
  <c r="Z12" i="4"/>
  <c r="P27" i="3"/>
  <c r="H27" i="3"/>
  <c r="U27" i="3"/>
  <c r="M27" i="3"/>
  <c r="E27" i="3"/>
  <c r="O27" i="3"/>
  <c r="R28" i="3"/>
  <c r="J28" i="3"/>
  <c r="O28" i="3"/>
  <c r="G28" i="3"/>
  <c r="N28" i="3"/>
  <c r="T29" i="3"/>
  <c r="L29" i="3"/>
  <c r="Q29" i="3"/>
  <c r="I29" i="3"/>
  <c r="N29" i="3"/>
  <c r="H34" i="3"/>
  <c r="T37" i="3"/>
  <c r="L37" i="3"/>
  <c r="S37" i="3"/>
  <c r="K37" i="3"/>
  <c r="Q37" i="3"/>
  <c r="I37" i="3"/>
  <c r="O37" i="3"/>
  <c r="G37" i="3"/>
  <c r="R37" i="3"/>
  <c r="V20" i="4"/>
  <c r="I42" i="3"/>
  <c r="Q42" i="3"/>
  <c r="AH18" i="4"/>
  <c r="AH17" i="4"/>
  <c r="Z3" i="4"/>
  <c r="Z4" i="4"/>
  <c r="Z5" i="4"/>
  <c r="Z6" i="4"/>
  <c r="Z7" i="4"/>
  <c r="Z8" i="4"/>
  <c r="AA12" i="4"/>
  <c r="V19" i="4"/>
  <c r="Z16" i="4"/>
  <c r="K42" i="3"/>
  <c r="S42" i="3"/>
  <c r="O23" i="4"/>
  <c r="G23" i="4"/>
  <c r="N23" i="4"/>
  <c r="F23" i="4"/>
  <c r="T23" i="4"/>
  <c r="L23" i="4"/>
  <c r="D23" i="4"/>
  <c r="S23" i="4"/>
  <c r="K23" i="4"/>
  <c r="C23" i="4"/>
  <c r="R23" i="4"/>
  <c r="J23" i="4"/>
  <c r="R24" i="4"/>
  <c r="J24" i="4"/>
  <c r="Q24" i="4"/>
  <c r="I24" i="4"/>
  <c r="O24" i="4"/>
  <c r="G24" i="4"/>
  <c r="N24" i="4"/>
  <c r="F24" i="4"/>
  <c r="M24" i="4"/>
  <c r="E24" i="4"/>
  <c r="M25" i="4"/>
  <c r="E25" i="4"/>
  <c r="T25" i="4"/>
  <c r="L25" i="4"/>
  <c r="D25" i="4"/>
  <c r="R25" i="4"/>
  <c r="J25" i="4"/>
  <c r="Q25" i="4"/>
  <c r="I25" i="4"/>
  <c r="P25" i="4"/>
  <c r="H25" i="4"/>
  <c r="P26" i="4"/>
  <c r="H26" i="4"/>
  <c r="O26" i="4"/>
  <c r="G26" i="4"/>
  <c r="M26" i="4"/>
  <c r="E26" i="4"/>
  <c r="T26" i="4"/>
  <c r="L26" i="4"/>
  <c r="D26" i="4"/>
  <c r="S26" i="4"/>
  <c r="K26" i="4"/>
  <c r="C26" i="4"/>
  <c r="S27" i="4"/>
  <c r="K27" i="4"/>
  <c r="C27" i="4"/>
  <c r="R27" i="4"/>
  <c r="J27" i="4"/>
  <c r="P27" i="4"/>
  <c r="H27" i="4"/>
  <c r="O27" i="4"/>
  <c r="G27" i="4"/>
  <c r="N27" i="4"/>
  <c r="F27" i="4"/>
  <c r="N28" i="4"/>
  <c r="M28" i="4"/>
  <c r="E28" i="4"/>
  <c r="S28" i="4"/>
  <c r="K28" i="4"/>
  <c r="C28" i="4"/>
  <c r="R28" i="4"/>
  <c r="J28" i="4"/>
  <c r="Q28" i="4"/>
  <c r="I28" i="4"/>
  <c r="AC8" i="4"/>
  <c r="V31" i="4"/>
  <c r="AA10" i="4"/>
  <c r="Z14" i="4"/>
  <c r="AC16" i="4"/>
  <c r="T17" i="4"/>
  <c r="Q23" i="4"/>
  <c r="S24" i="4"/>
  <c r="S25" i="4"/>
  <c r="R26" i="4"/>
  <c r="T27" i="4"/>
  <c r="T28" i="4"/>
  <c r="V33" i="4"/>
  <c r="L42" i="3"/>
  <c r="T42" i="3"/>
  <c r="U18" i="4"/>
  <c r="AC2" i="4"/>
  <c r="AC3" i="4"/>
  <c r="AC4" i="4"/>
  <c r="AC5" i="4"/>
  <c r="AC6" i="4"/>
  <c r="AC7" i="4"/>
  <c r="U17" i="4"/>
  <c r="U23" i="4"/>
  <c r="T24" i="4"/>
  <c r="V30" i="4"/>
  <c r="E42" i="3"/>
  <c r="M42" i="3"/>
  <c r="U42" i="3"/>
  <c r="V23" i="4"/>
  <c r="V18" i="4"/>
  <c r="V17" i="4"/>
  <c r="AD18" i="4"/>
  <c r="AD17" i="4"/>
  <c r="AA8" i="4"/>
  <c r="V29" i="4"/>
  <c r="V37" i="4"/>
  <c r="AA16" i="4"/>
  <c r="AB18" i="4"/>
  <c r="AH19" i="4"/>
  <c r="C24" i="4"/>
  <c r="C25" i="4"/>
  <c r="D27" i="4"/>
  <c r="D28" i="4"/>
  <c r="F42" i="3"/>
  <c r="W23" i="4"/>
  <c r="W18" i="4"/>
  <c r="W17" i="4"/>
  <c r="AE18" i="4"/>
  <c r="AE17" i="4"/>
  <c r="W24" i="4"/>
  <c r="W26" i="4"/>
  <c r="W27" i="4"/>
  <c r="Z11" i="4"/>
  <c r="E23" i="4"/>
  <c r="D24" i="4"/>
  <c r="F25" i="4"/>
  <c r="F26" i="4"/>
  <c r="E27" i="4"/>
  <c r="G28" i="4"/>
  <c r="T19" i="4"/>
  <c r="AB19" i="4"/>
  <c r="D29" i="4"/>
  <c r="L29" i="4"/>
  <c r="T29" i="4"/>
  <c r="G30" i="4"/>
  <c r="O30" i="4"/>
  <c r="J31" i="4"/>
  <c r="R31" i="4"/>
  <c r="E32" i="4"/>
  <c r="M32" i="4"/>
  <c r="H33" i="4"/>
  <c r="P33" i="4"/>
  <c r="C34" i="4"/>
  <c r="K34" i="4"/>
  <c r="S34" i="4"/>
  <c r="F35" i="4"/>
  <c r="N35" i="4"/>
  <c r="I36" i="4"/>
  <c r="S36" i="4"/>
  <c r="J37" i="4"/>
  <c r="T20" i="4"/>
  <c r="E29" i="4"/>
  <c r="M29" i="4"/>
  <c r="P30" i="4"/>
  <c r="C31" i="4"/>
  <c r="K31" i="4"/>
  <c r="S31" i="4"/>
  <c r="F32" i="4"/>
  <c r="N32" i="4"/>
  <c r="I33" i="4"/>
  <c r="Q33" i="4"/>
  <c r="D34" i="4"/>
  <c r="L34" i="4"/>
  <c r="T34" i="4"/>
  <c r="G35" i="4"/>
  <c r="O35" i="4"/>
  <c r="J36" i="4"/>
  <c r="T36" i="4"/>
  <c r="K37" i="4"/>
  <c r="N29" i="4"/>
  <c r="I30" i="4"/>
  <c r="Q30" i="4"/>
  <c r="D31" i="4"/>
  <c r="L31" i="4"/>
  <c r="T31" i="4"/>
  <c r="G32" i="4"/>
  <c r="O32" i="4"/>
  <c r="J33" i="4"/>
  <c r="R33" i="4"/>
  <c r="E34" i="4"/>
  <c r="M34" i="4"/>
  <c r="H35" i="4"/>
  <c r="P35" i="4"/>
  <c r="C36" i="4"/>
  <c r="K36" i="4"/>
  <c r="N37" i="4"/>
  <c r="X19" i="4"/>
  <c r="AF19" i="4"/>
  <c r="P29" i="4"/>
  <c r="C30" i="4"/>
  <c r="K30" i="4"/>
  <c r="S30" i="4"/>
  <c r="F31" i="4"/>
  <c r="N31" i="4"/>
  <c r="I32" i="4"/>
  <c r="Q32" i="4"/>
  <c r="D33" i="4"/>
  <c r="L33" i="4"/>
  <c r="T33" i="4"/>
  <c r="G34" i="4"/>
  <c r="O34" i="4"/>
  <c r="J35" i="4"/>
  <c r="R35" i="4"/>
  <c r="E36" i="4"/>
  <c r="R36" i="4"/>
  <c r="Q36" i="4"/>
  <c r="P37" i="4"/>
  <c r="H37" i="4"/>
  <c r="O37" i="4"/>
  <c r="G37" i="4"/>
  <c r="M37" i="4"/>
  <c r="E37" i="4"/>
  <c r="T37" i="4"/>
  <c r="L37" i="4"/>
  <c r="D37" i="4"/>
  <c r="I29" i="4"/>
  <c r="D30" i="4"/>
  <c r="L30" i="4"/>
  <c r="G31" i="4"/>
  <c r="J32" i="4"/>
  <c r="E33" i="4"/>
  <c r="H34" i="4"/>
  <c r="C35" i="4"/>
  <c r="K35" i="4"/>
  <c r="F36" i="4"/>
  <c r="N36" i="4"/>
  <c r="C37" i="4"/>
  <c r="S37" i="4"/>
  <c r="Y38" i="7"/>
  <c r="AA38" i="7"/>
  <c r="AD38" i="7" s="1"/>
  <c r="AH38" i="7"/>
  <c r="AF38" i="7"/>
  <c r="Z38" i="7"/>
  <c r="W41" i="4" l="1"/>
  <c r="F40" i="4"/>
  <c r="F41" i="4"/>
  <c r="O40" i="4"/>
  <c r="W40" i="4"/>
  <c r="N40" i="4"/>
  <c r="K41" i="4"/>
  <c r="K40" i="4"/>
  <c r="O41" i="4"/>
  <c r="S41" i="4"/>
  <c r="N41" i="4"/>
  <c r="AC20" i="4"/>
  <c r="G40" i="4"/>
  <c r="AC19" i="4"/>
  <c r="C41" i="4"/>
  <c r="M40" i="4"/>
  <c r="G41" i="4"/>
  <c r="Z18" i="4"/>
  <c r="AA17" i="4"/>
  <c r="M39" i="4"/>
  <c r="H39" i="4"/>
  <c r="I39" i="4"/>
  <c r="H38" i="4"/>
  <c r="P38" i="4"/>
  <c r="I38" i="4"/>
  <c r="AA18" i="4"/>
  <c r="X46" i="3"/>
  <c r="X45" i="3"/>
  <c r="L41" i="4"/>
  <c r="L40" i="4"/>
  <c r="AG19" i="7"/>
  <c r="Y19" i="7"/>
  <c r="AF19" i="7"/>
  <c r="AH19" i="7"/>
  <c r="Z19" i="7"/>
  <c r="AE19" i="7" s="1"/>
  <c r="AH54" i="7"/>
  <c r="Z54" i="7"/>
  <c r="AC54" i="7" s="1"/>
  <c r="AG54" i="7"/>
  <c r="Y54" i="7"/>
  <c r="AF54" i="7"/>
  <c r="AH37" i="7"/>
  <c r="AG37" i="7"/>
  <c r="Y37" i="7"/>
  <c r="AF37" i="7"/>
  <c r="Z37" i="7"/>
  <c r="AA24" i="7"/>
  <c r="AD24" i="7" s="1"/>
  <c r="E47" i="3"/>
  <c r="E52" i="3" s="1"/>
  <c r="E48" i="3"/>
  <c r="R61" i="7"/>
  <c r="R60" i="7"/>
  <c r="AH48" i="7"/>
  <c r="Z48" i="7"/>
  <c r="AE48" i="7" s="1"/>
  <c r="AG48" i="7"/>
  <c r="Y48" i="7"/>
  <c r="AF48" i="7"/>
  <c r="V62" i="7"/>
  <c r="V63" i="7"/>
  <c r="AH29" i="7"/>
  <c r="AG29" i="7"/>
  <c r="AF29" i="7"/>
  <c r="Z29" i="7"/>
  <c r="Y29" i="7"/>
  <c r="J38" i="4"/>
  <c r="J39" i="4"/>
  <c r="F39" i="4"/>
  <c r="F38" i="4"/>
  <c r="M38" i="4"/>
  <c r="AF43" i="7"/>
  <c r="Z43" i="7"/>
  <c r="AE43" i="7" s="1"/>
  <c r="AH43" i="7"/>
  <c r="AG43" i="7"/>
  <c r="Y43" i="7"/>
  <c r="AH40" i="7"/>
  <c r="Z40" i="7"/>
  <c r="AE40" i="7" s="1"/>
  <c r="AG40" i="7"/>
  <c r="Y40" i="7"/>
  <c r="AF40" i="7"/>
  <c r="M47" i="3"/>
  <c r="M48" i="3"/>
  <c r="AH5" i="7"/>
  <c r="Z5" i="7"/>
  <c r="AE5" i="7" s="1"/>
  <c r="AG5" i="7"/>
  <c r="Y5" i="7"/>
  <c r="AF5" i="7"/>
  <c r="U60" i="7"/>
  <c r="U61" i="7"/>
  <c r="AD3" i="7"/>
  <c r="AH58" i="7"/>
  <c r="Z58" i="7"/>
  <c r="AG58" i="7"/>
  <c r="Y58" i="7"/>
  <c r="AF58" i="7"/>
  <c r="AE26" i="7"/>
  <c r="U39" i="4"/>
  <c r="U38" i="4"/>
  <c r="R38" i="4"/>
  <c r="R39" i="4"/>
  <c r="N39" i="4"/>
  <c r="N38" i="4"/>
  <c r="X50" i="2"/>
  <c r="X50" i="3"/>
  <c r="X52" i="3" s="1"/>
  <c r="U40" i="4"/>
  <c r="U41" i="4"/>
  <c r="AD41" i="7"/>
  <c r="AA42" i="7"/>
  <c r="AD42" i="7" s="1"/>
  <c r="AD55" i="7"/>
  <c r="AC55" i="7"/>
  <c r="AF24" i="7"/>
  <c r="Y24" i="7"/>
  <c r="Z24" i="7"/>
  <c r="AC24" i="7" s="1"/>
  <c r="AH24" i="7"/>
  <c r="AB43" i="7"/>
  <c r="AD43" i="7"/>
  <c r="AA25" i="7"/>
  <c r="V46" i="3"/>
  <c r="V45" i="3"/>
  <c r="AH6" i="7"/>
  <c r="Z6" i="7"/>
  <c r="AE6" i="7" s="1"/>
  <c r="AF6" i="7"/>
  <c r="Y6" i="7"/>
  <c r="AG6" i="7"/>
  <c r="L48" i="3"/>
  <c r="L47" i="3"/>
  <c r="U47" i="3"/>
  <c r="U48" i="3"/>
  <c r="Q48" i="3"/>
  <c r="Q47" i="3"/>
  <c r="AB49" i="7"/>
  <c r="AF33" i="7"/>
  <c r="Z33" i="7"/>
  <c r="AE33" i="7" s="1"/>
  <c r="Y33" i="7"/>
  <c r="AG33" i="7"/>
  <c r="AH33" i="7"/>
  <c r="AD26" i="7"/>
  <c r="AC26" i="7"/>
  <c r="AA50" i="7"/>
  <c r="AD50" i="7" s="1"/>
  <c r="AH34" i="7"/>
  <c r="Z34" i="7"/>
  <c r="AC34" i="7" s="1"/>
  <c r="AF34" i="7"/>
  <c r="AG34" i="7"/>
  <c r="Y34" i="7"/>
  <c r="K60" i="7"/>
  <c r="K61" i="7"/>
  <c r="H61" i="7"/>
  <c r="AH3" i="7"/>
  <c r="Z3" i="7"/>
  <c r="AG3" i="7"/>
  <c r="Y3" i="7"/>
  <c r="H60" i="7"/>
  <c r="AF3" i="7"/>
  <c r="AA52" i="7"/>
  <c r="AH22" i="7"/>
  <c r="Z22" i="7"/>
  <c r="AF22" i="7"/>
  <c r="Y22" i="7"/>
  <c r="AG22" i="7"/>
  <c r="AC22" i="7"/>
  <c r="AD22" i="7"/>
  <c r="AB12" i="7"/>
  <c r="X62" i="7"/>
  <c r="X63" i="7"/>
  <c r="R63" i="7"/>
  <c r="R62" i="7"/>
  <c r="W62" i="7"/>
  <c r="W63" i="7"/>
  <c r="AA20" i="7"/>
  <c r="AD20" i="7" s="1"/>
  <c r="AI61" i="1"/>
  <c r="AI60" i="1"/>
  <c r="AB58" i="7"/>
  <c r="AC32" i="7"/>
  <c r="AG45" i="7"/>
  <c r="AF45" i="7"/>
  <c r="Y45" i="7"/>
  <c r="AH45" i="7"/>
  <c r="Z45" i="7"/>
  <c r="AB29" i="7"/>
  <c r="AA15" i="7"/>
  <c r="AD15" i="7" s="1"/>
  <c r="P40" i="4"/>
  <c r="P41" i="4"/>
  <c r="W49" i="3"/>
  <c r="W49" i="2"/>
  <c r="Q38" i="4"/>
  <c r="Q39" i="4"/>
  <c r="C38" i="4"/>
  <c r="C39" i="4"/>
  <c r="G38" i="4"/>
  <c r="G39" i="4"/>
  <c r="AA20" i="4"/>
  <c r="AA19" i="4"/>
  <c r="AA36" i="7"/>
  <c r="AH36" i="7"/>
  <c r="Z36" i="7"/>
  <c r="AE36" i="7" s="1"/>
  <c r="AF36" i="7"/>
  <c r="AG36" i="7"/>
  <c r="Y36" i="7"/>
  <c r="AB19" i="7"/>
  <c r="AB16" i="7"/>
  <c r="AB41" i="7"/>
  <c r="AB13" i="7"/>
  <c r="U50" i="3"/>
  <c r="U52" i="3" s="1"/>
  <c r="W3" i="3"/>
  <c r="AD25" i="7"/>
  <c r="AA23" i="7"/>
  <c r="AG23" i="7"/>
  <c r="Y23" i="7"/>
  <c r="AF23" i="7"/>
  <c r="AH23" i="7"/>
  <c r="Z23" i="7"/>
  <c r="AE23" i="7" s="1"/>
  <c r="AA10" i="7"/>
  <c r="AB6" i="7"/>
  <c r="R48" i="3"/>
  <c r="R47" i="3"/>
  <c r="F47" i="3"/>
  <c r="F48" i="3"/>
  <c r="AH50" i="7"/>
  <c r="Z50" i="7"/>
  <c r="AE50" i="7" s="1"/>
  <c r="AG50" i="7"/>
  <c r="Y50" i="7"/>
  <c r="AF50" i="7"/>
  <c r="AH63" i="1"/>
  <c r="AH62" i="1"/>
  <c r="L60" i="7"/>
  <c r="L61" i="7"/>
  <c r="P61" i="7"/>
  <c r="P60" i="7"/>
  <c r="AC52" i="7"/>
  <c r="AD52" i="7"/>
  <c r="AA21" i="7"/>
  <c r="AB14" i="7"/>
  <c r="AB48" i="7"/>
  <c r="AD35" i="7"/>
  <c r="H62" i="7"/>
  <c r="H63" i="7"/>
  <c r="AH27" i="7"/>
  <c r="AG27" i="7"/>
  <c r="AF27" i="7"/>
  <c r="Y27" i="7"/>
  <c r="Z27" i="7"/>
  <c r="K63" i="7"/>
  <c r="K62" i="7"/>
  <c r="AH20" i="7"/>
  <c r="Z20" i="7"/>
  <c r="AF20" i="7"/>
  <c r="AG20" i="7"/>
  <c r="Y20" i="7"/>
  <c r="AC20" i="7"/>
  <c r="AR61" i="1"/>
  <c r="AA30" i="7"/>
  <c r="AH30" i="7"/>
  <c r="Z30" i="7"/>
  <c r="AF30" i="7"/>
  <c r="Y30" i="7"/>
  <c r="AG30" i="7"/>
  <c r="AI63" i="1"/>
  <c r="AF59" i="7"/>
  <c r="AG59" i="7"/>
  <c r="Y59" i="7"/>
  <c r="Z59" i="7"/>
  <c r="AE59" i="7" s="1"/>
  <c r="AH59" i="7"/>
  <c r="AC15" i="7"/>
  <c r="W38" i="4"/>
  <c r="W39" i="4"/>
  <c r="AD36" i="7"/>
  <c r="L52" i="3"/>
  <c r="AF49" i="7"/>
  <c r="AH49" i="7"/>
  <c r="Z49" i="7"/>
  <c r="Y49" i="7"/>
  <c r="M60" i="7"/>
  <c r="M61" i="7"/>
  <c r="AA3" i="7"/>
  <c r="AH16" i="7"/>
  <c r="Z16" i="7"/>
  <c r="Y16" i="7"/>
  <c r="AG16" i="7"/>
  <c r="AF16" i="7"/>
  <c r="AA9" i="7"/>
  <c r="AD8" i="7"/>
  <c r="AD51" i="7"/>
  <c r="Q63" i="7"/>
  <c r="Q62" i="7"/>
  <c r="K38" i="4"/>
  <c r="K39" i="4"/>
  <c r="AH39" i="7"/>
  <c r="AF39" i="7"/>
  <c r="Z39" i="7"/>
  <c r="AC39" i="7" s="1"/>
  <c r="Y39" i="7"/>
  <c r="AG39" i="7"/>
  <c r="AH44" i="7"/>
  <c r="Z44" i="7"/>
  <c r="AE44" i="7" s="1"/>
  <c r="AG44" i="7"/>
  <c r="Y44" i="7"/>
  <c r="AF44" i="7"/>
  <c r="AB25" i="7"/>
  <c r="AA4" i="7"/>
  <c r="AD4" i="7" s="1"/>
  <c r="N47" i="3"/>
  <c r="N48" i="3"/>
  <c r="AD5" i="7"/>
  <c r="AC5" i="7"/>
  <c r="AG12" i="7"/>
  <c r="Y12" i="7"/>
  <c r="AH12" i="7"/>
  <c r="AF12" i="7"/>
  <c r="Z12" i="7"/>
  <c r="AE12" i="7" s="1"/>
  <c r="J63" i="7"/>
  <c r="J62" i="7"/>
  <c r="AA29" i="7"/>
  <c r="AD29" i="7" s="1"/>
  <c r="Z46" i="7"/>
  <c r="AE46" i="7" s="1"/>
  <c r="AH46" i="7"/>
  <c r="Y46" i="7"/>
  <c r="AF46" i="7"/>
  <c r="AR62" i="1"/>
  <c r="C40" i="4"/>
  <c r="Z17" i="4"/>
  <c r="AA16" i="7"/>
  <c r="AB39" i="7"/>
  <c r="D47" i="2"/>
  <c r="B55" i="2" s="1"/>
  <c r="D48" i="2"/>
  <c r="AA44" i="7"/>
  <c r="AD40" i="7"/>
  <c r="AC40" i="7"/>
  <c r="AH8" i="7"/>
  <c r="AG8" i="7"/>
  <c r="AF8" i="7"/>
  <c r="Y8" i="7"/>
  <c r="Z8" i="7"/>
  <c r="AE8" i="7" s="1"/>
  <c r="AC6" i="7"/>
  <c r="S47" i="3"/>
  <c r="S48" i="3"/>
  <c r="G47" i="3"/>
  <c r="G48" i="3"/>
  <c r="AH61" i="1"/>
  <c r="AA49" i="7"/>
  <c r="AD49" i="7" s="1"/>
  <c r="AA26" i="7"/>
  <c r="AD47" i="7"/>
  <c r="AC47" i="7"/>
  <c r="AA34" i="7"/>
  <c r="AD34" i="7" s="1"/>
  <c r="W47" i="3"/>
  <c r="W48" i="3"/>
  <c r="T60" i="7"/>
  <c r="T61" i="7"/>
  <c r="I61" i="7"/>
  <c r="I60" i="7"/>
  <c r="AB3" i="7"/>
  <c r="AG14" i="7"/>
  <c r="Y14" i="7"/>
  <c r="AF14" i="7"/>
  <c r="Z14" i="7"/>
  <c r="AH14" i="7"/>
  <c r="U62" i="7"/>
  <c r="U63" i="7"/>
  <c r="AD27" i="7"/>
  <c r="AC27" i="7"/>
  <c r="L63" i="7"/>
  <c r="L62" i="7"/>
  <c r="AD17" i="7"/>
  <c r="AG17" i="7"/>
  <c r="Y17" i="7"/>
  <c r="AF17" i="7"/>
  <c r="Z17" i="7"/>
  <c r="AE17" i="7" s="1"/>
  <c r="AH17" i="7"/>
  <c r="AA18" i="7"/>
  <c r="AA59" i="7"/>
  <c r="I40" i="4"/>
  <c r="I41" i="4"/>
  <c r="W50" i="3"/>
  <c r="W52" i="3" s="1"/>
  <c r="W50" i="2"/>
  <c r="AC56" i="7"/>
  <c r="Z25" i="7"/>
  <c r="AE25" i="7" s="1"/>
  <c r="AH25" i="7"/>
  <c r="Y25" i="7"/>
  <c r="AF25" i="7"/>
  <c r="P47" i="3"/>
  <c r="P48" i="3"/>
  <c r="O61" i="7"/>
  <c r="O60" i="7"/>
  <c r="P62" i="7"/>
  <c r="P63" i="7"/>
  <c r="E40" i="4"/>
  <c r="E41" i="4"/>
  <c r="V39" i="4"/>
  <c r="V38" i="4"/>
  <c r="AB54" i="7"/>
  <c r="AA41" i="7"/>
  <c r="AA55" i="7"/>
  <c r="X47" i="3"/>
  <c r="X48" i="3"/>
  <c r="AF10" i="7"/>
  <c r="Z10" i="7"/>
  <c r="AE10" i="7" s="1"/>
  <c r="Y10" i="7"/>
  <c r="AH10" i="7"/>
  <c r="AG10" i="7"/>
  <c r="W61" i="7"/>
  <c r="W60" i="7"/>
  <c r="AH28" i="7"/>
  <c r="Z28" i="7"/>
  <c r="AE28" i="7" s="1"/>
  <c r="AF28" i="7"/>
  <c r="AG28" i="7"/>
  <c r="Y28" i="7"/>
  <c r="V47" i="3"/>
  <c r="V48" i="3"/>
  <c r="AA32" i="7"/>
  <c r="AD32" i="7" s="1"/>
  <c r="H40" i="4"/>
  <c r="H41" i="4"/>
  <c r="V49" i="2"/>
  <c r="M41" i="4"/>
  <c r="Z41" i="7"/>
  <c r="AE41" i="7" s="1"/>
  <c r="Y41" i="7"/>
  <c r="AH41" i="7"/>
  <c r="AG41" i="7"/>
  <c r="AF41" i="7"/>
  <c r="AA37" i="7"/>
  <c r="M52" i="3"/>
  <c r="AB40" i="7"/>
  <c r="AB10" i="7"/>
  <c r="AA6" i="7"/>
  <c r="AD6" i="7" s="1"/>
  <c r="R50" i="3"/>
  <c r="J50" i="3"/>
  <c r="J52" i="3" s="1"/>
  <c r="K50" i="3"/>
  <c r="K52" i="3" s="1"/>
  <c r="S50" i="3"/>
  <c r="I50" i="3"/>
  <c r="I52" i="3" s="1"/>
  <c r="Q50" i="3"/>
  <c r="Q52" i="3" s="1"/>
  <c r="H50" i="3"/>
  <c r="P50" i="3"/>
  <c r="G50" i="3"/>
  <c r="G52" i="3" s="1"/>
  <c r="N50" i="3"/>
  <c r="N52" i="3" s="1"/>
  <c r="O50" i="3"/>
  <c r="B56" i="3"/>
  <c r="F50" i="3"/>
  <c r="F52" i="3" s="1"/>
  <c r="S60" i="7"/>
  <c r="S61" i="7"/>
  <c r="AA31" i="7"/>
  <c r="AD31" i="7" s="1"/>
  <c r="AH35" i="7"/>
  <c r="AG35" i="7"/>
  <c r="AF35" i="7"/>
  <c r="Y35" i="7"/>
  <c r="Z35" i="7"/>
  <c r="AE35" i="7" s="1"/>
  <c r="S63" i="7"/>
  <c r="S62" i="7"/>
  <c r="AH32" i="7"/>
  <c r="Z32" i="7"/>
  <c r="AE32" i="7" s="1"/>
  <c r="AF32" i="7"/>
  <c r="Y32" i="7"/>
  <c r="AG32" i="7"/>
  <c r="AA46" i="7"/>
  <c r="AD46" i="7" s="1"/>
  <c r="AE38" i="7"/>
  <c r="AC38" i="7"/>
  <c r="J41" i="4"/>
  <c r="J40" i="4"/>
  <c r="V40" i="4"/>
  <c r="V41" i="4"/>
  <c r="S38" i="4"/>
  <c r="S39" i="4"/>
  <c r="S40" i="4"/>
  <c r="D39" i="4"/>
  <c r="D38" i="4"/>
  <c r="P39" i="4"/>
  <c r="D45" i="3"/>
  <c r="B53" i="3" s="1"/>
  <c r="V49" i="3" s="1"/>
  <c r="V51" i="3" s="1"/>
  <c r="D46" i="3"/>
  <c r="O3" i="3"/>
  <c r="G3" i="3"/>
  <c r="N3" i="3"/>
  <c r="F3" i="3"/>
  <c r="U3" i="3"/>
  <c r="M3" i="3"/>
  <c r="E3" i="3"/>
  <c r="T3" i="3"/>
  <c r="L3" i="3"/>
  <c r="S3" i="3"/>
  <c r="K3" i="3"/>
  <c r="H3" i="3"/>
  <c r="R3" i="3"/>
  <c r="Q3" i="3"/>
  <c r="P3" i="3"/>
  <c r="J3" i="3"/>
  <c r="I3" i="3"/>
  <c r="AC16" i="7"/>
  <c r="AD16" i="7"/>
  <c r="AH56" i="7"/>
  <c r="Z56" i="7"/>
  <c r="AG56" i="7"/>
  <c r="Y56" i="7"/>
  <c r="AF56" i="7"/>
  <c r="AC11" i="7"/>
  <c r="AD9" i="7"/>
  <c r="AC9" i="7"/>
  <c r="AA7" i="7"/>
  <c r="AK61" i="1"/>
  <c r="AK60" i="1"/>
  <c r="AA57" i="7"/>
  <c r="T47" i="3"/>
  <c r="T48" i="3"/>
  <c r="O47" i="3"/>
  <c r="O48" i="3"/>
  <c r="AC49" i="7"/>
  <c r="AD33" i="7"/>
  <c r="AC33" i="7"/>
  <c r="N60" i="7"/>
  <c r="N61" i="7"/>
  <c r="Q61" i="7"/>
  <c r="Q60" i="7"/>
  <c r="AH52" i="7"/>
  <c r="Z52" i="7"/>
  <c r="AE52" i="7" s="1"/>
  <c r="AG52" i="7"/>
  <c r="Y52" i="7"/>
  <c r="AF52" i="7"/>
  <c r="AD28" i="7"/>
  <c r="AC28" i="7"/>
  <c r="AB22" i="7"/>
  <c r="AA12" i="7"/>
  <c r="AC31" i="7"/>
  <c r="AF51" i="7"/>
  <c r="AG51" i="7"/>
  <c r="Y51" i="7"/>
  <c r="Z51" i="7"/>
  <c r="AE51" i="7" s="1"/>
  <c r="AH51" i="7"/>
  <c r="I63" i="7"/>
  <c r="I62" i="7"/>
  <c r="AB27" i="7"/>
  <c r="T63" i="7"/>
  <c r="T62" i="7"/>
  <c r="AB45" i="7"/>
  <c r="AA45" i="7"/>
  <c r="AF26" i="7"/>
  <c r="AD30" i="7"/>
  <c r="AH18" i="7"/>
  <c r="Z18" i="7"/>
  <c r="AE18" i="7" s="1"/>
  <c r="AF18" i="7"/>
  <c r="Y18" i="7"/>
  <c r="AG18" i="7"/>
  <c r="AD18" i="7"/>
  <c r="K48" i="3"/>
  <c r="AD59" i="7"/>
  <c r="AC59" i="7"/>
  <c r="AF15" i="7"/>
  <c r="Z15" i="7"/>
  <c r="Y15" i="7"/>
  <c r="AH15" i="7"/>
  <c r="T39" i="4"/>
  <c r="T38" i="4"/>
  <c r="AH4" i="7"/>
  <c r="Z4" i="7"/>
  <c r="AE4" i="7" s="1"/>
  <c r="AG4" i="7"/>
  <c r="AF4" i="7"/>
  <c r="Y4" i="7"/>
  <c r="AA58" i="7"/>
  <c r="D71" i="10" s="1"/>
  <c r="D69" i="10"/>
  <c r="D41" i="4"/>
  <c r="D40" i="4"/>
  <c r="AC18" i="4"/>
  <c r="AC17" i="4"/>
  <c r="AA53" i="7"/>
  <c r="AD53" i="7" s="1"/>
  <c r="AB37" i="7"/>
  <c r="AF13" i="7"/>
  <c r="Z13" i="7"/>
  <c r="AE13" i="7" s="1"/>
  <c r="Y13" i="7"/>
  <c r="AH13" i="7"/>
  <c r="AG13" i="7"/>
  <c r="AD7" i="7"/>
  <c r="I48" i="3"/>
  <c r="I47" i="3"/>
  <c r="AA22" i="7"/>
  <c r="O62" i="7"/>
  <c r="O63" i="7"/>
  <c r="AC58" i="7"/>
  <c r="AD58" i="7"/>
  <c r="R41" i="4"/>
  <c r="R40" i="4"/>
  <c r="O38" i="4"/>
  <c r="O39" i="4"/>
  <c r="AD19" i="7"/>
  <c r="AC19" i="7"/>
  <c r="AH42" i="7"/>
  <c r="Z42" i="7"/>
  <c r="AE42" i="7" s="1"/>
  <c r="AG42" i="7"/>
  <c r="Y42" i="7"/>
  <c r="AF42" i="7"/>
  <c r="AA11" i="7"/>
  <c r="AD11" i="7" s="1"/>
  <c r="Z9" i="7"/>
  <c r="AH9" i="7"/>
  <c r="Y9" i="7"/>
  <c r="AF9" i="7"/>
  <c r="AF57" i="7"/>
  <c r="AG57" i="7"/>
  <c r="Y57" i="7"/>
  <c r="AH57" i="7"/>
  <c r="Z57" i="7"/>
  <c r="AE57" i="7" s="1"/>
  <c r="AD10" i="7"/>
  <c r="AC10" i="7"/>
  <c r="AB4" i="7"/>
  <c r="AB5" i="7"/>
  <c r="AA47" i="7"/>
  <c r="X61" i="7"/>
  <c r="X60" i="7"/>
  <c r="AD48" i="7"/>
  <c r="AC48" i="7"/>
  <c r="F67" i="1"/>
  <c r="T41" i="4"/>
  <c r="T40" i="4"/>
  <c r="Q40" i="4"/>
  <c r="Q41" i="4"/>
  <c r="V50" i="3"/>
  <c r="V52" i="3" s="1"/>
  <c r="V50" i="2"/>
  <c r="E39" i="4"/>
  <c r="E38" i="4"/>
  <c r="X49" i="3"/>
  <c r="X51" i="3" s="1"/>
  <c r="L39" i="4"/>
  <c r="L38" i="4"/>
  <c r="Z19" i="4"/>
  <c r="Z20" i="4"/>
  <c r="D45" i="2"/>
  <c r="B53" i="2" s="1"/>
  <c r="D46" i="2"/>
  <c r="AA54" i="7"/>
  <c r="AD54" i="7" s="1"/>
  <c r="AF53" i="7"/>
  <c r="AG53" i="7"/>
  <c r="Y53" i="7"/>
  <c r="AH53" i="7"/>
  <c r="Z53" i="7"/>
  <c r="AA39" i="7"/>
  <c r="AD39" i="7" s="1"/>
  <c r="AD37" i="7"/>
  <c r="AC37" i="7"/>
  <c r="AA13" i="7"/>
  <c r="AD13" i="7" s="1"/>
  <c r="AB42" i="7"/>
  <c r="AA56" i="7"/>
  <c r="B71" i="10" s="1"/>
  <c r="B69" i="10"/>
  <c r="AF55" i="7"/>
  <c r="AG55" i="7"/>
  <c r="Y55" i="7"/>
  <c r="AH55" i="7"/>
  <c r="Z55" i="7"/>
  <c r="AE55" i="7" s="1"/>
  <c r="AH11" i="7"/>
  <c r="Z11" i="7"/>
  <c r="AG11" i="7"/>
  <c r="Y11" i="7"/>
  <c r="AF11" i="7"/>
  <c r="AB9" i="7"/>
  <c r="Z7" i="7"/>
  <c r="AE7" i="7" s="1"/>
  <c r="AH7" i="7"/>
  <c r="Y7" i="7"/>
  <c r="AF7" i="7"/>
  <c r="T50" i="3"/>
  <c r="T52" i="3" s="1"/>
  <c r="AD57" i="7"/>
  <c r="AC57" i="7"/>
  <c r="AD44" i="7"/>
  <c r="AC44" i="7"/>
  <c r="AB44" i="7"/>
  <c r="AD23" i="7"/>
  <c r="AB8" i="7"/>
  <c r="H47" i="3"/>
  <c r="H48" i="3"/>
  <c r="AB33" i="7"/>
  <c r="AF47" i="7"/>
  <c r="AH47" i="7"/>
  <c r="Z47" i="7"/>
  <c r="AE47" i="7" s="1"/>
  <c r="AG47" i="7"/>
  <c r="Y47" i="7"/>
  <c r="V60" i="7"/>
  <c r="V61" i="7"/>
  <c r="J61" i="7"/>
  <c r="J60" i="7"/>
  <c r="AB28" i="7"/>
  <c r="AD21" i="7"/>
  <c r="AG21" i="7"/>
  <c r="Y21" i="7"/>
  <c r="AF21" i="7"/>
  <c r="Z21" i="7"/>
  <c r="AE21" i="7" s="1"/>
  <c r="AH21" i="7"/>
  <c r="AD12" i="7"/>
  <c r="Z31" i="7"/>
  <c r="AE31" i="7" s="1"/>
  <c r="Y31" i="7"/>
  <c r="AG31" i="7"/>
  <c r="AH31" i="7"/>
  <c r="AF31" i="7"/>
  <c r="AA14" i="7"/>
  <c r="AD14" i="7" s="1"/>
  <c r="AB35" i="7"/>
  <c r="M62" i="7"/>
  <c r="M63" i="7"/>
  <c r="AA27" i="7"/>
  <c r="N62" i="7"/>
  <c r="N63" i="7"/>
  <c r="AB32" i="7"/>
  <c r="AD45" i="7"/>
  <c r="AC45" i="7"/>
  <c r="AC29" i="7"/>
  <c r="Y26" i="7"/>
  <c r="AB46" i="7"/>
  <c r="N46" i="3" l="1"/>
  <c r="N45" i="3"/>
  <c r="W45" i="3"/>
  <c r="W46" i="3"/>
  <c r="AD60" i="7"/>
  <c r="AD61" i="7"/>
  <c r="G45" i="3"/>
  <c r="G46" i="3"/>
  <c r="W43" i="2"/>
  <c r="W39" i="2"/>
  <c r="W35" i="2"/>
  <c r="W44" i="2"/>
  <c r="W40" i="2"/>
  <c r="W36" i="2"/>
  <c r="W32" i="2"/>
  <c r="W28" i="2"/>
  <c r="W42" i="2"/>
  <c r="W20" i="2"/>
  <c r="W24" i="2"/>
  <c r="W37" i="2"/>
  <c r="W21" i="2"/>
  <c r="W41" i="2"/>
  <c r="W33" i="2"/>
  <c r="W31" i="2"/>
  <c r="W30" i="2"/>
  <c r="W29" i="2"/>
  <c r="W22" i="2"/>
  <c r="W23" i="2"/>
  <c r="W25" i="2"/>
  <c r="W27" i="2"/>
  <c r="W26" i="2"/>
  <c r="W34" i="2"/>
  <c r="W38" i="2"/>
  <c r="W51" i="3"/>
  <c r="N49" i="2"/>
  <c r="F49" i="2"/>
  <c r="U49" i="2"/>
  <c r="M49" i="2"/>
  <c r="E49" i="2"/>
  <c r="T49" i="2"/>
  <c r="L49" i="2"/>
  <c r="S49" i="2"/>
  <c r="K49" i="2"/>
  <c r="R49" i="2"/>
  <c r="J49" i="2"/>
  <c r="O49" i="2"/>
  <c r="I49" i="2"/>
  <c r="H49" i="2"/>
  <c r="G49" i="2"/>
  <c r="B54" i="2"/>
  <c r="P49" i="2"/>
  <c r="Q49" i="2"/>
  <c r="I45" i="3"/>
  <c r="I46" i="3"/>
  <c r="L45" i="3"/>
  <c r="L46" i="3"/>
  <c r="O45" i="3"/>
  <c r="O46" i="3"/>
  <c r="S52" i="3"/>
  <c r="AC4" i="7"/>
  <c r="AE30" i="7"/>
  <c r="AG63" i="7"/>
  <c r="AG62" i="7"/>
  <c r="AC42" i="7"/>
  <c r="Y61" i="7"/>
  <c r="Y60" i="7"/>
  <c r="X43" i="2"/>
  <c r="X39" i="2"/>
  <c r="X41" i="2"/>
  <c r="X37" i="2"/>
  <c r="X33" i="2"/>
  <c r="X29" i="2"/>
  <c r="X25" i="2"/>
  <c r="X40" i="2"/>
  <c r="X24" i="2"/>
  <c r="X44" i="2"/>
  <c r="X36" i="2"/>
  <c r="X21" i="2"/>
  <c r="X32" i="2"/>
  <c r="X31" i="2"/>
  <c r="X30" i="2"/>
  <c r="X22" i="2"/>
  <c r="X34" i="2"/>
  <c r="X28" i="2"/>
  <c r="X42" i="2"/>
  <c r="X35" i="2"/>
  <c r="X26" i="2"/>
  <c r="X20" i="2"/>
  <c r="X38" i="2"/>
  <c r="X23" i="2"/>
  <c r="X27" i="2"/>
  <c r="AE29" i="7"/>
  <c r="AE53" i="7"/>
  <c r="V42" i="2"/>
  <c r="V38" i="2"/>
  <c r="V44" i="2"/>
  <c r="V40" i="2"/>
  <c r="V36" i="2"/>
  <c r="V32" i="2"/>
  <c r="V28" i="2"/>
  <c r="V24" i="2"/>
  <c r="V35" i="2"/>
  <c r="V25" i="2"/>
  <c r="V20" i="2"/>
  <c r="V37" i="2"/>
  <c r="V21" i="2"/>
  <c r="V41" i="2"/>
  <c r="V39" i="2"/>
  <c r="V33" i="2"/>
  <c r="V31" i="2"/>
  <c r="V30" i="2"/>
  <c r="V23" i="2"/>
  <c r="V22" i="2"/>
  <c r="V26" i="2"/>
  <c r="V43" i="2"/>
  <c r="V29" i="2"/>
  <c r="V27" i="2"/>
  <c r="V34" i="2"/>
  <c r="AE9" i="7"/>
  <c r="AC30" i="7"/>
  <c r="J45" i="3"/>
  <c r="J46" i="3"/>
  <c r="T45" i="3"/>
  <c r="T46" i="3"/>
  <c r="O52" i="3"/>
  <c r="AC36" i="7"/>
  <c r="AE20" i="7"/>
  <c r="AH63" i="7"/>
  <c r="AH62" i="7"/>
  <c r="AG61" i="7"/>
  <c r="AG60" i="7"/>
  <c r="AC41" i="7"/>
  <c r="AC13" i="7"/>
  <c r="S45" i="3"/>
  <c r="S46" i="3"/>
  <c r="AB63" i="7"/>
  <c r="AB62" i="7"/>
  <c r="P46" i="3"/>
  <c r="P45" i="3"/>
  <c r="AC17" i="7"/>
  <c r="AC50" i="7"/>
  <c r="Z61" i="7"/>
  <c r="Z60" i="7"/>
  <c r="AE3" i="7"/>
  <c r="AC21" i="7"/>
  <c r="AC23" i="7"/>
  <c r="AE11" i="7"/>
  <c r="AC18" i="7"/>
  <c r="Q45" i="3"/>
  <c r="Q46" i="3"/>
  <c r="M46" i="3"/>
  <c r="M45" i="3"/>
  <c r="R52" i="3"/>
  <c r="AE14" i="7"/>
  <c r="AC51" i="7"/>
  <c r="AE16" i="7"/>
  <c r="AE49" i="7"/>
  <c r="AE22" i="7"/>
  <c r="AH61" i="7"/>
  <c r="AH60" i="7"/>
  <c r="AE24" i="7"/>
  <c r="AC53" i="7"/>
  <c r="D72" i="10"/>
  <c r="D70" i="10" s="1"/>
  <c r="AE58" i="7"/>
  <c r="K45" i="3"/>
  <c r="K46" i="3"/>
  <c r="W16" i="2"/>
  <c r="W12" i="2"/>
  <c r="W8" i="2"/>
  <c r="W4" i="2"/>
  <c r="W17" i="2"/>
  <c r="W13" i="2"/>
  <c r="W9" i="2"/>
  <c r="W5" i="2"/>
  <c r="W18" i="2"/>
  <c r="W14" i="2"/>
  <c r="W10" i="2"/>
  <c r="W6" i="2"/>
  <c r="W15" i="2"/>
  <c r="W7" i="2"/>
  <c r="W19" i="2"/>
  <c r="W11" i="2"/>
  <c r="W3" i="2"/>
  <c r="AF61" i="7"/>
  <c r="AF60" i="7"/>
  <c r="V16" i="2"/>
  <c r="V12" i="2"/>
  <c r="V8" i="2"/>
  <c r="V4" i="2"/>
  <c r="V17" i="2"/>
  <c r="V13" i="2"/>
  <c r="V9" i="2"/>
  <c r="V5" i="2"/>
  <c r="V15" i="2"/>
  <c r="V14" i="2"/>
  <c r="V7" i="2"/>
  <c r="V6" i="2"/>
  <c r="V19" i="2"/>
  <c r="V18" i="2"/>
  <c r="V11" i="2"/>
  <c r="V10" i="2"/>
  <c r="V3" i="2"/>
  <c r="AD63" i="7"/>
  <c r="AA60" i="7"/>
  <c r="AA61" i="7"/>
  <c r="AF62" i="7"/>
  <c r="AF63" i="7"/>
  <c r="AA63" i="7"/>
  <c r="AA62" i="7"/>
  <c r="N49" i="3"/>
  <c r="N51" i="3" s="1"/>
  <c r="F49" i="3"/>
  <c r="F51" i="3" s="1"/>
  <c r="U49" i="3"/>
  <c r="M49" i="3"/>
  <c r="E49" i="3"/>
  <c r="T49" i="3"/>
  <c r="T51" i="3" s="1"/>
  <c r="L49" i="3"/>
  <c r="Q49" i="3"/>
  <c r="Q51" i="3" s="1"/>
  <c r="I49" i="3"/>
  <c r="I51" i="3" s="1"/>
  <c r="B54" i="3"/>
  <c r="R49" i="3"/>
  <c r="P49" i="3"/>
  <c r="O49" i="3"/>
  <c r="O51" i="3" s="1"/>
  <c r="J49" i="3"/>
  <c r="J51" i="3" s="1"/>
  <c r="H49" i="3"/>
  <c r="G49" i="3"/>
  <c r="S49" i="3"/>
  <c r="S51" i="3" s="1"/>
  <c r="K49" i="3"/>
  <c r="K51" i="3" s="1"/>
  <c r="AE54" i="7"/>
  <c r="AC12" i="7"/>
  <c r="AC46" i="7"/>
  <c r="AE56" i="7"/>
  <c r="B70" i="10"/>
  <c r="R45" i="3"/>
  <c r="R46" i="3"/>
  <c r="U46" i="3"/>
  <c r="U45" i="3"/>
  <c r="P52" i="3"/>
  <c r="AE39" i="7"/>
  <c r="AC35" i="7"/>
  <c r="AC63" i="7" s="1"/>
  <c r="AE45" i="7"/>
  <c r="Y63" i="7"/>
  <c r="Y62" i="7"/>
  <c r="AB60" i="7"/>
  <c r="AB61" i="7"/>
  <c r="B72" i="10"/>
  <c r="E46" i="3"/>
  <c r="E45" i="3"/>
  <c r="AE34" i="7"/>
  <c r="AE37" i="7"/>
  <c r="X49" i="2"/>
  <c r="AC7" i="7"/>
  <c r="AE15" i="7"/>
  <c r="H46" i="3"/>
  <c r="H45" i="3"/>
  <c r="F46" i="3"/>
  <c r="F45" i="3"/>
  <c r="H52" i="3"/>
  <c r="AD56" i="7"/>
  <c r="AD62" i="7" s="1"/>
  <c r="R50" i="2"/>
  <c r="J50" i="2"/>
  <c r="Q50" i="2"/>
  <c r="I50" i="2"/>
  <c r="P50" i="2"/>
  <c r="H50" i="2"/>
  <c r="O50" i="2"/>
  <c r="G50" i="2"/>
  <c r="N50" i="2"/>
  <c r="F50" i="2"/>
  <c r="M50" i="2"/>
  <c r="L50" i="2"/>
  <c r="B56" i="2"/>
  <c r="K50" i="2"/>
  <c r="E50" i="2"/>
  <c r="U50" i="2"/>
  <c r="T50" i="2"/>
  <c r="S50" i="2"/>
  <c r="AC8" i="7"/>
  <c r="AC14" i="7"/>
  <c r="Z63" i="7"/>
  <c r="AE27" i="7"/>
  <c r="Z62" i="7"/>
  <c r="AC25" i="7"/>
  <c r="AC43" i="7"/>
  <c r="AC3" i="7"/>
  <c r="E19" i="2" l="1"/>
  <c r="E15" i="2"/>
  <c r="E11" i="2"/>
  <c r="E7" i="2"/>
  <c r="E3" i="2"/>
  <c r="E16" i="2"/>
  <c r="E12" i="2"/>
  <c r="E8" i="2"/>
  <c r="E4" i="2"/>
  <c r="E17" i="2"/>
  <c r="E13" i="2"/>
  <c r="E9" i="2"/>
  <c r="E5" i="2"/>
  <c r="E14" i="2"/>
  <c r="E6" i="2"/>
  <c r="E18" i="2"/>
  <c r="E10" i="2"/>
  <c r="O16" i="2"/>
  <c r="O12" i="2"/>
  <c r="O8" i="2"/>
  <c r="O4" i="2"/>
  <c r="O17" i="2"/>
  <c r="O13" i="2"/>
  <c r="O9" i="2"/>
  <c r="O5" i="2"/>
  <c r="O18" i="2"/>
  <c r="O14" i="2"/>
  <c r="O10" i="2"/>
  <c r="O6" i="2"/>
  <c r="O3" i="2"/>
  <c r="O7" i="2"/>
  <c r="O15" i="2"/>
  <c r="O11" i="2"/>
  <c r="O19" i="2"/>
  <c r="M19" i="2"/>
  <c r="M15" i="2"/>
  <c r="M11" i="2"/>
  <c r="M7" i="2"/>
  <c r="M3" i="2"/>
  <c r="M16" i="2"/>
  <c r="M12" i="2"/>
  <c r="M8" i="2"/>
  <c r="M4" i="2"/>
  <c r="M17" i="2"/>
  <c r="M13" i="2"/>
  <c r="M9" i="2"/>
  <c r="M5" i="2"/>
  <c r="M18" i="2"/>
  <c r="M10" i="2"/>
  <c r="M14" i="2"/>
  <c r="M6" i="2"/>
  <c r="M42" i="2"/>
  <c r="M38" i="2"/>
  <c r="M34" i="2"/>
  <c r="M43" i="2"/>
  <c r="M39" i="2"/>
  <c r="M35" i="2"/>
  <c r="M31" i="2"/>
  <c r="M27" i="2"/>
  <c r="M23" i="2"/>
  <c r="M41" i="2"/>
  <c r="M37" i="2"/>
  <c r="M32" i="2"/>
  <c r="M33" i="2"/>
  <c r="M24" i="2"/>
  <c r="M20" i="2"/>
  <c r="M30" i="2"/>
  <c r="M29" i="2"/>
  <c r="M28" i="2"/>
  <c r="M21" i="2"/>
  <c r="M36" i="2"/>
  <c r="M44" i="2"/>
  <c r="M25" i="2"/>
  <c r="M40" i="2"/>
  <c r="M26" i="2"/>
  <c r="M22" i="2"/>
  <c r="Q44" i="2"/>
  <c r="Q40" i="2"/>
  <c r="Q36" i="2"/>
  <c r="Q41" i="2"/>
  <c r="Q37" i="2"/>
  <c r="Q33" i="2"/>
  <c r="Q29" i="2"/>
  <c r="Q25" i="2"/>
  <c r="Q43" i="2"/>
  <c r="Q34" i="2"/>
  <c r="Q21" i="2"/>
  <c r="Q38" i="2"/>
  <c r="Q42" i="2"/>
  <c r="Q28" i="2"/>
  <c r="Q27" i="2"/>
  <c r="Q26" i="2"/>
  <c r="Q22" i="2"/>
  <c r="Q35" i="2"/>
  <c r="Q23" i="2"/>
  <c r="Q32" i="2"/>
  <c r="Q24" i="2"/>
  <c r="Q39" i="2"/>
  <c r="Q20" i="2"/>
  <c r="Q30" i="2"/>
  <c r="Q31" i="2"/>
  <c r="P51" i="3"/>
  <c r="M51" i="3"/>
  <c r="W46" i="2"/>
  <c r="W45" i="2"/>
  <c r="W51" i="2" s="1"/>
  <c r="J18" i="2"/>
  <c r="J14" i="2"/>
  <c r="J10" i="2"/>
  <c r="J6" i="2"/>
  <c r="J19" i="2"/>
  <c r="J15" i="2"/>
  <c r="J11" i="2"/>
  <c r="J7" i="2"/>
  <c r="J3" i="2"/>
  <c r="J13" i="2"/>
  <c r="J5" i="2"/>
  <c r="J4" i="2"/>
  <c r="J16" i="2"/>
  <c r="J8" i="2"/>
  <c r="J17" i="2"/>
  <c r="J9" i="2"/>
  <c r="J12" i="2"/>
  <c r="U19" i="2"/>
  <c r="U15" i="2"/>
  <c r="U11" i="2"/>
  <c r="U7" i="2"/>
  <c r="U3" i="2"/>
  <c r="U16" i="2"/>
  <c r="U12" i="2"/>
  <c r="U8" i="2"/>
  <c r="U4" i="2"/>
  <c r="U17" i="2"/>
  <c r="U13" i="2"/>
  <c r="U9" i="2"/>
  <c r="U5" i="2"/>
  <c r="U18" i="2"/>
  <c r="U10" i="2"/>
  <c r="U14" i="2"/>
  <c r="U6" i="2"/>
  <c r="AC60" i="7"/>
  <c r="AC61" i="7"/>
  <c r="S41" i="2"/>
  <c r="S37" i="2"/>
  <c r="S33" i="2"/>
  <c r="S42" i="2"/>
  <c r="S38" i="2"/>
  <c r="S34" i="2"/>
  <c r="S30" i="2"/>
  <c r="S26" i="2"/>
  <c r="S29" i="2"/>
  <c r="S28" i="2"/>
  <c r="S27" i="2"/>
  <c r="S22" i="2"/>
  <c r="S35" i="2"/>
  <c r="S23" i="2"/>
  <c r="S40" i="2"/>
  <c r="S25" i="2"/>
  <c r="S44" i="2"/>
  <c r="S36" i="2"/>
  <c r="S24" i="2"/>
  <c r="S20" i="2"/>
  <c r="S39" i="2"/>
  <c r="S21" i="2"/>
  <c r="S43" i="2"/>
  <c r="S31" i="2"/>
  <c r="S32" i="2"/>
  <c r="F42" i="2"/>
  <c r="F38" i="2"/>
  <c r="F44" i="2"/>
  <c r="F40" i="2"/>
  <c r="F36" i="2"/>
  <c r="F32" i="2"/>
  <c r="F28" i="2"/>
  <c r="F34" i="2"/>
  <c r="F31" i="2"/>
  <c r="F30" i="2"/>
  <c r="F29" i="2"/>
  <c r="F24" i="2"/>
  <c r="F20" i="2"/>
  <c r="F35" i="2"/>
  <c r="F27" i="2"/>
  <c r="F26" i="2"/>
  <c r="F21" i="2"/>
  <c r="F41" i="2"/>
  <c r="F39" i="2"/>
  <c r="F25" i="2"/>
  <c r="F37" i="2"/>
  <c r="F43" i="2"/>
  <c r="F23" i="2"/>
  <c r="F22" i="2"/>
  <c r="F33" i="2"/>
  <c r="J44" i="2"/>
  <c r="J40" i="2"/>
  <c r="J42" i="2"/>
  <c r="J38" i="2"/>
  <c r="J34" i="2"/>
  <c r="J30" i="2"/>
  <c r="J26" i="2"/>
  <c r="J22" i="2"/>
  <c r="J41" i="2"/>
  <c r="J39" i="2"/>
  <c r="J36" i="2"/>
  <c r="J25" i="2"/>
  <c r="J43" i="2"/>
  <c r="J37" i="2"/>
  <c r="J23" i="2"/>
  <c r="J33" i="2"/>
  <c r="J32" i="2"/>
  <c r="J31" i="2"/>
  <c r="J28" i="2"/>
  <c r="J21" i="2"/>
  <c r="J27" i="2"/>
  <c r="J20" i="2"/>
  <c r="J29" i="2"/>
  <c r="J24" i="2"/>
  <c r="J35" i="2"/>
  <c r="R51" i="3"/>
  <c r="Q17" i="2"/>
  <c r="Q13" i="2"/>
  <c r="Q9" i="2"/>
  <c r="Q5" i="2"/>
  <c r="Q18" i="2"/>
  <c r="Q14" i="2"/>
  <c r="Q10" i="2"/>
  <c r="Q6" i="2"/>
  <c r="Q19" i="2"/>
  <c r="Q15" i="2"/>
  <c r="Q11" i="2"/>
  <c r="Q7" i="2"/>
  <c r="Q3" i="2"/>
  <c r="Q16" i="2"/>
  <c r="Q8" i="2"/>
  <c r="Q12" i="2"/>
  <c r="Q4" i="2"/>
  <c r="R18" i="2"/>
  <c r="R14" i="2"/>
  <c r="R10" i="2"/>
  <c r="R6" i="2"/>
  <c r="R19" i="2"/>
  <c r="R15" i="2"/>
  <c r="R11" i="2"/>
  <c r="R7" i="2"/>
  <c r="R3" i="2"/>
  <c r="R16" i="2"/>
  <c r="R8" i="2"/>
  <c r="R17" i="2"/>
  <c r="R9" i="2"/>
  <c r="R12" i="2"/>
  <c r="R4" i="2"/>
  <c r="R13" i="2"/>
  <c r="R5" i="2"/>
  <c r="F16" i="2"/>
  <c r="F12" i="2"/>
  <c r="F8" i="2"/>
  <c r="F4" i="2"/>
  <c r="F17" i="2"/>
  <c r="F13" i="2"/>
  <c r="F9" i="2"/>
  <c r="F5" i="2"/>
  <c r="F10" i="2"/>
  <c r="F19" i="2"/>
  <c r="F11" i="2"/>
  <c r="F14" i="2"/>
  <c r="F18" i="2"/>
  <c r="F7" i="2"/>
  <c r="F3" i="2"/>
  <c r="F15" i="2"/>
  <c r="F6" i="2"/>
  <c r="L41" i="2"/>
  <c r="L43" i="2"/>
  <c r="L39" i="2"/>
  <c r="L35" i="2"/>
  <c r="L31" i="2"/>
  <c r="L27" i="2"/>
  <c r="L36" i="2"/>
  <c r="L25" i="2"/>
  <c r="L23" i="2"/>
  <c r="L37" i="2"/>
  <c r="L32" i="2"/>
  <c r="L33" i="2"/>
  <c r="L24" i="2"/>
  <c r="L20" i="2"/>
  <c r="L38" i="2"/>
  <c r="L34" i="2"/>
  <c r="L30" i="2"/>
  <c r="L26" i="2"/>
  <c r="L29" i="2"/>
  <c r="L44" i="2"/>
  <c r="L42" i="2"/>
  <c r="L28" i="2"/>
  <c r="L22" i="2"/>
  <c r="L40" i="2"/>
  <c r="L21" i="2"/>
  <c r="T41" i="2"/>
  <c r="T43" i="2"/>
  <c r="T39" i="2"/>
  <c r="T35" i="2"/>
  <c r="T31" i="2"/>
  <c r="T27" i="2"/>
  <c r="T38" i="2"/>
  <c r="T42" i="2"/>
  <c r="T26" i="2"/>
  <c r="T23" i="2"/>
  <c r="T40" i="2"/>
  <c r="T25" i="2"/>
  <c r="T44" i="2"/>
  <c r="T36" i="2"/>
  <c r="T24" i="2"/>
  <c r="T20" i="2"/>
  <c r="T32" i="2"/>
  <c r="T34" i="2"/>
  <c r="T22" i="2"/>
  <c r="T21" i="2"/>
  <c r="T33" i="2"/>
  <c r="T37" i="2"/>
  <c r="T30" i="2"/>
  <c r="T28" i="2"/>
  <c r="T29" i="2"/>
  <c r="P17" i="2"/>
  <c r="P13" i="2"/>
  <c r="P9" i="2"/>
  <c r="P5" i="2"/>
  <c r="P18" i="2"/>
  <c r="P14" i="2"/>
  <c r="P10" i="2"/>
  <c r="P6" i="2"/>
  <c r="P11" i="2"/>
  <c r="P4" i="2"/>
  <c r="P16" i="2"/>
  <c r="P15" i="2"/>
  <c r="P8" i="2"/>
  <c r="P7" i="2"/>
  <c r="P3" i="2"/>
  <c r="P19" i="2"/>
  <c r="P12" i="2"/>
  <c r="K18" i="2"/>
  <c r="K14" i="2"/>
  <c r="K10" i="2"/>
  <c r="K6" i="2"/>
  <c r="K19" i="2"/>
  <c r="K15" i="2"/>
  <c r="K11" i="2"/>
  <c r="K7" i="2"/>
  <c r="K3" i="2"/>
  <c r="K16" i="2"/>
  <c r="K12" i="2"/>
  <c r="K8" i="2"/>
  <c r="K4" i="2"/>
  <c r="K17" i="2"/>
  <c r="K13" i="2"/>
  <c r="K9" i="2"/>
  <c r="K5" i="2"/>
  <c r="N16" i="2"/>
  <c r="N12" i="2"/>
  <c r="N8" i="2"/>
  <c r="N4" i="2"/>
  <c r="N17" i="2"/>
  <c r="N13" i="2"/>
  <c r="N9" i="2"/>
  <c r="N5" i="2"/>
  <c r="N19" i="2"/>
  <c r="N18" i="2"/>
  <c r="N11" i="2"/>
  <c r="N10" i="2"/>
  <c r="N3" i="2"/>
  <c r="N15" i="2"/>
  <c r="N14" i="2"/>
  <c r="N7" i="2"/>
  <c r="N6" i="2"/>
  <c r="U42" i="2"/>
  <c r="U38" i="2"/>
  <c r="U34" i="2"/>
  <c r="U43" i="2"/>
  <c r="U39" i="2"/>
  <c r="U35" i="2"/>
  <c r="U31" i="2"/>
  <c r="U27" i="2"/>
  <c r="U26" i="2"/>
  <c r="U23" i="2"/>
  <c r="U40" i="2"/>
  <c r="U25" i="2"/>
  <c r="U44" i="2"/>
  <c r="U36" i="2"/>
  <c r="U24" i="2"/>
  <c r="U20" i="2"/>
  <c r="U32" i="2"/>
  <c r="U37" i="2"/>
  <c r="U21" i="2"/>
  <c r="U41" i="2"/>
  <c r="U22" i="2"/>
  <c r="U33" i="2"/>
  <c r="U30" i="2"/>
  <c r="U28" i="2"/>
  <c r="U29" i="2"/>
  <c r="G43" i="2"/>
  <c r="G39" i="2"/>
  <c r="G35" i="2"/>
  <c r="G44" i="2"/>
  <c r="G40" i="2"/>
  <c r="G36" i="2"/>
  <c r="G32" i="2"/>
  <c r="G28" i="2"/>
  <c r="G42" i="2"/>
  <c r="G29" i="2"/>
  <c r="G24" i="2"/>
  <c r="G20" i="2"/>
  <c r="G27" i="2"/>
  <c r="G26" i="2"/>
  <c r="G21" i="2"/>
  <c r="G41" i="2"/>
  <c r="G25" i="2"/>
  <c r="G37" i="2"/>
  <c r="G22" i="2"/>
  <c r="G34" i="2"/>
  <c r="G23" i="2"/>
  <c r="G33" i="2"/>
  <c r="G30" i="2"/>
  <c r="G38" i="2"/>
  <c r="G31" i="2"/>
  <c r="X17" i="2"/>
  <c r="X13" i="2"/>
  <c r="X9" i="2"/>
  <c r="X5" i="2"/>
  <c r="X18" i="2"/>
  <c r="X14" i="2"/>
  <c r="X10" i="2"/>
  <c r="X6" i="2"/>
  <c r="X19" i="2"/>
  <c r="X12" i="2"/>
  <c r="X8" i="2"/>
  <c r="X16" i="2"/>
  <c r="X7" i="2"/>
  <c r="X11" i="2"/>
  <c r="X4" i="2"/>
  <c r="X15" i="2"/>
  <c r="X3" i="2"/>
  <c r="AC62" i="7"/>
  <c r="V47" i="2"/>
  <c r="V52" i="2" s="1"/>
  <c r="V48" i="2"/>
  <c r="S18" i="2"/>
  <c r="S14" i="2"/>
  <c r="S10" i="2"/>
  <c r="S6" i="2"/>
  <c r="S19" i="2"/>
  <c r="S15" i="2"/>
  <c r="S11" i="2"/>
  <c r="S7" i="2"/>
  <c r="S3" i="2"/>
  <c r="S16" i="2"/>
  <c r="S12" i="2"/>
  <c r="S8" i="2"/>
  <c r="S4" i="2"/>
  <c r="S17" i="2"/>
  <c r="S9" i="2"/>
  <c r="S13" i="2"/>
  <c r="S5" i="2"/>
  <c r="W47" i="2"/>
  <c r="W52" i="2" s="1"/>
  <c r="W48" i="2"/>
  <c r="P43" i="2"/>
  <c r="P39" i="2"/>
  <c r="P41" i="2"/>
  <c r="P37" i="2"/>
  <c r="P33" i="2"/>
  <c r="P29" i="2"/>
  <c r="P25" i="2"/>
  <c r="P32" i="2"/>
  <c r="P31" i="2"/>
  <c r="P30" i="2"/>
  <c r="P34" i="2"/>
  <c r="P21" i="2"/>
  <c r="P38" i="2"/>
  <c r="P42" i="2"/>
  <c r="P28" i="2"/>
  <c r="P27" i="2"/>
  <c r="P26" i="2"/>
  <c r="P22" i="2"/>
  <c r="P40" i="2"/>
  <c r="P35" i="2"/>
  <c r="P44" i="2"/>
  <c r="P24" i="2"/>
  <c r="P23" i="2"/>
  <c r="P20" i="2"/>
  <c r="P36" i="2"/>
  <c r="E51" i="3"/>
  <c r="R44" i="2"/>
  <c r="R40" i="2"/>
  <c r="R42" i="2"/>
  <c r="R38" i="2"/>
  <c r="R34" i="2"/>
  <c r="R30" i="2"/>
  <c r="R26" i="2"/>
  <c r="R29" i="2"/>
  <c r="R28" i="2"/>
  <c r="R27" i="2"/>
  <c r="R22" i="2"/>
  <c r="R35" i="2"/>
  <c r="R23" i="2"/>
  <c r="R25" i="2"/>
  <c r="R41" i="2"/>
  <c r="R33" i="2"/>
  <c r="R24" i="2"/>
  <c r="R31" i="2"/>
  <c r="R32" i="2"/>
  <c r="R39" i="2"/>
  <c r="R36" i="2"/>
  <c r="R20" i="2"/>
  <c r="R21" i="2"/>
  <c r="R43" i="2"/>
  <c r="R37" i="2"/>
  <c r="AE61" i="7"/>
  <c r="AE60" i="7"/>
  <c r="G51" i="3"/>
  <c r="V46" i="2"/>
  <c r="V45" i="2"/>
  <c r="V51" i="2" s="1"/>
  <c r="X47" i="2"/>
  <c r="X52" i="2" s="1"/>
  <c r="X48" i="2"/>
  <c r="G16" i="2"/>
  <c r="G12" i="2"/>
  <c r="G8" i="2"/>
  <c r="G4" i="2"/>
  <c r="G17" i="2"/>
  <c r="G13" i="2"/>
  <c r="G9" i="2"/>
  <c r="G5" i="2"/>
  <c r="G18" i="2"/>
  <c r="G14" i="2"/>
  <c r="G10" i="2"/>
  <c r="G6" i="2"/>
  <c r="G3" i="2"/>
  <c r="G7" i="2"/>
  <c r="G15" i="2"/>
  <c r="G19" i="2"/>
  <c r="G11" i="2"/>
  <c r="L19" i="2"/>
  <c r="L15" i="2"/>
  <c r="L11" i="2"/>
  <c r="L7" i="2"/>
  <c r="L3" i="2"/>
  <c r="L16" i="2"/>
  <c r="L12" i="2"/>
  <c r="L8" i="2"/>
  <c r="L4" i="2"/>
  <c r="L14" i="2"/>
  <c r="L5" i="2"/>
  <c r="L13" i="2"/>
  <c r="L18" i="2"/>
  <c r="L17" i="2"/>
  <c r="L10" i="2"/>
  <c r="L9" i="2"/>
  <c r="L6" i="2"/>
  <c r="I17" i="2"/>
  <c r="I13" i="2"/>
  <c r="I9" i="2"/>
  <c r="I5" i="2"/>
  <c r="I18" i="2"/>
  <c r="I14" i="2"/>
  <c r="I10" i="2"/>
  <c r="I6" i="2"/>
  <c r="I19" i="2"/>
  <c r="I15" i="2"/>
  <c r="I11" i="2"/>
  <c r="I7" i="2"/>
  <c r="I3" i="2"/>
  <c r="I12" i="2"/>
  <c r="I4" i="2"/>
  <c r="I16" i="2"/>
  <c r="I8" i="2"/>
  <c r="I44" i="2"/>
  <c r="I40" i="2"/>
  <c r="I36" i="2"/>
  <c r="I41" i="2"/>
  <c r="I37" i="2"/>
  <c r="I33" i="2"/>
  <c r="I29" i="2"/>
  <c r="I25" i="2"/>
  <c r="I35" i="2"/>
  <c r="I28" i="2"/>
  <c r="I27" i="2"/>
  <c r="I26" i="2"/>
  <c r="I21" i="2"/>
  <c r="I22" i="2"/>
  <c r="I39" i="2"/>
  <c r="I43" i="2"/>
  <c r="I23" i="2"/>
  <c r="I38" i="2"/>
  <c r="I31" i="2"/>
  <c r="I20" i="2"/>
  <c r="I34" i="2"/>
  <c r="I32" i="2"/>
  <c r="I42" i="2"/>
  <c r="I30" i="2"/>
  <c r="I24" i="2"/>
  <c r="N42" i="2"/>
  <c r="N38" i="2"/>
  <c r="N44" i="2"/>
  <c r="N40" i="2"/>
  <c r="N36" i="2"/>
  <c r="N32" i="2"/>
  <c r="N28" i="2"/>
  <c r="N41" i="2"/>
  <c r="N39" i="2"/>
  <c r="N37" i="2"/>
  <c r="N43" i="2"/>
  <c r="N33" i="2"/>
  <c r="N24" i="2"/>
  <c r="N20" i="2"/>
  <c r="N31" i="2"/>
  <c r="N30" i="2"/>
  <c r="N34" i="2"/>
  <c r="N29" i="2"/>
  <c r="N21" i="2"/>
  <c r="N25" i="2"/>
  <c r="N35" i="2"/>
  <c r="N26" i="2"/>
  <c r="N23" i="2"/>
  <c r="N22" i="2"/>
  <c r="N27" i="2"/>
  <c r="E42" i="2"/>
  <c r="E38" i="2"/>
  <c r="E34" i="2"/>
  <c r="E43" i="2"/>
  <c r="E39" i="2"/>
  <c r="E35" i="2"/>
  <c r="E31" i="2"/>
  <c r="E27" i="2"/>
  <c r="E23" i="2"/>
  <c r="E40" i="2"/>
  <c r="E30" i="2"/>
  <c r="E44" i="2"/>
  <c r="E29" i="2"/>
  <c r="E28" i="2"/>
  <c r="E24" i="2"/>
  <c r="E20" i="2"/>
  <c r="E36" i="2"/>
  <c r="E26" i="2"/>
  <c r="E21" i="2"/>
  <c r="E22" i="2"/>
  <c r="E37" i="2"/>
  <c r="E33" i="2"/>
  <c r="E41" i="2"/>
  <c r="E32" i="2"/>
  <c r="E25" i="2"/>
  <c r="O43" i="2"/>
  <c r="O39" i="2"/>
  <c r="O35" i="2"/>
  <c r="O44" i="2"/>
  <c r="O40" i="2"/>
  <c r="O36" i="2"/>
  <c r="O32" i="2"/>
  <c r="O28" i="2"/>
  <c r="O33" i="2"/>
  <c r="O24" i="2"/>
  <c r="O20" i="2"/>
  <c r="O31" i="2"/>
  <c r="O30" i="2"/>
  <c r="O34" i="2"/>
  <c r="O29" i="2"/>
  <c r="O21" i="2"/>
  <c r="O38" i="2"/>
  <c r="O42" i="2"/>
  <c r="O27" i="2"/>
  <c r="O26" i="2"/>
  <c r="O22" i="2"/>
  <c r="O23" i="2"/>
  <c r="O41" i="2"/>
  <c r="O37" i="2"/>
  <c r="O25" i="2"/>
  <c r="AE62" i="7"/>
  <c r="AE63" i="7"/>
  <c r="K41" i="2"/>
  <c r="K37" i="2"/>
  <c r="K33" i="2"/>
  <c r="K42" i="2"/>
  <c r="K38" i="2"/>
  <c r="K34" i="2"/>
  <c r="K30" i="2"/>
  <c r="K26" i="2"/>
  <c r="K44" i="2"/>
  <c r="K22" i="2"/>
  <c r="K39" i="2"/>
  <c r="K36" i="2"/>
  <c r="K25" i="2"/>
  <c r="K43" i="2"/>
  <c r="K23" i="2"/>
  <c r="K32" i="2"/>
  <c r="K31" i="2"/>
  <c r="K24" i="2"/>
  <c r="K20" i="2"/>
  <c r="K29" i="2"/>
  <c r="K27" i="2"/>
  <c r="K35" i="2"/>
  <c r="K40" i="2"/>
  <c r="K21" i="2"/>
  <c r="K28" i="2"/>
  <c r="H43" i="2"/>
  <c r="H39" i="2"/>
  <c r="H41" i="2"/>
  <c r="H37" i="2"/>
  <c r="H33" i="2"/>
  <c r="H29" i="2"/>
  <c r="H25" i="2"/>
  <c r="H40" i="2"/>
  <c r="H44" i="2"/>
  <c r="H35" i="2"/>
  <c r="H28" i="2"/>
  <c r="H27" i="2"/>
  <c r="H26" i="2"/>
  <c r="H21" i="2"/>
  <c r="H36" i="2"/>
  <c r="H22" i="2"/>
  <c r="H30" i="2"/>
  <c r="H38" i="2"/>
  <c r="H31" i="2"/>
  <c r="H20" i="2"/>
  <c r="H34" i="2"/>
  <c r="H32" i="2"/>
  <c r="H42" i="2"/>
  <c r="H24" i="2"/>
  <c r="H23" i="2"/>
  <c r="H51" i="3"/>
  <c r="L51" i="3"/>
  <c r="H17" i="2"/>
  <c r="H13" i="2"/>
  <c r="H9" i="2"/>
  <c r="H5" i="2"/>
  <c r="H18" i="2"/>
  <c r="H14" i="2"/>
  <c r="H10" i="2"/>
  <c r="H6" i="2"/>
  <c r="H19" i="2"/>
  <c r="H12" i="2"/>
  <c r="H11" i="2"/>
  <c r="H4" i="2"/>
  <c r="H3" i="2"/>
  <c r="H16" i="2"/>
  <c r="H15" i="2"/>
  <c r="H8" i="2"/>
  <c r="H7" i="2"/>
  <c r="T19" i="2"/>
  <c r="T15" i="2"/>
  <c r="T11" i="2"/>
  <c r="T7" i="2"/>
  <c r="T3" i="2"/>
  <c r="T16" i="2"/>
  <c r="T12" i="2"/>
  <c r="T8" i="2"/>
  <c r="T4" i="2"/>
  <c r="T14" i="2"/>
  <c r="T6" i="2"/>
  <c r="T17" i="2"/>
  <c r="T13" i="2"/>
  <c r="T5" i="2"/>
  <c r="T18" i="2"/>
  <c r="T10" i="2"/>
  <c r="T9" i="2"/>
  <c r="P47" i="2" l="1"/>
  <c r="P52" i="2" s="1"/>
  <c r="P48" i="2"/>
  <c r="X45" i="2"/>
  <c r="X51" i="2" s="1"/>
  <c r="X46" i="2"/>
  <c r="L47" i="2"/>
  <c r="L52" i="2" s="1"/>
  <c r="L48" i="2"/>
  <c r="H45" i="2"/>
  <c r="H51" i="2" s="1"/>
  <c r="H46" i="2"/>
  <c r="K47" i="2"/>
  <c r="K52" i="2" s="1"/>
  <c r="K48" i="2"/>
  <c r="I48" i="2"/>
  <c r="I47" i="2"/>
  <c r="I52" i="2" s="1"/>
  <c r="N46" i="2"/>
  <c r="N45" i="2"/>
  <c r="N51" i="2" s="1"/>
  <c r="F46" i="2"/>
  <c r="F45" i="2"/>
  <c r="F51" i="2" s="1"/>
  <c r="R46" i="2"/>
  <c r="R45" i="2"/>
  <c r="R51" i="2" s="1"/>
  <c r="J48" i="2"/>
  <c r="J47" i="2"/>
  <c r="J52" i="2" s="1"/>
  <c r="O46" i="2"/>
  <c r="O45" i="2"/>
  <c r="O51" i="2" s="1"/>
  <c r="E47" i="2"/>
  <c r="E52" i="2"/>
  <c r="E48" i="2"/>
  <c r="I45" i="2"/>
  <c r="I51" i="2" s="1"/>
  <c r="I46" i="2"/>
  <c r="S45" i="2"/>
  <c r="S51" i="2" s="1"/>
  <c r="S46" i="2"/>
  <c r="U46" i="2"/>
  <c r="U45" i="2"/>
  <c r="U51" i="2" s="1"/>
  <c r="M47" i="2"/>
  <c r="M52" i="2" s="1"/>
  <c r="M48" i="2"/>
  <c r="E51" i="2"/>
  <c r="E46" i="2"/>
  <c r="E45" i="2"/>
  <c r="P45" i="2"/>
  <c r="P51" i="2" s="1"/>
  <c r="P46" i="2"/>
  <c r="L45" i="2"/>
  <c r="L51" i="2" s="1"/>
  <c r="L46" i="2"/>
  <c r="U47" i="2"/>
  <c r="U52" i="2" s="1"/>
  <c r="U48" i="2"/>
  <c r="F47" i="2"/>
  <c r="F52" i="2" s="1"/>
  <c r="F48" i="2"/>
  <c r="T45" i="2"/>
  <c r="T51" i="2" s="1"/>
  <c r="T46" i="2"/>
  <c r="R48" i="2"/>
  <c r="R47" i="2"/>
  <c r="R52" i="2" s="1"/>
  <c r="K45" i="2"/>
  <c r="K51" i="2" s="1"/>
  <c r="K46" i="2"/>
  <c r="S48" i="2"/>
  <c r="S47" i="2"/>
  <c r="S52" i="2" s="1"/>
  <c r="J46" i="2"/>
  <c r="J45" i="2"/>
  <c r="J51" i="2" s="1"/>
  <c r="O47" i="2"/>
  <c r="O52" i="2" s="1"/>
  <c r="O48" i="2"/>
  <c r="N47" i="2"/>
  <c r="N52" i="2" s="1"/>
  <c r="N48" i="2"/>
  <c r="T47" i="2"/>
  <c r="T52" i="2" s="1"/>
  <c r="T48" i="2"/>
  <c r="Q45" i="2"/>
  <c r="Q51" i="2" s="1"/>
  <c r="Q46" i="2"/>
  <c r="Q48" i="2"/>
  <c r="Q47" i="2"/>
  <c r="Q52" i="2" s="1"/>
  <c r="H47" i="2"/>
  <c r="H52" i="2" s="1"/>
  <c r="H48" i="2"/>
  <c r="G46" i="2"/>
  <c r="G45" i="2"/>
  <c r="G51" i="2" s="1"/>
  <c r="G47" i="2"/>
  <c r="G52" i="2" s="1"/>
  <c r="G48" i="2"/>
  <c r="M46" i="2"/>
  <c r="M45" i="2"/>
  <c r="M51" i="2" s="1"/>
</calcChain>
</file>

<file path=xl/sharedStrings.xml><?xml version="1.0" encoding="utf-8"?>
<sst xmlns="http://schemas.openxmlformats.org/spreadsheetml/2006/main" count="1288" uniqueCount="250">
  <si>
    <t>DW concentration (ug/g dw)</t>
  </si>
  <si>
    <t>Sample</t>
  </si>
  <si>
    <t>Date</t>
  </si>
  <si>
    <t>flux (mg/cm2/day)</t>
  </si>
  <si>
    <t>Site</t>
  </si>
  <si>
    <t>tipo de mes</t>
  </si>
  <si>
    <t>Lipids (ww %)</t>
  </si>
  <si>
    <t>dw %</t>
  </si>
  <si>
    <t>Lipids (dw %)</t>
  </si>
  <si>
    <t>dCholesterol</t>
  </si>
  <si>
    <t>dSitosterol</t>
  </si>
  <si>
    <t>Coprostanol</t>
  </si>
  <si>
    <t>Epicoprostanol</t>
  </si>
  <si>
    <t>Ethylcoprostanol</t>
  </si>
  <si>
    <t>Coprostanone</t>
  </si>
  <si>
    <t>Coprostane</t>
  </si>
  <si>
    <t>b-Sitosterol</t>
  </si>
  <si>
    <t>γ-Sitosterol</t>
  </si>
  <si>
    <t>Stigmasterol</t>
  </si>
  <si>
    <t>Stigmastanol</t>
  </si>
  <si>
    <t>Campesterol</t>
  </si>
  <si>
    <t>Campestanol</t>
  </si>
  <si>
    <t>Brassicasterol</t>
  </si>
  <si>
    <t>Desmosterol</t>
  </si>
  <si>
    <t>Cholesterol</t>
  </si>
  <si>
    <t>Cholestanol</t>
  </si>
  <si>
    <t>Dehydrocholesterol</t>
  </si>
  <si>
    <t>Ergosterol</t>
  </si>
  <si>
    <t>Total</t>
  </si>
  <si>
    <t>fecales</t>
  </si>
  <si>
    <t>fitosteroles</t>
  </si>
  <si>
    <t>copr flux (ug/dia/cm2)</t>
  </si>
  <si>
    <t>Copr (mg/g)</t>
  </si>
  <si>
    <t>Cop/epi</t>
  </si>
  <si>
    <t>Col/Fec</t>
  </si>
  <si>
    <t>Fito/col</t>
  </si>
  <si>
    <t>Sito/Col</t>
  </si>
  <si>
    <t>Fec/Fito</t>
  </si>
  <si>
    <t>5B/(5B + 5a)</t>
  </si>
  <si>
    <t>Copr/Chol</t>
  </si>
  <si>
    <t>Copr/Ethycopr</t>
  </si>
  <si>
    <t>5B/(5a + chol)</t>
  </si>
  <si>
    <t>Sito/Ethylcopr</t>
  </si>
  <si>
    <t>Cholestanol/cholesterol</t>
  </si>
  <si>
    <t>ST total Flux</t>
  </si>
  <si>
    <t>T76</t>
  </si>
  <si>
    <t>BZ</t>
  </si>
  <si>
    <t>calido</t>
  </si>
  <si>
    <t>T82</t>
  </si>
  <si>
    <t>T93</t>
  </si>
  <si>
    <t>T101</t>
  </si>
  <si>
    <t>frio</t>
  </si>
  <si>
    <t>T117</t>
  </si>
  <si>
    <t>T125</t>
  </si>
  <si>
    <t>T126B.D</t>
  </si>
  <si>
    <t>T127</t>
  </si>
  <si>
    <t>T169B</t>
  </si>
  <si>
    <t>T196</t>
  </si>
  <si>
    <t>T199B</t>
  </si>
  <si>
    <t>T102</t>
  </si>
  <si>
    <t>BZ May10</t>
  </si>
  <si>
    <t>82-84-95</t>
  </si>
  <si>
    <t>110-117</t>
  </si>
  <si>
    <t>T305</t>
  </si>
  <si>
    <t>T330B</t>
  </si>
  <si>
    <t>T332</t>
  </si>
  <si>
    <t>T335</t>
  </si>
  <si>
    <t>T338</t>
  </si>
  <si>
    <t>T342</t>
  </si>
  <si>
    <t>t344</t>
  </si>
  <si>
    <t>t349</t>
  </si>
  <si>
    <t>t352</t>
  </si>
  <si>
    <t>N</t>
  </si>
  <si>
    <t>T328B.D</t>
  </si>
  <si>
    <t>t337b</t>
  </si>
  <si>
    <t>T331B.D</t>
  </si>
  <si>
    <t>T334B.D</t>
  </si>
  <si>
    <t>t333b</t>
  </si>
  <si>
    <t>t339b</t>
  </si>
  <si>
    <t>T343B.D</t>
  </si>
  <si>
    <t>t348b</t>
  </si>
  <si>
    <t>ST T350</t>
  </si>
  <si>
    <t>ST T358</t>
  </si>
  <si>
    <t>ST T360</t>
  </si>
  <si>
    <t>ST T361</t>
  </si>
  <si>
    <t>t366c</t>
  </si>
  <si>
    <t>ST T365</t>
  </si>
  <si>
    <t>t367</t>
  </si>
  <si>
    <t>t374b</t>
  </si>
  <si>
    <t>t375</t>
  </si>
  <si>
    <t>g copr/cm2/anio</t>
  </si>
  <si>
    <t>Fluxes (g/g particle)</t>
  </si>
  <si>
    <t>flux (g/cm2/year)</t>
  </si>
  <si>
    <t>flux (g dw/cm2/year)</t>
  </si>
  <si>
    <t>Media Sed BZ</t>
  </si>
  <si>
    <t>Media Sed N</t>
  </si>
  <si>
    <t>Mean % DW traps</t>
  </si>
  <si>
    <t>% retention BZ</t>
  </si>
  <si>
    <t>Density (g/cm3)</t>
  </si>
  <si>
    <t>% retention N</t>
  </si>
  <si>
    <t>BZ Mean dry flux (g/cm2/year)</t>
  </si>
  <si>
    <t>BZ Annual deposition (cm)</t>
  </si>
  <si>
    <t>N Mean dry flux (g/cm2/year)</t>
  </si>
  <si>
    <t>N Annual deposition (cm)</t>
  </si>
  <si>
    <t>Concentraciones base seca (ug esteroles/g seco)</t>
  </si>
  <si>
    <t>Others</t>
  </si>
  <si>
    <t>Cloaca</t>
  </si>
  <si>
    <t>BA</t>
  </si>
  <si>
    <t>Cloaca 2,5</t>
  </si>
  <si>
    <t>Cloaca 2,0</t>
  </si>
  <si>
    <t>BZ1</t>
  </si>
  <si>
    <t>BZ2</t>
  </si>
  <si>
    <t>CLO may</t>
  </si>
  <si>
    <t>2,5</t>
  </si>
  <si>
    <t>Cloaca ABR10</t>
  </si>
  <si>
    <t>BZ3</t>
  </si>
  <si>
    <t>BZ4</t>
  </si>
  <si>
    <t>N5</t>
  </si>
  <si>
    <t>U3</t>
  </si>
  <si>
    <t>All</t>
  </si>
  <si>
    <t>sd</t>
  </si>
  <si>
    <t>Porcentual results</t>
  </si>
  <si>
    <t>DW concentration (%)</t>
  </si>
  <si>
    <t>Epi/Cop</t>
  </si>
  <si>
    <t>Col/Fito</t>
  </si>
  <si>
    <t>Fito/Fec</t>
  </si>
  <si>
    <t>XLSTAT 2011.2.08 - Pruebas t y z para dos muestras - el 30/09/2016 a 09:06:42 p.m.</t>
  </si>
  <si>
    <t>Datos: Libro = SettlingParticles4.xlsx / Hoja = % / Rango = '%'!$Z$2:$AH$59 / 57 filas y 9 columnas</t>
  </si>
  <si>
    <t>Identificadores de muestra: Libro = SettlingParticles4.xlsx / Hoja = % / Rango = '%'!$D$2:$D$59 / 57 filas y 1 columna</t>
  </si>
  <si>
    <t>Diferencia supuesta (D): 0</t>
  </si>
  <si>
    <t>Nivel de significación (%): 5</t>
  </si>
  <si>
    <t>Varianzas de la muestras para la prueba t: Suponer la igualdad</t>
  </si>
  <si>
    <t>Estadísticas descriptivas:</t>
  </si>
  <si>
    <t>Variable</t>
  </si>
  <si>
    <t>Observaciones</t>
  </si>
  <si>
    <t>Obs. con datos perdidos</t>
  </si>
  <si>
    <t>Obs. sin datos perdidos</t>
  </si>
  <si>
    <t>Mínimo</t>
  </si>
  <si>
    <t>Máximo</t>
  </si>
  <si>
    <t>Media</t>
  </si>
  <si>
    <t>Desviación típica</t>
  </si>
  <si>
    <t>fecales | BZ</t>
  </si>
  <si>
    <t>fecales | N</t>
  </si>
  <si>
    <t>fitosteroles | BZ</t>
  </si>
  <si>
    <t>fitosteroles | N</t>
  </si>
  <si>
    <t>Epi/Cop | BZ</t>
  </si>
  <si>
    <t>Epi/Cop | N</t>
  </si>
  <si>
    <t>Col/Fec | BZ</t>
  </si>
  <si>
    <t>Col/Fec | N</t>
  </si>
  <si>
    <t>Col/Fito | BZ</t>
  </si>
  <si>
    <t>Col/Fito | N</t>
  </si>
  <si>
    <t>Fito/Fec | BZ</t>
  </si>
  <si>
    <t>Fito/Fec | N</t>
  </si>
  <si>
    <t>5B/(5B + 5a) | BZ</t>
  </si>
  <si>
    <t>5B/(5B + 5a) | N</t>
  </si>
  <si>
    <t>Copr/Chol | BZ</t>
  </si>
  <si>
    <t>Copr/Chol | N</t>
  </si>
  <si>
    <t>5B/(5a + chol) | BZ</t>
  </si>
  <si>
    <t>5B/(5a + chol) | N</t>
  </si>
  <si>
    <t>Prueba z para dos muestras independientes / Prueba bilateral (fecales):</t>
  </si>
  <si>
    <t>Intervalo de confianza para la diferencia entre las medias al 95%:</t>
  </si>
  <si>
    <t>Diferencia</t>
  </si>
  <si>
    <t>z (Valor observado)</t>
  </si>
  <si>
    <t>|z| (Valor crítico)</t>
  </si>
  <si>
    <t>p-valor (bilateral)</t>
  </si>
  <si>
    <t>&lt; 0.0001</t>
  </si>
  <si>
    <t>alfa</t>
  </si>
  <si>
    <t>Interpretación de la prueba:</t>
  </si>
  <si>
    <t>H0: La diferencia entre las medias es igual a 0.</t>
  </si>
  <si>
    <t>Ha: La diferencia entre las medias es diferente de 0.</t>
  </si>
  <si>
    <t>Como el p-valor computado es menor que el nivel de significación alfa=0.05, se debe rechazar la hipótesis nula H0, y aceptar la hipótesis alternativa Ha.</t>
  </si>
  <si>
    <t>El riesgo de rechazar la hipótesis nula H0 cuando es verdadera es menor que 0.01%.</t>
  </si>
  <si>
    <t>Prueba t para dos muestras independientes / Prueba bilateral (fecales):</t>
  </si>
  <si>
    <t>t (Valor observado)</t>
  </si>
  <si>
    <t>|t| (Valor crítico)</t>
  </si>
  <si>
    <t>GDL</t>
  </si>
  <si>
    <t>Diagrama de dominación:</t>
  </si>
  <si>
    <t>Prueba z para dos muestras independientes / Prueba bilateral (fitosteroles):</t>
  </si>
  <si>
    <t>Prueba t para dos muestras independientes / Prueba bilateral (fitosteroles):</t>
  </si>
  <si>
    <t>Prueba z para dos muestras independientes / Prueba bilateral (Epi/Cop):</t>
  </si>
  <si>
    <t>Prueba t para dos muestras independientes / Prueba bilateral (Epi/Cop):</t>
  </si>
  <si>
    <t>Prueba z para dos muestras independientes / Prueba bilateral (Col/Fec):</t>
  </si>
  <si>
    <t>Prueba t para dos muestras independientes / Prueba bilateral (Col/Fec):</t>
  </si>
  <si>
    <t>Prueba z para dos muestras independientes / Prueba bilateral (Col/Fito):</t>
  </si>
  <si>
    <t>Prueba t para dos muestras independientes / Prueba bilateral (Col/Fito):</t>
  </si>
  <si>
    <t>Prueba z para dos muestras independientes / Prueba bilateral (Fito/Fec):</t>
  </si>
  <si>
    <t>Prueba t para dos muestras independientes / Prueba bilateral (Fito/Fec):</t>
  </si>
  <si>
    <t>Prueba z para dos muestras independientes / Prueba bilateral (5B/(5B + 5a)):</t>
  </si>
  <si>
    <t>Prueba t para dos muestras independientes / Prueba bilateral (5B/(5B + 5a)):</t>
  </si>
  <si>
    <t>Prueba z para dos muestras independientes / Prueba bilateral (Copr/Chol):</t>
  </si>
  <si>
    <t>Prueba t para dos muestras independientes / Prueba bilateral (Copr/Chol):</t>
  </si>
  <si>
    <t>Prueba z para dos muestras independientes / Prueba bilateral (5B/(5a + chol)):</t>
  </si>
  <si>
    <t>Prueba t para dos muestras independientes / Prueba bilateral (5B/(5a + chol)):</t>
  </si>
  <si>
    <t>XLSTAT 2011.2.08 - Pruebas t y z para dos muestras - el 30/09/2016 a 03:51:53 p.m.</t>
  </si>
  <si>
    <t>Datos: Libro = SettlingParticles4.xlsx / Hoja = dw / Rango = dw!$AG$3:$AQ$60 / 57 filas y 11 columnas</t>
  </si>
  <si>
    <t>Identificadores de muestra: Libro = SettlingParticles4.xlsx / Hoja = dw / Rango = dw!$D$3:$D$60 / 57 filas y 1 columna</t>
  </si>
  <si>
    <t>Cop/epi | BZ</t>
  </si>
  <si>
    <t>Cop/epi | N</t>
  </si>
  <si>
    <t>Fito/col | BZ</t>
  </si>
  <si>
    <t>Fito/col | N</t>
  </si>
  <si>
    <t>Sito/Col | BZ</t>
  </si>
  <si>
    <t>Sito/Col | N</t>
  </si>
  <si>
    <t>Fec/Fito | BZ</t>
  </si>
  <si>
    <t>Fec/Fito | N</t>
  </si>
  <si>
    <t>Copr/Ethycopr | BZ</t>
  </si>
  <si>
    <t>Copr/Ethycopr | N</t>
  </si>
  <si>
    <t>Sito/Ethylcopr | BZ</t>
  </si>
  <si>
    <t>Sito/Ethylcopr | N</t>
  </si>
  <si>
    <t>Cholestanol/cholesterol | BZ</t>
  </si>
  <si>
    <t>Cholestanol/cholesterol | N</t>
  </si>
  <si>
    <t>Prueba z para dos muestras independientes / Prueba bilateral (Cop/epi):</t>
  </si>
  <si>
    <t>Prueba t para dos muestras independientes / Prueba bilateral (Cop/epi):</t>
  </si>
  <si>
    <t>Prueba z para dos muestras independientes / Prueba bilateral (Fito/col):</t>
  </si>
  <si>
    <t>Prueba t para dos muestras independientes / Prueba bilateral (Fito/col):</t>
  </si>
  <si>
    <t>Prueba z para dos muestras independientes / Prueba bilateral (Sito/Col):</t>
  </si>
  <si>
    <t>Prueba t para dos muestras independientes / Prueba bilateral (Sito/Col):</t>
  </si>
  <si>
    <t>Prueba z para dos muestras independientes / Prueba bilateral (Fec/Fito):</t>
  </si>
  <si>
    <t>Prueba t para dos muestras independientes / Prueba bilateral (Fec/Fito):</t>
  </si>
  <si>
    <t>Prueba z para dos muestras independientes / Prueba bilateral (Copr/Ethycopr):</t>
  </si>
  <si>
    <t>Prueba t para dos muestras independientes / Prueba bilateral (Copr/Ethycopr):</t>
  </si>
  <si>
    <t>Prueba z para dos muestras independientes / Prueba bilateral (Sito/Ethylcopr):</t>
  </si>
  <si>
    <t>Prueba t para dos muestras independientes / Prueba bilateral (Sito/Ethylcopr):</t>
  </si>
  <si>
    <t>Prueba z para dos muestras independientes / Prueba bilateral (Cholestanol/cholesterol):</t>
  </si>
  <si>
    <t>Prueba t para dos muestras independientes / Prueba bilateral (Cholestanol/cholesterol):</t>
  </si>
  <si>
    <t>Calido</t>
  </si>
  <si>
    <t>Frio</t>
  </si>
  <si>
    <t>Warm</t>
  </si>
  <si>
    <t>Cold</t>
  </si>
  <si>
    <t>Flux</t>
  </si>
  <si>
    <t>32±17</t>
  </si>
  <si>
    <t>18±6.1</t>
  </si>
  <si>
    <t>Copr</t>
  </si>
  <si>
    <t>5.9±5.2</t>
  </si>
  <si>
    <t>1.6±1.4</t>
  </si>
  <si>
    <t>% composition</t>
  </si>
  <si>
    <t>Dehydrobrassicasterol</t>
  </si>
  <si>
    <t>Fecal</t>
  </si>
  <si>
    <t>Phytosterols</t>
  </si>
  <si>
    <t>Hay + fito en N y + Fecales en BA</t>
  </si>
  <si>
    <t>Hay +contribucion cloacal, tanto humana como animal en BA</t>
  </si>
  <si>
    <t>Los aportes fecales, aun animales, son bajos en N</t>
  </si>
  <si>
    <t>No dice mucho</t>
  </si>
  <si>
    <t>Sacando outliers, en BA hay mas aportes cloacales con ambiente mas reductor</t>
  </si>
  <si>
    <t>Las condiciones reductoras del medio en BA se deben a aportes cloacales</t>
  </si>
  <si>
    <t>En BA hay + fecales, ppalmente antropogenicos. En N hay pocos, y con senal basicamente animal</t>
  </si>
  <si>
    <t>Idem</t>
  </si>
  <si>
    <t>BA es ambiente + reductor con senal cloacal fresca</t>
  </si>
  <si>
    <t>idem</t>
  </si>
  <si>
    <t>BA tiene senal cloacal mas humana y menos degradada</t>
  </si>
  <si>
    <t>BA tiene mas cloaca con senal menos degradada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</si>
</sst>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dd/mm/yyyy;@"/>
    <numFmt numFmtId="165" formatCode="0.0"/>
    <numFmt numFmtId="166" formatCode="0.000"/>
    <numFmt numFmtId="167" formatCode="0.0000"/>
    <numFmt numFmtId="168" formatCode="m/d/yyyy"/>
    <numFmt numFmtId="169" formatCode="0.00000"/>
    <numFmt numFmtId="170" formatCode="&quot;] &quot;0.000,;&quot;] -&quot;0.000&quot; ,&quot;"/>
    <numFmt numFmtId="171" formatCode="0.000&quot; [&quot;;\-0.000&quot; [&quot;"/>
  </numFmts>
  <fonts count="15" x14ac:knownFonts="1">
    <font>
      <sz val="11"/>
      <color rgb="FF000000"/>
      <name val="Calibri"/>
      <family val="2"/>
      <charset val="1"/>
    </font>
    <font>
      <sz val="10"/>
      <name val="Calibri"/>
      <family val="2"/>
      <charset val="1"/>
    </font>
    <font>
      <b/>
      <sz val="10"/>
      <name val="Calibri"/>
      <family val="2"/>
      <charset val="1"/>
    </font>
    <font>
      <b/>
      <sz val="9"/>
      <name val="Calibri"/>
      <family val="2"/>
      <charset val="1"/>
    </font>
    <font>
      <sz val="9"/>
      <name val="Calibri"/>
      <family val="2"/>
      <charset val="1"/>
    </font>
    <font>
      <sz val="9"/>
      <name val="Arial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6100"/>
      <name val="Arial"/>
      <family val="2"/>
      <charset val="1"/>
    </font>
    <font>
      <i/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sz val="10"/>
      <color rgb="FFFF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C6EFCE"/>
        <bgColor rgb="FFCCFFCC"/>
      </patternFill>
    </fill>
    <fill>
      <patternFill patternType="solid">
        <fgColor rgb="FFDEEBF7"/>
        <bgColor rgb="FFE2F0D9"/>
      </patternFill>
    </fill>
    <fill>
      <patternFill patternType="solid">
        <fgColor rgb="FFFBE5D6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FFCCCC"/>
        <bgColor rgb="FFFBE5D6"/>
      </patternFill>
    </fill>
    <fill>
      <patternFill patternType="solid">
        <fgColor rgb="FFCCFFCC"/>
        <bgColor rgb="FFC6EFCE"/>
      </patternFill>
    </fill>
    <fill>
      <patternFill patternType="solid">
        <fgColor rgb="FFFFFFFF"/>
        <bgColor rgb="FFE2F0D9"/>
      </patternFill>
    </fill>
  </fills>
  <borders count="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8" fillId="2" borderId="0" applyBorder="0" applyProtection="0"/>
  </cellStyleXfs>
  <cellXfs count="1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3" borderId="0" xfId="0" applyFont="1" applyFill="1" applyBorder="1" applyAlignment="1">
      <alignment horizontal="left"/>
    </xf>
    <xf numFmtId="0" fontId="1" fillId="4" borderId="0" xfId="0" applyFont="1" applyFill="1"/>
    <xf numFmtId="164" fontId="1" fillId="4" borderId="0" xfId="0" applyNumberFormat="1" applyFont="1" applyFill="1"/>
    <xf numFmtId="2" fontId="1" fillId="4" borderId="0" xfId="0" applyNumberFormat="1" applyFont="1" applyFill="1"/>
    <xf numFmtId="0" fontId="1" fillId="4" borderId="0" xfId="0" applyFont="1" applyFill="1" applyAlignment="1">
      <alignment horizontal="center"/>
    </xf>
    <xf numFmtId="165" fontId="1" fillId="4" borderId="0" xfId="0" applyNumberFormat="1" applyFont="1" applyFill="1" applyAlignment="1">
      <alignment horizontal="center"/>
    </xf>
    <xf numFmtId="165" fontId="1" fillId="4" borderId="0" xfId="0" applyNumberFormat="1" applyFont="1" applyFill="1"/>
    <xf numFmtId="165" fontId="2" fillId="4" borderId="0" xfId="0" applyNumberFormat="1" applyFont="1" applyFill="1"/>
    <xf numFmtId="165" fontId="3" fillId="4" borderId="0" xfId="0" applyNumberFormat="1" applyFont="1" applyFill="1"/>
    <xf numFmtId="1" fontId="3" fillId="4" borderId="0" xfId="0" applyNumberFormat="1" applyFont="1" applyFill="1"/>
    <xf numFmtId="165" fontId="2" fillId="4" borderId="0" xfId="0" applyNumberFormat="1" applyFont="1" applyFill="1" applyAlignment="1">
      <alignment horizontal="center"/>
    </xf>
    <xf numFmtId="166" fontId="2" fillId="4" borderId="0" xfId="0" applyNumberFormat="1" applyFont="1" applyFill="1" applyAlignment="1">
      <alignment horizontal="center"/>
    </xf>
    <xf numFmtId="167" fontId="2" fillId="4" borderId="0" xfId="0" applyNumberFormat="1" applyFont="1" applyFill="1" applyAlignment="1">
      <alignment horizontal="center"/>
    </xf>
    <xf numFmtId="2" fontId="2" fillId="4" borderId="0" xfId="0" applyNumberFormat="1" applyFont="1" applyFill="1" applyAlignment="1">
      <alignment horizontal="center"/>
    </xf>
    <xf numFmtId="1" fontId="1" fillId="4" borderId="0" xfId="0" applyNumberFormat="1" applyFont="1" applyFill="1"/>
    <xf numFmtId="0" fontId="4" fillId="4" borderId="0" xfId="0" applyFont="1" applyFill="1"/>
    <xf numFmtId="168" fontId="4" fillId="4" borderId="0" xfId="0" applyNumberFormat="1" applyFont="1" applyFill="1"/>
    <xf numFmtId="0" fontId="5" fillId="4" borderId="0" xfId="0" applyFont="1" applyFill="1" applyAlignment="1">
      <alignment horizontal="center"/>
    </xf>
    <xf numFmtId="165" fontId="4" fillId="4" borderId="0" xfId="0" applyNumberFormat="1" applyFont="1" applyFill="1"/>
    <xf numFmtId="168" fontId="5" fillId="4" borderId="0" xfId="0" applyNumberFormat="1" applyFont="1" applyFill="1"/>
    <xf numFmtId="0" fontId="1" fillId="5" borderId="0" xfId="0" applyFont="1" applyFill="1" applyAlignment="1">
      <alignment horizontal="left"/>
    </xf>
    <xf numFmtId="168" fontId="1" fillId="5" borderId="0" xfId="0" applyNumberFormat="1" applyFont="1" applyFill="1" applyAlignment="1">
      <alignment horizontal="left"/>
    </xf>
    <xf numFmtId="2" fontId="1" fillId="5" borderId="0" xfId="0" applyNumberFormat="1" applyFont="1" applyFill="1" applyAlignment="1">
      <alignment horizontal="right"/>
    </xf>
    <xf numFmtId="0" fontId="1" fillId="5" borderId="0" xfId="0" applyFont="1" applyFill="1" applyAlignment="1">
      <alignment horizontal="center"/>
    </xf>
    <xf numFmtId="0" fontId="1" fillId="5" borderId="0" xfId="0" applyFont="1" applyFill="1"/>
    <xf numFmtId="165" fontId="1" fillId="5" borderId="0" xfId="0" applyNumberFormat="1" applyFont="1" applyFill="1" applyAlignment="1">
      <alignment horizontal="center"/>
    </xf>
    <xf numFmtId="165" fontId="1" fillId="5" borderId="0" xfId="0" applyNumberFormat="1" applyFont="1" applyFill="1"/>
    <xf numFmtId="166" fontId="1" fillId="5" borderId="0" xfId="0" applyNumberFormat="1" applyFont="1" applyFill="1"/>
    <xf numFmtId="166" fontId="1" fillId="5" borderId="0" xfId="0" applyNumberFormat="1" applyFont="1" applyFill="1" applyAlignment="1">
      <alignment horizontal="center"/>
    </xf>
    <xf numFmtId="2" fontId="1" fillId="5" borderId="0" xfId="0" applyNumberFormat="1" applyFont="1" applyFill="1" applyAlignment="1">
      <alignment horizontal="center"/>
    </xf>
    <xf numFmtId="167" fontId="1" fillId="5" borderId="0" xfId="0" applyNumberFormat="1" applyFont="1" applyFill="1" applyAlignment="1">
      <alignment horizontal="center"/>
    </xf>
    <xf numFmtId="167" fontId="1" fillId="5" borderId="0" xfId="0" applyNumberFormat="1" applyFont="1" applyFill="1"/>
    <xf numFmtId="0" fontId="1" fillId="5" borderId="0" xfId="0" applyFont="1" applyFill="1" applyAlignment="1">
      <alignment horizontal="center" vertical="center"/>
    </xf>
    <xf numFmtId="168" fontId="1" fillId="5" borderId="0" xfId="0" applyNumberFormat="1" applyFont="1" applyFill="1"/>
    <xf numFmtId="168" fontId="4" fillId="5" borderId="0" xfId="0" applyNumberFormat="1" applyFont="1" applyFill="1"/>
    <xf numFmtId="0" fontId="4" fillId="5" borderId="0" xfId="0" applyFont="1" applyFill="1"/>
    <xf numFmtId="165" fontId="4" fillId="5" borderId="0" xfId="0" applyNumberFormat="1" applyFont="1" applyFill="1"/>
    <xf numFmtId="165" fontId="2" fillId="5" borderId="0" xfId="0" applyNumberFormat="1" applyFont="1" applyFill="1" applyAlignment="1">
      <alignment horizontal="center"/>
    </xf>
    <xf numFmtId="167" fontId="2" fillId="5" borderId="0" xfId="0" applyNumberFormat="1" applyFont="1" applyFill="1" applyAlignment="1">
      <alignment horizontal="center"/>
    </xf>
    <xf numFmtId="166" fontId="1" fillId="0" borderId="0" xfId="0" applyNumberFormat="1" applyFont="1"/>
    <xf numFmtId="2" fontId="1" fillId="0" borderId="0" xfId="0" applyNumberFormat="1" applyFont="1"/>
    <xf numFmtId="0" fontId="1" fillId="6" borderId="0" xfId="0" applyFont="1" applyFill="1"/>
    <xf numFmtId="164" fontId="1" fillId="6" borderId="0" xfId="0" applyNumberFormat="1" applyFont="1" applyFill="1"/>
    <xf numFmtId="2" fontId="1" fillId="6" borderId="0" xfId="0" applyNumberFormat="1" applyFont="1" applyFill="1"/>
    <xf numFmtId="166" fontId="6" fillId="6" borderId="0" xfId="0" applyNumberFormat="1" applyFont="1" applyFill="1"/>
    <xf numFmtId="0" fontId="0" fillId="0" borderId="0" xfId="0" applyAlignment="1">
      <alignment horizontal="center"/>
    </xf>
    <xf numFmtId="168" fontId="4" fillId="6" borderId="0" xfId="0" applyNumberFormat="1" applyFont="1" applyFill="1"/>
    <xf numFmtId="168" fontId="5" fillId="6" borderId="0" xfId="0" applyNumberFormat="1" applyFont="1" applyFill="1"/>
    <xf numFmtId="166" fontId="6" fillId="0" borderId="0" xfId="0" applyNumberFormat="1" applyFont="1"/>
    <xf numFmtId="0" fontId="0" fillId="6" borderId="0" xfId="0" applyFill="1"/>
    <xf numFmtId="165" fontId="6" fillId="6" borderId="0" xfId="0" applyNumberFormat="1" applyFont="1" applyFill="1"/>
    <xf numFmtId="0" fontId="0" fillId="7" borderId="0" xfId="0" applyFill="1"/>
    <xf numFmtId="165" fontId="6" fillId="7" borderId="0" xfId="0" applyNumberFormat="1" applyFont="1" applyFill="1"/>
    <xf numFmtId="169" fontId="0" fillId="6" borderId="0" xfId="0" applyNumberFormat="1" applyFill="1"/>
    <xf numFmtId="169" fontId="0" fillId="7" borderId="0" xfId="0" applyNumberFormat="1" applyFill="1"/>
    <xf numFmtId="2" fontId="0" fillId="0" borderId="0" xfId="0" applyNumberFormat="1"/>
    <xf numFmtId="165" fontId="0" fillId="6" borderId="0" xfId="0" applyNumberFormat="1" applyFill="1"/>
    <xf numFmtId="2" fontId="0" fillId="6" borderId="0" xfId="0" applyNumberFormat="1" applyFill="1"/>
    <xf numFmtId="165" fontId="0" fillId="7" borderId="0" xfId="0" applyNumberFormat="1" applyFill="1"/>
    <xf numFmtId="2" fontId="0" fillId="7" borderId="0" xfId="0" applyNumberFormat="1" applyFill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4" borderId="0" xfId="0" applyFont="1" applyFill="1" applyAlignment="1">
      <alignment horizontal="center"/>
    </xf>
    <xf numFmtId="165" fontId="1" fillId="4" borderId="0" xfId="1" applyNumberFormat="1" applyFont="1" applyFill="1" applyBorder="1" applyAlignment="1" applyProtection="1">
      <alignment horizontal="center"/>
    </xf>
    <xf numFmtId="165" fontId="7" fillId="4" borderId="0" xfId="0" applyNumberFormat="1" applyFont="1" applyFill="1" applyAlignment="1">
      <alignment horizontal="center"/>
    </xf>
    <xf numFmtId="165" fontId="4" fillId="4" borderId="0" xfId="0" applyNumberFormat="1" applyFont="1" applyFill="1" applyAlignment="1">
      <alignment horizontal="center"/>
    </xf>
    <xf numFmtId="1" fontId="4" fillId="4" borderId="0" xfId="0" applyNumberFormat="1" applyFont="1" applyFill="1" applyAlignment="1">
      <alignment horizontal="center"/>
    </xf>
    <xf numFmtId="166" fontId="1" fillId="4" borderId="0" xfId="0" applyNumberFormat="1" applyFont="1" applyFill="1" applyAlignment="1">
      <alignment horizontal="center"/>
    </xf>
    <xf numFmtId="167" fontId="1" fillId="4" borderId="0" xfId="0" applyNumberFormat="1" applyFont="1" applyFill="1" applyAlignment="1">
      <alignment horizontal="center"/>
    </xf>
    <xf numFmtId="2" fontId="1" fillId="4" borderId="0" xfId="0" applyNumberFormat="1" applyFont="1" applyFill="1" applyAlignment="1">
      <alignment horizontal="center"/>
    </xf>
    <xf numFmtId="165" fontId="6" fillId="4" borderId="0" xfId="0" applyNumberFormat="1" applyFont="1" applyFill="1" applyAlignment="1">
      <alignment horizontal="center"/>
    </xf>
    <xf numFmtId="0" fontId="6" fillId="5" borderId="0" xfId="0" applyFont="1" applyFill="1" applyAlignment="1">
      <alignment horizontal="center"/>
    </xf>
    <xf numFmtId="165" fontId="6" fillId="5" borderId="0" xfId="0" applyNumberFormat="1" applyFont="1" applyFill="1" applyAlignment="1">
      <alignment horizontal="center"/>
    </xf>
    <xf numFmtId="0" fontId="9" fillId="4" borderId="0" xfId="0" applyFont="1" applyFill="1" applyAlignment="1">
      <alignment horizontal="center"/>
    </xf>
    <xf numFmtId="165" fontId="9" fillId="4" borderId="0" xfId="0" applyNumberFormat="1" applyFont="1" applyFill="1" applyAlignment="1">
      <alignment horizontal="center"/>
    </xf>
    <xf numFmtId="0" fontId="9" fillId="5" borderId="0" xfId="0" applyFont="1" applyFill="1" applyAlignment="1">
      <alignment horizontal="center"/>
    </xf>
    <xf numFmtId="2" fontId="7" fillId="5" borderId="0" xfId="0" applyNumberFormat="1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2" fontId="7" fillId="8" borderId="0" xfId="0" applyNumberFormat="1" applyFont="1" applyFill="1" applyAlignment="1">
      <alignment horizontal="center"/>
    </xf>
    <xf numFmtId="2" fontId="6" fillId="5" borderId="0" xfId="0" applyNumberFormat="1" applyFont="1" applyFill="1" applyAlignment="1">
      <alignment horizontal="center"/>
    </xf>
    <xf numFmtId="2" fontId="9" fillId="4" borderId="0" xfId="0" applyNumberFormat="1" applyFont="1" applyFill="1" applyAlignment="1">
      <alignment horizontal="center"/>
    </xf>
    <xf numFmtId="165" fontId="9" fillId="5" borderId="0" xfId="0" applyNumberFormat="1" applyFont="1" applyFill="1" applyAlignment="1">
      <alignment horizontal="center"/>
    </xf>
    <xf numFmtId="2" fontId="9" fillId="5" borderId="0" xfId="0" applyNumberFormat="1" applyFont="1" applyFill="1" applyAlignment="1">
      <alignment horizontal="center"/>
    </xf>
    <xf numFmtId="1" fontId="0" fillId="0" borderId="0" xfId="0" applyNumberFormat="1"/>
    <xf numFmtId="0" fontId="10" fillId="0" borderId="0" xfId="0" applyFont="1"/>
    <xf numFmtId="0" fontId="2" fillId="3" borderId="0" xfId="0" applyFont="1" applyFill="1" applyBorder="1" applyAlignment="1">
      <alignment horizontal="center"/>
    </xf>
    <xf numFmtId="164" fontId="1" fillId="4" borderId="0" xfId="0" applyNumberFormat="1" applyFont="1" applyFill="1" applyAlignment="1">
      <alignment horizontal="center"/>
    </xf>
    <xf numFmtId="165" fontId="1" fillId="4" borderId="0" xfId="0" applyNumberFormat="1" applyFont="1" applyFill="1" applyAlignment="1">
      <alignment horizontal="right"/>
    </xf>
    <xf numFmtId="168" fontId="4" fillId="4" borderId="0" xfId="0" applyNumberFormat="1" applyFont="1" applyFill="1" applyAlignment="1">
      <alignment horizontal="center"/>
    </xf>
    <xf numFmtId="168" fontId="5" fillId="4" borderId="0" xfId="0" applyNumberFormat="1" applyFont="1" applyFill="1" applyAlignment="1">
      <alignment horizontal="center"/>
    </xf>
    <xf numFmtId="168" fontId="1" fillId="5" borderId="0" xfId="0" applyNumberFormat="1" applyFont="1" applyFill="1" applyAlignment="1">
      <alignment horizontal="center"/>
    </xf>
    <xf numFmtId="2" fontId="1" fillId="5" borderId="0" xfId="0" applyNumberFormat="1" applyFont="1" applyFill="1"/>
    <xf numFmtId="165" fontId="1" fillId="5" borderId="0" xfId="0" applyNumberFormat="1" applyFont="1" applyFill="1" applyAlignment="1">
      <alignment horizontal="right"/>
    </xf>
    <xf numFmtId="165" fontId="2" fillId="5" borderId="0" xfId="0" applyNumberFormat="1" applyFont="1" applyFill="1" applyAlignment="1">
      <alignment horizontal="right"/>
    </xf>
    <xf numFmtId="168" fontId="4" fillId="5" borderId="0" xfId="0" applyNumberFormat="1" applyFont="1" applyFill="1" applyAlignment="1">
      <alignment horizontal="center"/>
    </xf>
    <xf numFmtId="0" fontId="10" fillId="4" borderId="0" xfId="0" applyFont="1" applyFill="1"/>
    <xf numFmtId="165" fontId="10" fillId="5" borderId="0" xfId="0" applyNumberFormat="1" applyFont="1" applyFill="1"/>
    <xf numFmtId="0" fontId="10" fillId="5" borderId="0" xfId="0" applyFont="1" applyFill="1"/>
    <xf numFmtId="165" fontId="2" fillId="4" borderId="0" xfId="0" applyNumberFormat="1" applyFont="1" applyFill="1" applyAlignment="1">
      <alignment horizontal="right"/>
    </xf>
    <xf numFmtId="165" fontId="11" fillId="5" borderId="0" xfId="0" applyNumberFormat="1" applyFont="1" applyFill="1"/>
    <xf numFmtId="0" fontId="0" fillId="0" borderId="1" xfId="0" applyFont="1" applyBorder="1" applyAlignment="1">
      <alignment horizontal="center"/>
    </xf>
    <xf numFmtId="0" fontId="0" fillId="0" borderId="2" xfId="0" applyFont="1" applyBorder="1" applyAlignment="1"/>
    <xf numFmtId="0" fontId="0" fillId="0" borderId="2" xfId="0" applyBorder="1" applyAlignment="1"/>
    <xf numFmtId="166" fontId="0" fillId="0" borderId="2" xfId="0" applyNumberFormat="1" applyBorder="1" applyAlignment="1"/>
    <xf numFmtId="0" fontId="0" fillId="0" borderId="0" xfId="0" applyFont="1" applyAlignment="1"/>
    <xf numFmtId="0" fontId="0" fillId="0" borderId="0" xfId="0" applyAlignment="1"/>
    <xf numFmtId="166" fontId="0" fillId="0" borderId="0" xfId="0" applyNumberFormat="1" applyAlignment="1"/>
    <xf numFmtId="0" fontId="0" fillId="0" borderId="3" xfId="0" applyFont="1" applyBorder="1" applyAlignment="1"/>
    <xf numFmtId="0" fontId="0" fillId="0" borderId="3" xfId="0" applyBorder="1" applyAlignment="1"/>
    <xf numFmtId="166" fontId="0" fillId="0" borderId="3" xfId="0" applyNumberFormat="1" applyBorder="1" applyAlignme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left"/>
    </xf>
    <xf numFmtId="0" fontId="0" fillId="0" borderId="1" xfId="0" applyFont="1" applyBorder="1" applyAlignment="1"/>
    <xf numFmtId="166" fontId="0" fillId="0" borderId="1" xfId="0" applyNumberFormat="1" applyBorder="1" applyAlignment="1">
      <alignment horizontal="right"/>
    </xf>
    <xf numFmtId="166" fontId="0" fillId="0" borderId="0" xfId="0" applyNumberFormat="1" applyAlignment="1">
      <alignment horizontal="right"/>
    </xf>
    <xf numFmtId="0" fontId="0" fillId="0" borderId="3" xfId="0" applyBorder="1" applyAlignment="1">
      <alignment horizontal="right"/>
    </xf>
    <xf numFmtId="0" fontId="0" fillId="0" borderId="0" xfId="0" applyFont="1"/>
    <xf numFmtId="1" fontId="0" fillId="0" borderId="0" xfId="0" applyNumberFormat="1" applyAlignment="1">
      <alignment horizontal="right"/>
    </xf>
    <xf numFmtId="2" fontId="1" fillId="3" borderId="0" xfId="0" applyNumberFormat="1" applyFont="1" applyFill="1"/>
    <xf numFmtId="165" fontId="1" fillId="3" borderId="0" xfId="0" applyNumberFormat="1" applyFont="1" applyFill="1"/>
    <xf numFmtId="2" fontId="12" fillId="3" borderId="0" xfId="0" applyNumberFormat="1" applyFont="1" applyFill="1"/>
    <xf numFmtId="0" fontId="13" fillId="0" borderId="0" xfId="0" applyFont="1"/>
    <xf numFmtId="165" fontId="13" fillId="0" borderId="0" xfId="0" applyNumberFormat="1" applyFont="1"/>
    <xf numFmtId="165" fontId="0" fillId="0" borderId="0" xfId="0" applyNumberFormat="1"/>
    <xf numFmtId="2" fontId="14" fillId="0" borderId="0" xfId="0" applyNumberFormat="1" applyFont="1"/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66FF33"/>
      <rgbColor rgb="FF0000FF"/>
      <rgbColor rgb="FFFFFF00"/>
      <rgbColor rgb="FFFF00FF"/>
      <rgbColor rgb="FF00FFFF"/>
      <rgbColor rgb="FF800000"/>
      <rgbColor rgb="FF006100"/>
      <rgbColor rgb="FF000080"/>
      <rgbColor rgb="FF548235"/>
      <rgbColor rgb="FF800080"/>
      <rgbColor rgb="FF008080"/>
      <rgbColor rgb="FFBFBFBF"/>
      <rgbColor rgb="FF8B8B8B"/>
      <rgbColor rgb="FF5B9BD5"/>
      <rgbColor rgb="FF993366"/>
      <rgbColor rgb="FFE2F0D9"/>
      <rgbColor rgb="FFDEEBF7"/>
      <rgbColor rgb="FF660066"/>
      <rgbColor rgb="FFFF420E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6EFCE"/>
      <rgbColor rgb="FFCCFFCC"/>
      <rgbColor rgb="FFFBE5D6"/>
      <rgbColor rgb="FF99CCFF"/>
      <rgbColor rgb="FFF4B183"/>
      <rgbColor rgb="FFCC99FF"/>
      <rgbColor rgb="FFFFCCCC"/>
      <rgbColor rgb="FF3366FF"/>
      <rgbColor rgb="FF00CC99"/>
      <rgbColor rgb="FF92D050"/>
      <rgbColor rgb="FFFFC000"/>
      <rgbColor rgb="FFFF9900"/>
      <rgbColor rgb="FFED7D31"/>
      <rgbColor rgb="FF666699"/>
      <rgbColor rgb="FFB3B3B3"/>
      <rgbColor rgb="FF004586"/>
      <rgbColor rgb="FF339966"/>
      <rgbColor rgb="FF003300"/>
      <rgbColor rgb="FF333300"/>
      <rgbColor rgb="FFC55A11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dw!$C$2</c:f>
              <c:strCache>
                <c:ptCount val="1"/>
                <c:pt idx="0">
                  <c:v>flux (mg/cm2/day)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dw!$B$27:$B$59</c:f>
              <c:numCache>
                <c:formatCode>m/d/yyyy</c:formatCode>
                <c:ptCount val="33"/>
                <c:pt idx="0">
                  <c:v>39417</c:v>
                </c:pt>
                <c:pt idx="1">
                  <c:v>39430</c:v>
                </c:pt>
                <c:pt idx="2">
                  <c:v>39465</c:v>
                </c:pt>
                <c:pt idx="3">
                  <c:v>39545</c:v>
                </c:pt>
                <c:pt idx="4">
                  <c:v>39570</c:v>
                </c:pt>
                <c:pt idx="5">
                  <c:v>39584</c:v>
                </c:pt>
                <c:pt idx="6">
                  <c:v>39661</c:v>
                </c:pt>
                <c:pt idx="7">
                  <c:v>39683</c:v>
                </c:pt>
                <c:pt idx="8">
                  <c:v>39798</c:v>
                </c:pt>
                <c:pt idx="9">
                  <c:v>39913</c:v>
                </c:pt>
                <c:pt idx="10">
                  <c:v>40108</c:v>
                </c:pt>
                <c:pt idx="11">
                  <c:v>40351</c:v>
                </c:pt>
                <c:pt idx="12">
                  <c:v>40586</c:v>
                </c:pt>
                <c:pt idx="13">
                  <c:v>40748</c:v>
                </c:pt>
                <c:pt idx="14">
                  <c:v>40831</c:v>
                </c:pt>
                <c:pt idx="15">
                  <c:v>40922</c:v>
                </c:pt>
                <c:pt idx="16">
                  <c:v>40960</c:v>
                </c:pt>
                <c:pt idx="17">
                  <c:v>41048</c:v>
                </c:pt>
                <c:pt idx="18">
                  <c:v>41113</c:v>
                </c:pt>
                <c:pt idx="19">
                  <c:v>41149</c:v>
                </c:pt>
                <c:pt idx="20">
                  <c:v>41345</c:v>
                </c:pt>
                <c:pt idx="21">
                  <c:v>41434</c:v>
                </c:pt>
                <c:pt idx="22">
                  <c:v>41557</c:v>
                </c:pt>
                <c:pt idx="23">
                  <c:v>41601</c:v>
                </c:pt>
                <c:pt idx="24">
                  <c:v>41745</c:v>
                </c:pt>
                <c:pt idx="25">
                  <c:v>41955</c:v>
                </c:pt>
                <c:pt idx="26">
                  <c:v>42020</c:v>
                </c:pt>
                <c:pt idx="27">
                  <c:v>42073</c:v>
                </c:pt>
                <c:pt idx="28">
                  <c:v>42123</c:v>
                </c:pt>
                <c:pt idx="29">
                  <c:v>42134</c:v>
                </c:pt>
                <c:pt idx="30">
                  <c:v>42178</c:v>
                </c:pt>
                <c:pt idx="31">
                  <c:v>42210</c:v>
                </c:pt>
                <c:pt idx="32">
                  <c:v>42316</c:v>
                </c:pt>
              </c:numCache>
            </c:numRef>
          </c:cat>
          <c:val>
            <c:numRef>
              <c:f>dw!$C$27:$C$59</c:f>
              <c:numCache>
                <c:formatCode>0.00</c:formatCode>
                <c:ptCount val="33"/>
                <c:pt idx="0">
                  <c:v>3.5385873427279599</c:v>
                </c:pt>
                <c:pt idx="1">
                  <c:v>3.4203988819879201</c:v>
                </c:pt>
                <c:pt idx="2">
                  <c:v>0.49338032358487599</c:v>
                </c:pt>
                <c:pt idx="3">
                  <c:v>7.0603861126017797</c:v>
                </c:pt>
                <c:pt idx="4">
                  <c:v>3.3824517962707299</c:v>
                </c:pt>
                <c:pt idx="5">
                  <c:v>0.34577548207736403</c:v>
                </c:pt>
                <c:pt idx="6">
                  <c:v>6.3642388936069896</c:v>
                </c:pt>
                <c:pt idx="7">
                  <c:v>5.11469419688291</c:v>
                </c:pt>
                <c:pt idx="8">
                  <c:v>7.86301369863014</c:v>
                </c:pt>
                <c:pt idx="9">
                  <c:v>1.86301369863014</c:v>
                </c:pt>
                <c:pt idx="10">
                  <c:v>6.24657534246575</c:v>
                </c:pt>
                <c:pt idx="11">
                  <c:v>1.34246575342466</c:v>
                </c:pt>
                <c:pt idx="12">
                  <c:v>7.5342465753424701</c:v>
                </c:pt>
                <c:pt idx="13">
                  <c:v>6.02739726027397</c:v>
                </c:pt>
                <c:pt idx="14">
                  <c:v>7.5890410958904102</c:v>
                </c:pt>
                <c:pt idx="15">
                  <c:v>9.2761117535494293</c:v>
                </c:pt>
                <c:pt idx="16" formatCode="General">
                  <c:v>2.93150684931507</c:v>
                </c:pt>
                <c:pt idx="17">
                  <c:v>3.54513682453352</c:v>
                </c:pt>
                <c:pt idx="18">
                  <c:v>2.57275143492026</c:v>
                </c:pt>
                <c:pt idx="19" formatCode="General">
                  <c:v>2.6849315068493098</c:v>
                </c:pt>
                <c:pt idx="20" formatCode="General">
                  <c:v>1.7808219178082201</c:v>
                </c:pt>
                <c:pt idx="21">
                  <c:v>1.7574612247766599</c:v>
                </c:pt>
                <c:pt idx="22" formatCode="General">
                  <c:v>2.5753424657534199</c:v>
                </c:pt>
                <c:pt idx="23">
                  <c:v>16.828407062764601</c:v>
                </c:pt>
                <c:pt idx="24">
                  <c:v>3.1232876712328799</c:v>
                </c:pt>
                <c:pt idx="25">
                  <c:v>5.8204095656097596</c:v>
                </c:pt>
                <c:pt idx="26">
                  <c:v>4.5033652323666598</c:v>
                </c:pt>
                <c:pt idx="27">
                  <c:v>4.4979445891155398</c:v>
                </c:pt>
                <c:pt idx="28" formatCode="General">
                  <c:v>2.02739726027397</c:v>
                </c:pt>
                <c:pt idx="29">
                  <c:v>3.5756810547979101</c:v>
                </c:pt>
                <c:pt idx="30" formatCode="General">
                  <c:v>7.0136986301369904</c:v>
                </c:pt>
                <c:pt idx="31" formatCode="General">
                  <c:v>1.5342465753424701</c:v>
                </c:pt>
                <c:pt idx="32" formatCode="General">
                  <c:v>3.04109589041096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smooth val="0"/>
        <c:axId val="464176584"/>
        <c:axId val="684301896"/>
      </c:lineChart>
      <c:scatterChart>
        <c:scatterStyle val="lineMarker"/>
        <c:varyColors val="0"/>
        <c:ser>
          <c:idx val="1"/>
          <c:order val="1"/>
          <c:tx>
            <c:strRef>
              <c:f>dw!$AB$2</c:f>
              <c:strCache>
                <c:ptCount val="1"/>
                <c:pt idx="0">
                  <c:v>Total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dw!$B$27:$B$59</c:f>
              <c:numCache>
                <c:formatCode>m/d/yyyy</c:formatCode>
                <c:ptCount val="33"/>
                <c:pt idx="0">
                  <c:v>39417</c:v>
                </c:pt>
                <c:pt idx="1">
                  <c:v>39430</c:v>
                </c:pt>
                <c:pt idx="2">
                  <c:v>39465</c:v>
                </c:pt>
                <c:pt idx="3">
                  <c:v>39545</c:v>
                </c:pt>
                <c:pt idx="4">
                  <c:v>39570</c:v>
                </c:pt>
                <c:pt idx="5">
                  <c:v>39584</c:v>
                </c:pt>
                <c:pt idx="6">
                  <c:v>39661</c:v>
                </c:pt>
                <c:pt idx="7">
                  <c:v>39683</c:v>
                </c:pt>
                <c:pt idx="8">
                  <c:v>39798</c:v>
                </c:pt>
                <c:pt idx="9">
                  <c:v>39913</c:v>
                </c:pt>
                <c:pt idx="10">
                  <c:v>40108</c:v>
                </c:pt>
                <c:pt idx="11">
                  <c:v>40351</c:v>
                </c:pt>
                <c:pt idx="12">
                  <c:v>40586</c:v>
                </c:pt>
                <c:pt idx="13">
                  <c:v>40748</c:v>
                </c:pt>
                <c:pt idx="14">
                  <c:v>40831</c:v>
                </c:pt>
                <c:pt idx="15">
                  <c:v>40922</c:v>
                </c:pt>
                <c:pt idx="16">
                  <c:v>40960</c:v>
                </c:pt>
                <c:pt idx="17">
                  <c:v>41048</c:v>
                </c:pt>
                <c:pt idx="18">
                  <c:v>41113</c:v>
                </c:pt>
                <c:pt idx="19">
                  <c:v>41149</c:v>
                </c:pt>
                <c:pt idx="20">
                  <c:v>41345</c:v>
                </c:pt>
                <c:pt idx="21">
                  <c:v>41434</c:v>
                </c:pt>
                <c:pt idx="22">
                  <c:v>41557</c:v>
                </c:pt>
                <c:pt idx="23">
                  <c:v>41601</c:v>
                </c:pt>
                <c:pt idx="24">
                  <c:v>41745</c:v>
                </c:pt>
                <c:pt idx="25">
                  <c:v>41955</c:v>
                </c:pt>
                <c:pt idx="26">
                  <c:v>42020</c:v>
                </c:pt>
                <c:pt idx="27">
                  <c:v>42073</c:v>
                </c:pt>
                <c:pt idx="28">
                  <c:v>42123</c:v>
                </c:pt>
                <c:pt idx="29">
                  <c:v>42134</c:v>
                </c:pt>
                <c:pt idx="30">
                  <c:v>42178</c:v>
                </c:pt>
                <c:pt idx="31">
                  <c:v>42210</c:v>
                </c:pt>
                <c:pt idx="32">
                  <c:v>42316</c:v>
                </c:pt>
              </c:numCache>
            </c:numRef>
          </c:xVal>
          <c:yVal>
            <c:numRef>
              <c:f>dw!$K$27:$K$59</c:f>
              <c:numCache>
                <c:formatCode>0.0</c:formatCode>
                <c:ptCount val="33"/>
                <c:pt idx="0">
                  <c:v>8.4156300000000003E-3</c:v>
                </c:pt>
                <c:pt idx="1">
                  <c:v>1.2641599999999999E-2</c:v>
                </c:pt>
                <c:pt idx="2">
                  <c:v>1.2200000000000001E-2</c:v>
                </c:pt>
                <c:pt idx="3">
                  <c:v>1.2200000000000001E-2</c:v>
                </c:pt>
                <c:pt idx="4">
                  <c:v>0.36399999999999999</c:v>
                </c:pt>
                <c:pt idx="5">
                  <c:v>0.13844999999999999</c:v>
                </c:pt>
                <c:pt idx="6">
                  <c:v>0.75449999999999995</c:v>
                </c:pt>
                <c:pt idx="7">
                  <c:v>0.51200000000000001</c:v>
                </c:pt>
                <c:pt idx="8">
                  <c:v>1.66351515740336</c:v>
                </c:pt>
                <c:pt idx="9">
                  <c:v>0.48</c:v>
                </c:pt>
                <c:pt idx="10">
                  <c:v>1.5</c:v>
                </c:pt>
                <c:pt idx="11">
                  <c:v>1.7465190581528699E-2</c:v>
                </c:pt>
                <c:pt idx="12">
                  <c:v>0.87</c:v>
                </c:pt>
                <c:pt idx="13">
                  <c:v>0.35</c:v>
                </c:pt>
                <c:pt idx="14">
                  <c:v>0.20569999999999999</c:v>
                </c:pt>
                <c:pt idx="15">
                  <c:v>0.74509999999999998</c:v>
                </c:pt>
                <c:pt idx="16">
                  <c:v>0.25629007080465099</c:v>
                </c:pt>
                <c:pt idx="17">
                  <c:v>0.15796691700989399</c:v>
                </c:pt>
                <c:pt idx="18">
                  <c:v>0.342678276399</c:v>
                </c:pt>
                <c:pt idx="19">
                  <c:v>0.26810056929895498</c:v>
                </c:pt>
                <c:pt idx="20">
                  <c:v>0.274838168122783</c:v>
                </c:pt>
                <c:pt idx="21">
                  <c:v>3.3138437676736902E-2</c:v>
                </c:pt>
                <c:pt idx="22">
                  <c:v>0.126445268943807</c:v>
                </c:pt>
                <c:pt idx="23">
                  <c:v>0.53532203272086099</c:v>
                </c:pt>
                <c:pt idx="24">
                  <c:v>0.41599040934063197</c:v>
                </c:pt>
                <c:pt idx="25">
                  <c:v>0.32860834302004999</c:v>
                </c:pt>
                <c:pt idx="26">
                  <c:v>0.23110426412405999</c:v>
                </c:pt>
                <c:pt idx="27">
                  <c:v>0.205105039964668</c:v>
                </c:pt>
                <c:pt idx="28">
                  <c:v>0.16499556886933101</c:v>
                </c:pt>
                <c:pt idx="29">
                  <c:v>0.1288315905977</c:v>
                </c:pt>
                <c:pt idx="30">
                  <c:v>0.38202559691864202</c:v>
                </c:pt>
                <c:pt idx="31">
                  <c:v>9.8372889834573304E-2</c:v>
                </c:pt>
                <c:pt idx="32">
                  <c:v>0.13591557579359601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203768"/>
        <c:axId val="675205488"/>
      </c:scatterChart>
      <c:dateAx>
        <c:axId val="46417658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684301896"/>
        <c:crosses val="autoZero"/>
        <c:auto val="1"/>
        <c:lblOffset val="100"/>
        <c:baseTimeUnit val="days"/>
      </c:dateAx>
      <c:valAx>
        <c:axId val="684301896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ln w="6480">
            <a:noFill/>
          </a:ln>
        </c:spPr>
        <c:crossAx val="464176584"/>
        <c:crosses val="max"/>
        <c:crossBetween val="between"/>
      </c:valAx>
      <c:catAx>
        <c:axId val="536203768"/>
        <c:scaling>
          <c:orientation val="minMax"/>
        </c:scaling>
        <c:delete val="1"/>
        <c:axPos val="b"/>
        <c:majorTickMark val="out"/>
        <c:minorTickMark val="none"/>
        <c:tickLblPos val="nextTo"/>
        <c:crossAx val="675205488"/>
        <c:crosses val="autoZero"/>
        <c:auto val="1"/>
        <c:lblAlgn val="ctr"/>
        <c:lblOffset val="100"/>
        <c:noMultiLvlLbl val="1"/>
      </c:catAx>
      <c:valAx>
        <c:axId val="675205488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ln w="6480">
            <a:noFill/>
          </a:ln>
        </c:spPr>
        <c:crossAx val="536203768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dw!$AK$3:$AK$48</c:f>
              <c:numCache>
                <c:formatCode>0.0</c:formatCode>
                <c:ptCount val="46"/>
                <c:pt idx="0">
                  <c:v>0.95108061056790072</c:v>
                </c:pt>
                <c:pt idx="1">
                  <c:v>0.95835556737817285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0.885865775599883</c:v>
                </c:pt>
                <c:pt idx="5">
                  <c:v>0.84963883330860213</c:v>
                </c:pt>
                <c:pt idx="6">
                  <c:v>0.90541241692611996</c:v>
                </c:pt>
                <c:pt idx="7">
                  <c:v>0.89015357013722018</c:v>
                </c:pt>
                <c:pt idx="8">
                  <c:v>0.86818929670815936</c:v>
                </c:pt>
                <c:pt idx="9">
                  <c:v>0.85837571069379903</c:v>
                </c:pt>
                <c:pt idx="10">
                  <c:v>0.85980408783810247</c:v>
                </c:pt>
                <c:pt idx="11">
                  <c:v>0.95612978237846602</c:v>
                </c:pt>
                <c:pt idx="12">
                  <c:v>0.86142869507602593</c:v>
                </c:pt>
                <c:pt idx="13">
                  <c:v>0.90939204049980138</c:v>
                </c:pt>
                <c:pt idx="14">
                  <c:v>0.91291102594860618</c:v>
                </c:pt>
                <c:pt idx="16">
                  <c:v>0.96209612178556669</c:v>
                </c:pt>
                <c:pt idx="17">
                  <c:v>0.88145187808311043</c:v>
                </c:pt>
                <c:pt idx="18">
                  <c:v>0.96430435980385854</c:v>
                </c:pt>
                <c:pt idx="19">
                  <c:v>0.81164788032159463</c:v>
                </c:pt>
                <c:pt idx="20">
                  <c:v>0.85858101260193731</c:v>
                </c:pt>
                <c:pt idx="21">
                  <c:v>0.94680793971639565</c:v>
                </c:pt>
                <c:pt idx="22">
                  <c:v>0.87517576468309233</c:v>
                </c:pt>
                <c:pt idx="23">
                  <c:v>0.96103653878394291</c:v>
                </c:pt>
                <c:pt idx="24">
                  <c:v>5.2786350719831177E-2</c:v>
                </c:pt>
                <c:pt idx="25">
                  <c:v>5.4619014758896481E-2</c:v>
                </c:pt>
                <c:pt idx="26">
                  <c:v>1.8306575995513177E-2</c:v>
                </c:pt>
                <c:pt idx="27">
                  <c:v>1.2484786478251714E-2</c:v>
                </c:pt>
                <c:pt idx="28">
                  <c:v>4.0555959788177429E-2</c:v>
                </c:pt>
                <c:pt idx="29">
                  <c:v>4.2907889591948911E-2</c:v>
                </c:pt>
                <c:pt idx="30">
                  <c:v>6.2679421832760027E-2</c:v>
                </c:pt>
                <c:pt idx="31">
                  <c:v>3.1172477681928989E-2</c:v>
                </c:pt>
                <c:pt idx="32">
                  <c:v>0.28428044166563288</c:v>
                </c:pt>
                <c:pt idx="33">
                  <c:v>0.12725497577093986</c:v>
                </c:pt>
                <c:pt idx="34">
                  <c:v>5.4202245361942819E-2</c:v>
                </c:pt>
                <c:pt idx="35">
                  <c:v>2.7509037137890501E-2</c:v>
                </c:pt>
                <c:pt idx="36">
                  <c:v>7.375119031397985E-2</c:v>
                </c:pt>
                <c:pt idx="37">
                  <c:v>7.5582063524419499E-2</c:v>
                </c:pt>
                <c:pt idx="38">
                  <c:v>1.9402122104246924E-2</c:v>
                </c:pt>
                <c:pt idx="39">
                  <c:v>0.12993279285032655</c:v>
                </c:pt>
                <c:pt idx="40">
                  <c:v>0.27575052321136578</c:v>
                </c:pt>
                <c:pt idx="41">
                  <c:v>4.3316125381645171E-2</c:v>
                </c:pt>
                <c:pt idx="42">
                  <c:v>0.14267169399622184</c:v>
                </c:pt>
                <c:pt idx="43">
                  <c:v>0.39729435427669602</c:v>
                </c:pt>
                <c:pt idx="44">
                  <c:v>0.31639976103715656</c:v>
                </c:pt>
                <c:pt idx="45">
                  <c:v>0.13046704591961172</c:v>
                </c:pt>
              </c:numCache>
            </c:numRef>
          </c:xVal>
          <c:yVal>
            <c:numRef>
              <c:f>dw!$AN$3:$AN$48</c:f>
              <c:numCache>
                <c:formatCode>0.0</c:formatCode>
                <c:ptCount val="46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0.83712141328175305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0.82457622174799095</c:v>
                </c:pt>
                <c:pt idx="6">
                  <c:v>0.84045230588918396</c:v>
                </c:pt>
                <c:pt idx="7">
                  <c:v>0.84240504937507121</c:v>
                </c:pt>
                <c:pt idx="8">
                  <c:v>0.91395935879758028</c:v>
                </c:pt>
                <c:pt idx="9">
                  <c:v>0.8357325611548746</c:v>
                </c:pt>
                <c:pt idx="10">
                  <c:v>0.82980541226586391</c:v>
                </c:pt>
                <c:pt idx="11">
                  <c:v>0.94735148949751702</c:v>
                </c:pt>
                <c:pt idx="12">
                  <c:v>0.9170867449581952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0.88536652832912011</c:v>
                </c:pt>
                <c:pt idx="17">
                  <c:v>0.89595017050970804</c:v>
                </c:pt>
                <c:pt idx="18">
                  <c:v>0.85466750072339936</c:v>
                </c:pt>
                <c:pt idx="19">
                  <c:v>0.83014477582212476</c:v>
                </c:pt>
                <c:pt idx="20">
                  <c:v>0.84502784521006535</c:v>
                </c:pt>
                <c:pt idx="21">
                  <c:v>0.63832147571799591</c:v>
                </c:pt>
                <c:pt idx="22">
                  <c:v>0.79630917561176218</c:v>
                </c:pt>
                <c:pt idx="23">
                  <c:v>0.80582597361972885</c:v>
                </c:pt>
                <c:pt idx="24" formatCode="0.00">
                  <c:v>6.5534312295162198E-2</c:v>
                </c:pt>
                <c:pt idx="25" formatCode="0.00">
                  <c:v>0.4839890350541356</c:v>
                </c:pt>
                <c:pt idx="26" formatCode="0.00">
                  <c:v>0.34021193530395982</c:v>
                </c:pt>
                <c:pt idx="27" formatCode="0.00">
                  <c:v>0.58823529411764708</c:v>
                </c:pt>
                <c:pt idx="28" formatCode="0.00">
                  <c:v>0.25464268175121413</c:v>
                </c:pt>
                <c:pt idx="29" formatCode="0.00">
                  <c:v>0.20245667909629306</c:v>
                </c:pt>
                <c:pt idx="30" formatCode="0.00">
                  <c:v>0.38603223330775133</c:v>
                </c:pt>
                <c:pt idx="31" formatCode="0.00">
                  <c:v>0.60093896713615014</c:v>
                </c:pt>
                <c:pt idx="32" formatCode="0.00">
                  <c:v>0.52728584333850415</c:v>
                </c:pt>
                <c:pt idx="34" formatCode="0.00">
                  <c:v>0.45296822662705721</c:v>
                </c:pt>
                <c:pt idx="35" formatCode="0.00">
                  <c:v>0.44668601047225298</c:v>
                </c:pt>
                <c:pt idx="36" formatCode="0.00">
                  <c:v>0.4202898550724638</c:v>
                </c:pt>
                <c:pt idx="37" formatCode="0.00">
                  <c:v>0.44875040588162901</c:v>
                </c:pt>
                <c:pt idx="38" formatCode="0.00">
                  <c:v>0.94536021462412501</c:v>
                </c:pt>
                <c:pt idx="39" formatCode="0.00">
                  <c:v>0.35114560176668641</c:v>
                </c:pt>
                <c:pt idx="40" formatCode="0.00">
                  <c:v>0.25714985858785133</c:v>
                </c:pt>
                <c:pt idx="41" formatCode="0.00">
                  <c:v>0.24008337338261432</c:v>
                </c:pt>
                <c:pt idx="42" formatCode="0.00">
                  <c:v>0.31232451488892499</c:v>
                </c:pt>
                <c:pt idx="43" formatCode="0.00">
                  <c:v>0.21739489684267099</c:v>
                </c:pt>
                <c:pt idx="44" formatCode="0.00">
                  <c:v>0.14593963822135914</c:v>
                </c:pt>
                <c:pt idx="45" formatCode="0.00">
                  <c:v>2.5498277713088418E-2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dw!$AK$3:$AK$22</c:f>
              <c:numCache>
                <c:formatCode>0.0</c:formatCode>
                <c:ptCount val="20"/>
                <c:pt idx="0">
                  <c:v>0.95108061056790072</c:v>
                </c:pt>
                <c:pt idx="1">
                  <c:v>0.95835556737817285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0.885865775599883</c:v>
                </c:pt>
                <c:pt idx="5">
                  <c:v>0.84963883330860213</c:v>
                </c:pt>
                <c:pt idx="6">
                  <c:v>0.90541241692611996</c:v>
                </c:pt>
                <c:pt idx="7">
                  <c:v>0.89015357013722018</c:v>
                </c:pt>
                <c:pt idx="8">
                  <c:v>0.86818929670815936</c:v>
                </c:pt>
                <c:pt idx="9">
                  <c:v>0.85837571069379903</c:v>
                </c:pt>
                <c:pt idx="10">
                  <c:v>0.85980408783810247</c:v>
                </c:pt>
                <c:pt idx="11">
                  <c:v>0.95612978237846602</c:v>
                </c:pt>
                <c:pt idx="12">
                  <c:v>0.86142869507602593</c:v>
                </c:pt>
                <c:pt idx="13">
                  <c:v>0.90939204049980138</c:v>
                </c:pt>
                <c:pt idx="14">
                  <c:v>0.91291102594860618</c:v>
                </c:pt>
                <c:pt idx="16">
                  <c:v>0.96209612178556669</c:v>
                </c:pt>
                <c:pt idx="17">
                  <c:v>0.88145187808311043</c:v>
                </c:pt>
                <c:pt idx="18">
                  <c:v>0.96430435980385854</c:v>
                </c:pt>
                <c:pt idx="19">
                  <c:v>0.81164788032159463</c:v>
                </c:pt>
              </c:numCache>
            </c:numRef>
          </c:xVal>
          <c:yVal>
            <c:numRef>
              <c:f>dw!$AN$3:$AN$22</c:f>
              <c:numCache>
                <c:formatCode>0.0</c:formatCode>
                <c:ptCount val="20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0.83712141328175305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0.82457622174799095</c:v>
                </c:pt>
                <c:pt idx="6">
                  <c:v>0.84045230588918396</c:v>
                </c:pt>
                <c:pt idx="7">
                  <c:v>0.84240504937507121</c:v>
                </c:pt>
                <c:pt idx="8">
                  <c:v>0.91395935879758028</c:v>
                </c:pt>
                <c:pt idx="9">
                  <c:v>0.8357325611548746</c:v>
                </c:pt>
                <c:pt idx="10">
                  <c:v>0.82980541226586391</c:v>
                </c:pt>
                <c:pt idx="11">
                  <c:v>0.94735148949751702</c:v>
                </c:pt>
                <c:pt idx="12">
                  <c:v>0.9170867449581952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0.88536652832912011</c:v>
                </c:pt>
                <c:pt idx="17">
                  <c:v>0.89595017050970804</c:v>
                </c:pt>
                <c:pt idx="18">
                  <c:v>0.85466750072339936</c:v>
                </c:pt>
                <c:pt idx="19">
                  <c:v>0.83014477582212476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879808"/>
        <c:axId val="681880200"/>
      </c:scatterChart>
      <c:valAx>
        <c:axId val="681879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Fec/Phyto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81880200"/>
        <c:crosses val="autoZero"/>
        <c:crossBetween val="midCat"/>
      </c:valAx>
      <c:valAx>
        <c:axId val="681880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Copr/Ethylcop</a:t>
                </a:r>
              </a:p>
            </c:rich>
          </c:tx>
          <c:overlay val="1"/>
        </c:title>
        <c:numFmt formatCode="0.00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81879808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dw!$AL$3:$AL$48</c:f>
              <c:numCache>
                <c:formatCode>0.000</c:formatCode>
                <c:ptCount val="46"/>
                <c:pt idx="0">
                  <c:v>0.97096235122543717</c:v>
                </c:pt>
                <c:pt idx="1">
                  <c:v>0.95888714806233477</c:v>
                </c:pt>
                <c:pt idx="2">
                  <c:v>0.94563485577930162</c:v>
                </c:pt>
                <c:pt idx="3">
                  <c:v>0.96579665610852961</c:v>
                </c:pt>
                <c:pt idx="5">
                  <c:v>0.95478285073099733</c:v>
                </c:pt>
                <c:pt idx="7">
                  <c:v>0.98176634512668781</c:v>
                </c:pt>
                <c:pt idx="8">
                  <c:v>0.94864905814825362</c:v>
                </c:pt>
                <c:pt idx="9">
                  <c:v>0.96830303700657727</c:v>
                </c:pt>
                <c:pt idx="10">
                  <c:v>0.9318320377479764</c:v>
                </c:pt>
                <c:pt idx="11">
                  <c:v>0.95555221155950465</c:v>
                </c:pt>
                <c:pt idx="13">
                  <c:v>0.97807366746512947</c:v>
                </c:pt>
                <c:pt idx="14">
                  <c:v>0.9783218788729221</c:v>
                </c:pt>
                <c:pt idx="15">
                  <c:v>0.97506609956751111</c:v>
                </c:pt>
                <c:pt idx="16">
                  <c:v>0.97145812268691889</c:v>
                </c:pt>
                <c:pt idx="17">
                  <c:v>0.97695494456562038</c:v>
                </c:pt>
                <c:pt idx="18">
                  <c:v>0.9773304559159296</c:v>
                </c:pt>
                <c:pt idx="19">
                  <c:v>0.97018414698263677</c:v>
                </c:pt>
                <c:pt idx="20">
                  <c:v>0.97186857613083155</c:v>
                </c:pt>
                <c:pt idx="24">
                  <c:v>0.29253592502886017</c:v>
                </c:pt>
                <c:pt idx="25">
                  <c:v>0.42009490836489882</c:v>
                </c:pt>
                <c:pt idx="26">
                  <c:v>0.35563960368471126</c:v>
                </c:pt>
                <c:pt idx="27">
                  <c:v>0.21911041361659103</c:v>
                </c:pt>
                <c:pt idx="28">
                  <c:v>0.55439814814814814</c:v>
                </c:pt>
                <c:pt idx="29">
                  <c:v>0.56593341294050403</c:v>
                </c:pt>
                <c:pt idx="30">
                  <c:v>0.87908766144545203</c:v>
                </c:pt>
                <c:pt idx="31">
                  <c:v>0.79762101437303823</c:v>
                </c:pt>
                <c:pt idx="33">
                  <c:v>0.66809927192654972</c:v>
                </c:pt>
                <c:pt idx="37">
                  <c:v>0.57204050496152903</c:v>
                </c:pt>
                <c:pt idx="38">
                  <c:v>0.30462137238159787</c:v>
                </c:pt>
                <c:pt idx="39">
                  <c:v>0.42754986309902665</c:v>
                </c:pt>
                <c:pt idx="40">
                  <c:v>0.65870502320635382</c:v>
                </c:pt>
                <c:pt idx="42">
                  <c:v>0.79522465654829977</c:v>
                </c:pt>
                <c:pt idx="43">
                  <c:v>0.96497294361697861</c:v>
                </c:pt>
                <c:pt idx="44">
                  <c:v>0.64713748865780396</c:v>
                </c:pt>
                <c:pt idx="45">
                  <c:v>0.68864855538113823</c:v>
                </c:pt>
              </c:numCache>
            </c:numRef>
          </c:xVal>
          <c:yVal>
            <c:numRef>
              <c:f>dw!$AN$3:$AN$48</c:f>
              <c:numCache>
                <c:formatCode>0.0</c:formatCode>
                <c:ptCount val="46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0.83712141328175305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0.82457622174799095</c:v>
                </c:pt>
                <c:pt idx="6">
                  <c:v>0.84045230588918396</c:v>
                </c:pt>
                <c:pt idx="7">
                  <c:v>0.84240504937507121</c:v>
                </c:pt>
                <c:pt idx="8">
                  <c:v>0.91395935879758028</c:v>
                </c:pt>
                <c:pt idx="9">
                  <c:v>0.8357325611548746</c:v>
                </c:pt>
                <c:pt idx="10">
                  <c:v>0.82980541226586391</c:v>
                </c:pt>
                <c:pt idx="11">
                  <c:v>0.94735148949751702</c:v>
                </c:pt>
                <c:pt idx="12">
                  <c:v>0.9170867449581952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0.88536652832912011</c:v>
                </c:pt>
                <c:pt idx="17">
                  <c:v>0.89595017050970804</c:v>
                </c:pt>
                <c:pt idx="18">
                  <c:v>0.85466750072339936</c:v>
                </c:pt>
                <c:pt idx="19">
                  <c:v>0.83014477582212476</c:v>
                </c:pt>
                <c:pt idx="20">
                  <c:v>0.84502784521006535</c:v>
                </c:pt>
                <c:pt idx="21">
                  <c:v>0.63832147571799591</c:v>
                </c:pt>
                <c:pt idx="22">
                  <c:v>0.79630917561176218</c:v>
                </c:pt>
                <c:pt idx="23">
                  <c:v>0.80582597361972885</c:v>
                </c:pt>
                <c:pt idx="24" formatCode="0.00">
                  <c:v>6.5534312295162198E-2</c:v>
                </c:pt>
                <c:pt idx="25" formatCode="0.00">
                  <c:v>0.4839890350541356</c:v>
                </c:pt>
                <c:pt idx="26" formatCode="0.00">
                  <c:v>0.34021193530395982</c:v>
                </c:pt>
                <c:pt idx="27" formatCode="0.00">
                  <c:v>0.58823529411764708</c:v>
                </c:pt>
                <c:pt idx="28" formatCode="0.00">
                  <c:v>0.25464268175121413</c:v>
                </c:pt>
                <c:pt idx="29" formatCode="0.00">
                  <c:v>0.20245667909629306</c:v>
                </c:pt>
                <c:pt idx="30" formatCode="0.00">
                  <c:v>0.38603223330775133</c:v>
                </c:pt>
                <c:pt idx="31" formatCode="0.00">
                  <c:v>0.60093896713615014</c:v>
                </c:pt>
                <c:pt idx="32" formatCode="0.00">
                  <c:v>0.52728584333850415</c:v>
                </c:pt>
                <c:pt idx="34" formatCode="0.00">
                  <c:v>0.45296822662705721</c:v>
                </c:pt>
                <c:pt idx="35" formatCode="0.00">
                  <c:v>0.44668601047225298</c:v>
                </c:pt>
                <c:pt idx="36" formatCode="0.00">
                  <c:v>0.4202898550724638</c:v>
                </c:pt>
                <c:pt idx="37" formatCode="0.00">
                  <c:v>0.44875040588162901</c:v>
                </c:pt>
                <c:pt idx="38" formatCode="0.00">
                  <c:v>0.94536021462412501</c:v>
                </c:pt>
                <c:pt idx="39" formatCode="0.00">
                  <c:v>0.35114560176668641</c:v>
                </c:pt>
                <c:pt idx="40" formatCode="0.00">
                  <c:v>0.25714985858785133</c:v>
                </c:pt>
                <c:pt idx="41" formatCode="0.00">
                  <c:v>0.24008337338261432</c:v>
                </c:pt>
                <c:pt idx="42" formatCode="0.00">
                  <c:v>0.31232451488892499</c:v>
                </c:pt>
                <c:pt idx="43" formatCode="0.00">
                  <c:v>0.21739489684267099</c:v>
                </c:pt>
                <c:pt idx="44" formatCode="0.00">
                  <c:v>0.14593963822135914</c:v>
                </c:pt>
                <c:pt idx="45" formatCode="0.00">
                  <c:v>2.5498277713088418E-2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dw!$AL$3:$AL$22</c:f>
              <c:numCache>
                <c:formatCode>0.000</c:formatCode>
                <c:ptCount val="20"/>
                <c:pt idx="0">
                  <c:v>0.97096235122543717</c:v>
                </c:pt>
                <c:pt idx="1">
                  <c:v>0.95888714806233477</c:v>
                </c:pt>
                <c:pt idx="2">
                  <c:v>0.94563485577930162</c:v>
                </c:pt>
                <c:pt idx="3">
                  <c:v>0.96579665610852961</c:v>
                </c:pt>
                <c:pt idx="5">
                  <c:v>0.95478285073099733</c:v>
                </c:pt>
                <c:pt idx="7">
                  <c:v>0.98176634512668781</c:v>
                </c:pt>
                <c:pt idx="8">
                  <c:v>0.94864905814825362</c:v>
                </c:pt>
                <c:pt idx="9">
                  <c:v>0.96830303700657727</c:v>
                </c:pt>
                <c:pt idx="10">
                  <c:v>0.9318320377479764</c:v>
                </c:pt>
                <c:pt idx="11">
                  <c:v>0.95555221155950465</c:v>
                </c:pt>
                <c:pt idx="13">
                  <c:v>0.97807366746512947</c:v>
                </c:pt>
                <c:pt idx="14">
                  <c:v>0.9783218788729221</c:v>
                </c:pt>
                <c:pt idx="15">
                  <c:v>0.97506609956751111</c:v>
                </c:pt>
                <c:pt idx="16">
                  <c:v>0.97145812268691889</c:v>
                </c:pt>
                <c:pt idx="17">
                  <c:v>0.97695494456562038</c:v>
                </c:pt>
                <c:pt idx="18">
                  <c:v>0.9773304559159296</c:v>
                </c:pt>
                <c:pt idx="19">
                  <c:v>0.97018414698263677</c:v>
                </c:pt>
              </c:numCache>
            </c:numRef>
          </c:xVal>
          <c:yVal>
            <c:numRef>
              <c:f>dw!$AN$3:$AN$22</c:f>
              <c:numCache>
                <c:formatCode>0.0</c:formatCode>
                <c:ptCount val="20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0.83712141328175305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0.82457622174799095</c:v>
                </c:pt>
                <c:pt idx="6">
                  <c:v>0.84045230588918396</c:v>
                </c:pt>
                <c:pt idx="7">
                  <c:v>0.84240504937507121</c:v>
                </c:pt>
                <c:pt idx="8">
                  <c:v>0.91395935879758028</c:v>
                </c:pt>
                <c:pt idx="9">
                  <c:v>0.8357325611548746</c:v>
                </c:pt>
                <c:pt idx="10">
                  <c:v>0.82980541226586391</c:v>
                </c:pt>
                <c:pt idx="11">
                  <c:v>0.94735148949751702</c:v>
                </c:pt>
                <c:pt idx="12">
                  <c:v>0.9170867449581952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0.88536652832912011</c:v>
                </c:pt>
                <c:pt idx="17">
                  <c:v>0.89595017050970804</c:v>
                </c:pt>
                <c:pt idx="18">
                  <c:v>0.85466750072339936</c:v>
                </c:pt>
                <c:pt idx="19">
                  <c:v>0.83014477582212476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880984"/>
        <c:axId val="681881376"/>
      </c:scatterChart>
      <c:valAx>
        <c:axId val="681880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5B/(5B+5a)</a:t>
                </a:r>
              </a:p>
            </c:rich>
          </c:tx>
          <c:overlay val="1"/>
        </c:title>
        <c:numFmt formatCode="0.0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81881376"/>
        <c:crosses val="autoZero"/>
        <c:crossBetween val="midCat"/>
      </c:valAx>
      <c:valAx>
        <c:axId val="681881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Copr/Ethylcop</a:t>
                </a:r>
              </a:p>
            </c:rich>
          </c:tx>
          <c:overlay val="1"/>
        </c:title>
        <c:numFmt formatCode="0.00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81880984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dw!$AQ$3:$AQ$48</c:f>
              <c:numCache>
                <c:formatCode>0.00</c:formatCode>
                <c:ptCount val="46"/>
                <c:pt idx="0">
                  <c:v>0.14679942974304441</c:v>
                </c:pt>
                <c:pt idx="2">
                  <c:v>0.19644241541943014</c:v>
                </c:pt>
                <c:pt idx="3">
                  <c:v>0.13977837749907568</c:v>
                </c:pt>
                <c:pt idx="5">
                  <c:v>0.16156074627052691</c:v>
                </c:pt>
                <c:pt idx="7">
                  <c:v>0.12011987465906301</c:v>
                </c:pt>
                <c:pt idx="8">
                  <c:v>0.19408412881712322</c:v>
                </c:pt>
                <c:pt idx="9">
                  <c:v>0.10282837054271066</c:v>
                </c:pt>
                <c:pt idx="10">
                  <c:v>0.25107956634499912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</c:v>
                </c:pt>
                <c:pt idx="18">
                  <c:v>0.13391870735237268</c:v>
                </c:pt>
                <c:pt idx="19">
                  <c:v>0.10161496087404333</c:v>
                </c:pt>
                <c:pt idx="20">
                  <c:v>0.11685269759207545</c:v>
                </c:pt>
                <c:pt idx="24" formatCode="0.0000">
                  <c:v>4.6215563469646725E-2</c:v>
                </c:pt>
                <c:pt idx="25" formatCode="0.0000">
                  <c:v>0.11122737424060222</c:v>
                </c:pt>
                <c:pt idx="26" formatCode="0.0000">
                  <c:v>4.7027801457733144E-2</c:v>
                </c:pt>
                <c:pt idx="27" formatCode="0.0000">
                  <c:v>7.6187200879088354E-2</c:v>
                </c:pt>
                <c:pt idx="28" formatCode="0.0000">
                  <c:v>4.2697127647776424E-2</c:v>
                </c:pt>
                <c:pt idx="29" formatCode="0.0000">
                  <c:v>4.0674550564777007E-2</c:v>
                </c:pt>
                <c:pt idx="30" formatCode="0.0000">
                  <c:v>8.570315543435918E-3</c:v>
                </c:pt>
                <c:pt idx="31" formatCode="0.0000">
                  <c:v>7.7876668785759693E-3</c:v>
                </c:pt>
                <c:pt idx="33" formatCode="0.0000">
                  <c:v>0.13440913747439781</c:v>
                </c:pt>
                <c:pt idx="37" formatCode="0.0000">
                  <c:v>0.10877647437160801</c:v>
                </c:pt>
                <c:pt idx="38" formatCode="0.0000">
                  <c:v>7.4310047527848061E-2</c:v>
                </c:pt>
                <c:pt idx="40" formatCode="0.0000">
                  <c:v>6.5841298068045034E-2</c:v>
                </c:pt>
                <c:pt idx="42" formatCode="0.0000">
                  <c:v>2.8397893664511505E-2</c:v>
                </c:pt>
                <c:pt idx="43" formatCode="0.0000">
                  <c:v>1.867939972281274E-2</c:v>
                </c:pt>
                <c:pt idx="44" formatCode="0.0000">
                  <c:v>0.16044485321401303</c:v>
                </c:pt>
                <c:pt idx="45" formatCode="0.0000">
                  <c:v>2.5694454351799151E-2</c:v>
                </c:pt>
              </c:numCache>
            </c:numRef>
          </c:xVal>
          <c:yVal>
            <c:numRef>
              <c:f>dw!$AN$3:$AN$48</c:f>
              <c:numCache>
                <c:formatCode>0.0</c:formatCode>
                <c:ptCount val="46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0.83712141328175305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0.82457622174799095</c:v>
                </c:pt>
                <c:pt idx="6">
                  <c:v>0.84045230588918396</c:v>
                </c:pt>
                <c:pt idx="7">
                  <c:v>0.84240504937507121</c:v>
                </c:pt>
                <c:pt idx="8">
                  <c:v>0.91395935879758028</c:v>
                </c:pt>
                <c:pt idx="9">
                  <c:v>0.8357325611548746</c:v>
                </c:pt>
                <c:pt idx="10">
                  <c:v>0.82980541226586391</c:v>
                </c:pt>
                <c:pt idx="11">
                  <c:v>0.94735148949751702</c:v>
                </c:pt>
                <c:pt idx="12">
                  <c:v>0.9170867449581952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0.88536652832912011</c:v>
                </c:pt>
                <c:pt idx="17">
                  <c:v>0.89595017050970804</c:v>
                </c:pt>
                <c:pt idx="18">
                  <c:v>0.85466750072339936</c:v>
                </c:pt>
                <c:pt idx="19">
                  <c:v>0.83014477582212476</c:v>
                </c:pt>
                <c:pt idx="20">
                  <c:v>0.84502784521006535</c:v>
                </c:pt>
                <c:pt idx="21">
                  <c:v>0.63832147571799591</c:v>
                </c:pt>
                <c:pt idx="22">
                  <c:v>0.79630917561176218</c:v>
                </c:pt>
                <c:pt idx="23">
                  <c:v>0.80582597361972885</c:v>
                </c:pt>
                <c:pt idx="24" formatCode="0.00">
                  <c:v>6.5534312295162198E-2</c:v>
                </c:pt>
                <c:pt idx="25" formatCode="0.00">
                  <c:v>0.4839890350541356</c:v>
                </c:pt>
                <c:pt idx="26" formatCode="0.00">
                  <c:v>0.34021193530395982</c:v>
                </c:pt>
                <c:pt idx="27" formatCode="0.00">
                  <c:v>0.58823529411764708</c:v>
                </c:pt>
                <c:pt idx="28" formatCode="0.00">
                  <c:v>0.25464268175121413</c:v>
                </c:pt>
                <c:pt idx="29" formatCode="0.00">
                  <c:v>0.20245667909629306</c:v>
                </c:pt>
                <c:pt idx="30" formatCode="0.00">
                  <c:v>0.38603223330775133</c:v>
                </c:pt>
                <c:pt idx="31" formatCode="0.00">
                  <c:v>0.60093896713615014</c:v>
                </c:pt>
                <c:pt idx="32" formatCode="0.00">
                  <c:v>0.52728584333850415</c:v>
                </c:pt>
                <c:pt idx="34" formatCode="0.00">
                  <c:v>0.45296822662705721</c:v>
                </c:pt>
                <c:pt idx="35" formatCode="0.00">
                  <c:v>0.44668601047225298</c:v>
                </c:pt>
                <c:pt idx="36" formatCode="0.00">
                  <c:v>0.4202898550724638</c:v>
                </c:pt>
                <c:pt idx="37" formatCode="0.00">
                  <c:v>0.44875040588162901</c:v>
                </c:pt>
                <c:pt idx="38" formatCode="0.00">
                  <c:v>0.94536021462412501</c:v>
                </c:pt>
                <c:pt idx="39" formatCode="0.00">
                  <c:v>0.35114560176668641</c:v>
                </c:pt>
                <c:pt idx="40" formatCode="0.00">
                  <c:v>0.25714985858785133</c:v>
                </c:pt>
                <c:pt idx="41" formatCode="0.00">
                  <c:v>0.24008337338261432</c:v>
                </c:pt>
                <c:pt idx="42" formatCode="0.00">
                  <c:v>0.31232451488892499</c:v>
                </c:pt>
                <c:pt idx="43" formatCode="0.00">
                  <c:v>0.21739489684267099</c:v>
                </c:pt>
                <c:pt idx="44" formatCode="0.00">
                  <c:v>0.14593963822135914</c:v>
                </c:pt>
                <c:pt idx="45" formatCode="0.00">
                  <c:v>2.5498277713088418E-2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dw!$AQ$3:$AQ$22</c:f>
              <c:numCache>
                <c:formatCode>0.00</c:formatCode>
                <c:ptCount val="20"/>
                <c:pt idx="0">
                  <c:v>0.14679942974304441</c:v>
                </c:pt>
                <c:pt idx="2">
                  <c:v>0.19644241541943014</c:v>
                </c:pt>
                <c:pt idx="3">
                  <c:v>0.13977837749907568</c:v>
                </c:pt>
                <c:pt idx="5">
                  <c:v>0.16156074627052691</c:v>
                </c:pt>
                <c:pt idx="7">
                  <c:v>0.12011987465906301</c:v>
                </c:pt>
                <c:pt idx="8">
                  <c:v>0.19408412881712322</c:v>
                </c:pt>
                <c:pt idx="9">
                  <c:v>0.10282837054271066</c:v>
                </c:pt>
                <c:pt idx="10">
                  <c:v>0.25107956634499912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</c:v>
                </c:pt>
                <c:pt idx="18">
                  <c:v>0.13391870735237268</c:v>
                </c:pt>
                <c:pt idx="19">
                  <c:v>0.10161496087404333</c:v>
                </c:pt>
              </c:numCache>
            </c:numRef>
          </c:xVal>
          <c:yVal>
            <c:numRef>
              <c:f>dw!$AN$3:$AN$22</c:f>
              <c:numCache>
                <c:formatCode>0.0</c:formatCode>
                <c:ptCount val="20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0.83712141328175305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0.82457622174799095</c:v>
                </c:pt>
                <c:pt idx="6">
                  <c:v>0.84045230588918396</c:v>
                </c:pt>
                <c:pt idx="7">
                  <c:v>0.84240504937507121</c:v>
                </c:pt>
                <c:pt idx="8">
                  <c:v>0.91395935879758028</c:v>
                </c:pt>
                <c:pt idx="9">
                  <c:v>0.8357325611548746</c:v>
                </c:pt>
                <c:pt idx="10">
                  <c:v>0.82980541226586391</c:v>
                </c:pt>
                <c:pt idx="11">
                  <c:v>0.94735148949751702</c:v>
                </c:pt>
                <c:pt idx="12">
                  <c:v>0.9170867449581952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0.88536652832912011</c:v>
                </c:pt>
                <c:pt idx="17">
                  <c:v>0.89595017050970804</c:v>
                </c:pt>
                <c:pt idx="18">
                  <c:v>0.85466750072339936</c:v>
                </c:pt>
                <c:pt idx="19">
                  <c:v>0.83014477582212476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882160"/>
        <c:axId val="681882552"/>
      </c:scatterChart>
      <c:valAx>
        <c:axId val="68188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Cholestanol/Chol</a:t>
                </a:r>
              </a:p>
            </c:rich>
          </c:tx>
          <c:overlay val="1"/>
        </c:title>
        <c:numFmt formatCode="0.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81882552"/>
        <c:crosses val="autoZero"/>
        <c:crossBetween val="midCat"/>
      </c:valAx>
      <c:valAx>
        <c:axId val="681882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Copr/Ethylcop</a:t>
                </a:r>
              </a:p>
            </c:rich>
          </c:tx>
          <c:overlay val="1"/>
        </c:title>
        <c:numFmt formatCode="0.00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81882160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dw!$AQ$3:$AQ$48</c:f>
              <c:numCache>
                <c:formatCode>0.00</c:formatCode>
                <c:ptCount val="46"/>
                <c:pt idx="0">
                  <c:v>0.14679942974304441</c:v>
                </c:pt>
                <c:pt idx="2">
                  <c:v>0.19644241541943014</c:v>
                </c:pt>
                <c:pt idx="3">
                  <c:v>0.13977837749907568</c:v>
                </c:pt>
                <c:pt idx="5">
                  <c:v>0.16156074627052691</c:v>
                </c:pt>
                <c:pt idx="7">
                  <c:v>0.12011987465906301</c:v>
                </c:pt>
                <c:pt idx="8">
                  <c:v>0.19408412881712322</c:v>
                </c:pt>
                <c:pt idx="9">
                  <c:v>0.10282837054271066</c:v>
                </c:pt>
                <c:pt idx="10">
                  <c:v>0.25107956634499912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</c:v>
                </c:pt>
                <c:pt idx="18">
                  <c:v>0.13391870735237268</c:v>
                </c:pt>
                <c:pt idx="19">
                  <c:v>0.10161496087404333</c:v>
                </c:pt>
                <c:pt idx="20">
                  <c:v>0.11685269759207545</c:v>
                </c:pt>
                <c:pt idx="24" formatCode="0.0000">
                  <c:v>4.6215563469646725E-2</c:v>
                </c:pt>
                <c:pt idx="25" formatCode="0.0000">
                  <c:v>0.11122737424060222</c:v>
                </c:pt>
                <c:pt idx="26" formatCode="0.0000">
                  <c:v>4.7027801457733144E-2</c:v>
                </c:pt>
                <c:pt idx="27" formatCode="0.0000">
                  <c:v>7.6187200879088354E-2</c:v>
                </c:pt>
                <c:pt idx="28" formatCode="0.0000">
                  <c:v>4.2697127647776424E-2</c:v>
                </c:pt>
                <c:pt idx="29" formatCode="0.0000">
                  <c:v>4.0674550564777007E-2</c:v>
                </c:pt>
                <c:pt idx="30" formatCode="0.0000">
                  <c:v>8.570315543435918E-3</c:v>
                </c:pt>
                <c:pt idx="31" formatCode="0.0000">
                  <c:v>7.7876668785759693E-3</c:v>
                </c:pt>
                <c:pt idx="33" formatCode="0.0000">
                  <c:v>0.13440913747439781</c:v>
                </c:pt>
                <c:pt idx="37" formatCode="0.0000">
                  <c:v>0.10877647437160801</c:v>
                </c:pt>
                <c:pt idx="38" formatCode="0.0000">
                  <c:v>7.4310047527848061E-2</c:v>
                </c:pt>
                <c:pt idx="40" formatCode="0.0000">
                  <c:v>6.5841298068045034E-2</c:v>
                </c:pt>
                <c:pt idx="42" formatCode="0.0000">
                  <c:v>2.8397893664511505E-2</c:v>
                </c:pt>
                <c:pt idx="43" formatCode="0.0000">
                  <c:v>1.867939972281274E-2</c:v>
                </c:pt>
                <c:pt idx="44" formatCode="0.0000">
                  <c:v>0.16044485321401303</c:v>
                </c:pt>
                <c:pt idx="45" formatCode="0.0000">
                  <c:v>2.5694454351799151E-2</c:v>
                </c:pt>
              </c:numCache>
            </c:numRef>
          </c:xVal>
          <c:yVal>
            <c:numRef>
              <c:f>dw!$AK$3:$AK$48</c:f>
              <c:numCache>
                <c:formatCode>0.0</c:formatCode>
                <c:ptCount val="46"/>
                <c:pt idx="0">
                  <c:v>0.95108061056790072</c:v>
                </c:pt>
                <c:pt idx="1">
                  <c:v>0.95835556737817285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0.885865775599883</c:v>
                </c:pt>
                <c:pt idx="5">
                  <c:v>0.84963883330860213</c:v>
                </c:pt>
                <c:pt idx="6">
                  <c:v>0.90541241692611996</c:v>
                </c:pt>
                <c:pt idx="7">
                  <c:v>0.89015357013722018</c:v>
                </c:pt>
                <c:pt idx="8">
                  <c:v>0.86818929670815936</c:v>
                </c:pt>
                <c:pt idx="9">
                  <c:v>0.85837571069379903</c:v>
                </c:pt>
                <c:pt idx="10">
                  <c:v>0.85980408783810247</c:v>
                </c:pt>
                <c:pt idx="11">
                  <c:v>0.95612978237846602</c:v>
                </c:pt>
                <c:pt idx="12">
                  <c:v>0.86142869507602593</c:v>
                </c:pt>
                <c:pt idx="13">
                  <c:v>0.90939204049980138</c:v>
                </c:pt>
                <c:pt idx="14">
                  <c:v>0.91291102594860618</c:v>
                </c:pt>
                <c:pt idx="16">
                  <c:v>0.96209612178556669</c:v>
                </c:pt>
                <c:pt idx="17">
                  <c:v>0.88145187808311043</c:v>
                </c:pt>
                <c:pt idx="18">
                  <c:v>0.96430435980385854</c:v>
                </c:pt>
                <c:pt idx="19">
                  <c:v>0.81164788032159463</c:v>
                </c:pt>
                <c:pt idx="20">
                  <c:v>0.85858101260193731</c:v>
                </c:pt>
                <c:pt idx="21">
                  <c:v>0.94680793971639565</c:v>
                </c:pt>
                <c:pt idx="22">
                  <c:v>0.87517576468309233</c:v>
                </c:pt>
                <c:pt idx="23">
                  <c:v>0.96103653878394291</c:v>
                </c:pt>
                <c:pt idx="24">
                  <c:v>5.2786350719831177E-2</c:v>
                </c:pt>
                <c:pt idx="25">
                  <c:v>5.4619014758896481E-2</c:v>
                </c:pt>
                <c:pt idx="26">
                  <c:v>1.8306575995513177E-2</c:v>
                </c:pt>
                <c:pt idx="27">
                  <c:v>1.2484786478251714E-2</c:v>
                </c:pt>
                <c:pt idx="28">
                  <c:v>4.0555959788177429E-2</c:v>
                </c:pt>
                <c:pt idx="29">
                  <c:v>4.2907889591948911E-2</c:v>
                </c:pt>
                <c:pt idx="30">
                  <c:v>6.2679421832760027E-2</c:v>
                </c:pt>
                <c:pt idx="31">
                  <c:v>3.1172477681928989E-2</c:v>
                </c:pt>
                <c:pt idx="32">
                  <c:v>0.28428044166563288</c:v>
                </c:pt>
                <c:pt idx="33">
                  <c:v>0.12725497577093986</c:v>
                </c:pt>
                <c:pt idx="34">
                  <c:v>5.4202245361942819E-2</c:v>
                </c:pt>
                <c:pt idx="35">
                  <c:v>2.7509037137890501E-2</c:v>
                </c:pt>
                <c:pt idx="36">
                  <c:v>7.375119031397985E-2</c:v>
                </c:pt>
                <c:pt idx="37">
                  <c:v>7.5582063524419499E-2</c:v>
                </c:pt>
                <c:pt idx="38">
                  <c:v>1.9402122104246924E-2</c:v>
                </c:pt>
                <c:pt idx="39">
                  <c:v>0.12993279285032655</c:v>
                </c:pt>
                <c:pt idx="40">
                  <c:v>0.27575052321136578</c:v>
                </c:pt>
                <c:pt idx="41">
                  <c:v>4.3316125381645171E-2</c:v>
                </c:pt>
                <c:pt idx="42">
                  <c:v>0.14267169399622184</c:v>
                </c:pt>
                <c:pt idx="43">
                  <c:v>0.39729435427669602</c:v>
                </c:pt>
                <c:pt idx="44">
                  <c:v>0.31639976103715656</c:v>
                </c:pt>
                <c:pt idx="45">
                  <c:v>0.13046704591961172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dw!$AQ$3:$AQ$22</c:f>
              <c:numCache>
                <c:formatCode>0.00</c:formatCode>
                <c:ptCount val="20"/>
                <c:pt idx="0">
                  <c:v>0.14679942974304441</c:v>
                </c:pt>
                <c:pt idx="2">
                  <c:v>0.19644241541943014</c:v>
                </c:pt>
                <c:pt idx="3">
                  <c:v>0.13977837749907568</c:v>
                </c:pt>
                <c:pt idx="5">
                  <c:v>0.16156074627052691</c:v>
                </c:pt>
                <c:pt idx="7">
                  <c:v>0.12011987465906301</c:v>
                </c:pt>
                <c:pt idx="8">
                  <c:v>0.19408412881712322</c:v>
                </c:pt>
                <c:pt idx="9">
                  <c:v>0.10282837054271066</c:v>
                </c:pt>
                <c:pt idx="10">
                  <c:v>0.25107956634499912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</c:v>
                </c:pt>
                <c:pt idx="18">
                  <c:v>0.13391870735237268</c:v>
                </c:pt>
                <c:pt idx="19">
                  <c:v>0.10161496087404333</c:v>
                </c:pt>
              </c:numCache>
            </c:numRef>
          </c:xVal>
          <c:yVal>
            <c:numRef>
              <c:f>dw!$AK$3:$AK$22</c:f>
              <c:numCache>
                <c:formatCode>0.0</c:formatCode>
                <c:ptCount val="20"/>
                <c:pt idx="0">
                  <c:v>0.95108061056790072</c:v>
                </c:pt>
                <c:pt idx="1">
                  <c:v>0.95835556737817285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0.885865775599883</c:v>
                </c:pt>
                <c:pt idx="5">
                  <c:v>0.84963883330860213</c:v>
                </c:pt>
                <c:pt idx="6">
                  <c:v>0.90541241692611996</c:v>
                </c:pt>
                <c:pt idx="7">
                  <c:v>0.89015357013722018</c:v>
                </c:pt>
                <c:pt idx="8">
                  <c:v>0.86818929670815936</c:v>
                </c:pt>
                <c:pt idx="9">
                  <c:v>0.85837571069379903</c:v>
                </c:pt>
                <c:pt idx="10">
                  <c:v>0.85980408783810247</c:v>
                </c:pt>
                <c:pt idx="11">
                  <c:v>0.95612978237846602</c:v>
                </c:pt>
                <c:pt idx="12">
                  <c:v>0.86142869507602593</c:v>
                </c:pt>
                <c:pt idx="13">
                  <c:v>0.90939204049980138</c:v>
                </c:pt>
                <c:pt idx="14">
                  <c:v>0.91291102594860618</c:v>
                </c:pt>
                <c:pt idx="16">
                  <c:v>0.96209612178556669</c:v>
                </c:pt>
                <c:pt idx="17">
                  <c:v>0.88145187808311043</c:v>
                </c:pt>
                <c:pt idx="18">
                  <c:v>0.96430435980385854</c:v>
                </c:pt>
                <c:pt idx="19">
                  <c:v>0.81164788032159463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883336"/>
        <c:axId val="681883728"/>
      </c:scatterChart>
      <c:valAx>
        <c:axId val="681883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Cholestanol/Chol</a:t>
                </a:r>
              </a:p>
            </c:rich>
          </c:tx>
          <c:overlay val="1"/>
        </c:title>
        <c:numFmt formatCode="0.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81883728"/>
        <c:crosses val="autoZero"/>
        <c:crossBetween val="midCat"/>
      </c:valAx>
      <c:valAx>
        <c:axId val="681883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Fec/Phyto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81883336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dw!$AG$3:$AG$48</c:f>
              <c:numCache>
                <c:formatCode>0.0</c:formatCode>
                <c:ptCount val="46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0.80185968368264893</c:v>
                </c:pt>
                <c:pt idx="3">
                  <c:v>0.80919967805546889</c:v>
                </c:pt>
                <c:pt idx="4">
                  <c:v>0.92174207875063296</c:v>
                </c:pt>
                <c:pt idx="5">
                  <c:v>0.95783902350319428</c:v>
                </c:pt>
                <c:pt idx="6">
                  <c:v>0.53535514764618497</c:v>
                </c:pt>
                <c:pt idx="7">
                  <c:v>0.67934071689529874</c:v>
                </c:pt>
                <c:pt idx="8">
                  <c:v>0.85207034348995125</c:v>
                </c:pt>
                <c:pt idx="9">
                  <c:v>0.91178053336511178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0.71021905087586201</c:v>
                </c:pt>
                <c:pt idx="18">
                  <c:v>0.97030855812148253</c:v>
                </c:pt>
                <c:pt idx="19">
                  <c:v>0.93049195439885901</c:v>
                </c:pt>
                <c:pt idx="20" formatCode="0.000">
                  <c:v>0.7827783600073307</c:v>
                </c:pt>
                <c:pt idx="21" formatCode="0.000">
                  <c:v>0.96348026851287638</c:v>
                </c:pt>
                <c:pt idx="22" formatCode="0.000">
                  <c:v>0.98099094079510707</c:v>
                </c:pt>
                <c:pt idx="23" formatCode="0.000">
                  <c:v>0.98077186249837678</c:v>
                </c:pt>
                <c:pt idx="24">
                  <c:v>0.4506692057195093</c:v>
                </c:pt>
                <c:pt idx="25">
                  <c:v>0.49004907623485267</c:v>
                </c:pt>
                <c:pt idx="26">
                  <c:v>0.39799047432635221</c:v>
                </c:pt>
                <c:pt idx="27">
                  <c:v>0.39096925122979054</c:v>
                </c:pt>
                <c:pt idx="28">
                  <c:v>0.37995824634655534</c:v>
                </c:pt>
                <c:pt idx="29">
                  <c:v>0.3461215387846121</c:v>
                </c:pt>
                <c:pt idx="30">
                  <c:v>0.47170990934667084</c:v>
                </c:pt>
                <c:pt idx="31">
                  <c:v>0.53024026512013256</c:v>
                </c:pt>
                <c:pt idx="32">
                  <c:v>0.44389927067724433</c:v>
                </c:pt>
                <c:pt idx="33">
                  <c:v>0.39180475063260145</c:v>
                </c:pt>
                <c:pt idx="34" formatCode="0.000">
                  <c:v>0.55555555555555547</c:v>
                </c:pt>
                <c:pt idx="35">
                  <c:v>0.33583552692011498</c:v>
                </c:pt>
                <c:pt idx="36">
                  <c:v>0.38591404068466995</c:v>
                </c:pt>
                <c:pt idx="37">
                  <c:v>0.31818181818181801</c:v>
                </c:pt>
                <c:pt idx="38">
                  <c:v>0.50268817204301075</c:v>
                </c:pt>
                <c:pt idx="39">
                  <c:v>0.33198727959838581</c:v>
                </c:pt>
                <c:pt idx="40">
                  <c:v>0.80192596488452761</c:v>
                </c:pt>
                <c:pt idx="41">
                  <c:v>0.3829542999839633</c:v>
                </c:pt>
                <c:pt idx="42">
                  <c:v>0.38048724918378724</c:v>
                </c:pt>
                <c:pt idx="43">
                  <c:v>0.83910494816860637</c:v>
                </c:pt>
                <c:pt idx="44">
                  <c:v>0.50141040388402969</c:v>
                </c:pt>
                <c:pt idx="45">
                  <c:v>0.37296983742438311</c:v>
                </c:pt>
              </c:numCache>
            </c:numRef>
          </c:xVal>
          <c:yVal>
            <c:numRef>
              <c:f>dw!$AQ$3:$AQ$48</c:f>
              <c:numCache>
                <c:formatCode>0.00</c:formatCode>
                <c:ptCount val="46"/>
                <c:pt idx="0">
                  <c:v>0.14679942974304441</c:v>
                </c:pt>
                <c:pt idx="2">
                  <c:v>0.19644241541943014</c:v>
                </c:pt>
                <c:pt idx="3">
                  <c:v>0.13977837749907568</c:v>
                </c:pt>
                <c:pt idx="5">
                  <c:v>0.16156074627052691</c:v>
                </c:pt>
                <c:pt idx="7">
                  <c:v>0.12011987465906301</c:v>
                </c:pt>
                <c:pt idx="8">
                  <c:v>0.19408412881712322</c:v>
                </c:pt>
                <c:pt idx="9">
                  <c:v>0.10282837054271066</c:v>
                </c:pt>
                <c:pt idx="10">
                  <c:v>0.25107956634499912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</c:v>
                </c:pt>
                <c:pt idx="18">
                  <c:v>0.13391870735237268</c:v>
                </c:pt>
                <c:pt idx="19">
                  <c:v>0.10161496087404333</c:v>
                </c:pt>
                <c:pt idx="20">
                  <c:v>0.11685269759207545</c:v>
                </c:pt>
                <c:pt idx="24" formatCode="0.0000">
                  <c:v>4.6215563469646725E-2</c:v>
                </c:pt>
                <c:pt idx="25" formatCode="0.0000">
                  <c:v>0.11122737424060222</c:v>
                </c:pt>
                <c:pt idx="26" formatCode="0.0000">
                  <c:v>4.7027801457733144E-2</c:v>
                </c:pt>
                <c:pt idx="27" formatCode="0.0000">
                  <c:v>7.6187200879088354E-2</c:v>
                </c:pt>
                <c:pt idx="28" formatCode="0.0000">
                  <c:v>4.2697127647776424E-2</c:v>
                </c:pt>
                <c:pt idx="29" formatCode="0.0000">
                  <c:v>4.0674550564777007E-2</c:v>
                </c:pt>
                <c:pt idx="30" formatCode="0.0000">
                  <c:v>8.570315543435918E-3</c:v>
                </c:pt>
                <c:pt idx="31" formatCode="0.0000">
                  <c:v>7.7876668785759693E-3</c:v>
                </c:pt>
                <c:pt idx="33" formatCode="0.0000">
                  <c:v>0.13440913747439781</c:v>
                </c:pt>
                <c:pt idx="37" formatCode="0.0000">
                  <c:v>0.10877647437160801</c:v>
                </c:pt>
                <c:pt idx="38" formatCode="0.0000">
                  <c:v>7.4310047527848061E-2</c:v>
                </c:pt>
                <c:pt idx="40" formatCode="0.0000">
                  <c:v>6.5841298068045034E-2</c:v>
                </c:pt>
                <c:pt idx="42" formatCode="0.0000">
                  <c:v>2.8397893664511505E-2</c:v>
                </c:pt>
                <c:pt idx="43" formatCode="0.0000">
                  <c:v>1.867939972281274E-2</c:v>
                </c:pt>
                <c:pt idx="44" formatCode="0.0000">
                  <c:v>0.16044485321401303</c:v>
                </c:pt>
                <c:pt idx="45" formatCode="0.0000">
                  <c:v>2.5694454351799151E-2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dw!$AG$3:$AG$22</c:f>
              <c:numCache>
                <c:formatCode>0.0</c:formatCode>
                <c:ptCount val="20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0.80185968368264893</c:v>
                </c:pt>
                <c:pt idx="3">
                  <c:v>0.80919967805546889</c:v>
                </c:pt>
                <c:pt idx="4">
                  <c:v>0.92174207875063296</c:v>
                </c:pt>
                <c:pt idx="5">
                  <c:v>0.95783902350319428</c:v>
                </c:pt>
                <c:pt idx="6">
                  <c:v>0.53535514764618497</c:v>
                </c:pt>
                <c:pt idx="7">
                  <c:v>0.67934071689529874</c:v>
                </c:pt>
                <c:pt idx="8">
                  <c:v>0.85207034348995125</c:v>
                </c:pt>
                <c:pt idx="9">
                  <c:v>0.91178053336511178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0.71021905087586201</c:v>
                </c:pt>
                <c:pt idx="18">
                  <c:v>0.97030855812148253</c:v>
                </c:pt>
                <c:pt idx="19">
                  <c:v>0.93049195439885901</c:v>
                </c:pt>
              </c:numCache>
            </c:numRef>
          </c:xVal>
          <c:yVal>
            <c:numRef>
              <c:f>dw!$AQ$3:$AQ$22</c:f>
              <c:numCache>
                <c:formatCode>0.00</c:formatCode>
                <c:ptCount val="20"/>
                <c:pt idx="0">
                  <c:v>0.14679942974304441</c:v>
                </c:pt>
                <c:pt idx="2">
                  <c:v>0.19644241541943014</c:v>
                </c:pt>
                <c:pt idx="3">
                  <c:v>0.13977837749907568</c:v>
                </c:pt>
                <c:pt idx="5">
                  <c:v>0.16156074627052691</c:v>
                </c:pt>
                <c:pt idx="7">
                  <c:v>0.12011987465906301</c:v>
                </c:pt>
                <c:pt idx="8">
                  <c:v>0.19408412881712322</c:v>
                </c:pt>
                <c:pt idx="9">
                  <c:v>0.10282837054271066</c:v>
                </c:pt>
                <c:pt idx="10">
                  <c:v>0.25107956634499912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</c:v>
                </c:pt>
                <c:pt idx="18">
                  <c:v>0.13391870735237268</c:v>
                </c:pt>
                <c:pt idx="19">
                  <c:v>0.10161496087404333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884512"/>
        <c:axId val="673590472"/>
      </c:scatterChart>
      <c:valAx>
        <c:axId val="681884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Copr/EpiCop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73590472"/>
        <c:crosses val="autoZero"/>
        <c:crossBetween val="midCat"/>
      </c:valAx>
      <c:valAx>
        <c:axId val="673590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Cholestanol/Chol</a:t>
                </a:r>
              </a:p>
            </c:rich>
          </c:tx>
          <c:overlay val="1"/>
        </c:title>
        <c:numFmt formatCode="0.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81884512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dw!$AG$3:$AG$48</c:f>
              <c:numCache>
                <c:formatCode>0.0</c:formatCode>
                <c:ptCount val="46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0.80185968368264893</c:v>
                </c:pt>
                <c:pt idx="3">
                  <c:v>0.80919967805546889</c:v>
                </c:pt>
                <c:pt idx="4">
                  <c:v>0.92174207875063296</c:v>
                </c:pt>
                <c:pt idx="5">
                  <c:v>0.95783902350319428</c:v>
                </c:pt>
                <c:pt idx="6">
                  <c:v>0.53535514764618497</c:v>
                </c:pt>
                <c:pt idx="7">
                  <c:v>0.67934071689529874</c:v>
                </c:pt>
                <c:pt idx="8">
                  <c:v>0.85207034348995125</c:v>
                </c:pt>
                <c:pt idx="9">
                  <c:v>0.91178053336511178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0.71021905087586201</c:v>
                </c:pt>
                <c:pt idx="18">
                  <c:v>0.97030855812148253</c:v>
                </c:pt>
                <c:pt idx="19">
                  <c:v>0.93049195439885901</c:v>
                </c:pt>
                <c:pt idx="20" formatCode="0.000">
                  <c:v>0.7827783600073307</c:v>
                </c:pt>
                <c:pt idx="21" formatCode="0.000">
                  <c:v>0.96348026851287638</c:v>
                </c:pt>
                <c:pt idx="22" formatCode="0.000">
                  <c:v>0.98099094079510707</c:v>
                </c:pt>
                <c:pt idx="23" formatCode="0.000">
                  <c:v>0.98077186249837678</c:v>
                </c:pt>
                <c:pt idx="24">
                  <c:v>0.4506692057195093</c:v>
                </c:pt>
                <c:pt idx="25">
                  <c:v>0.49004907623485267</c:v>
                </c:pt>
                <c:pt idx="26">
                  <c:v>0.39799047432635221</c:v>
                </c:pt>
                <c:pt idx="27">
                  <c:v>0.39096925122979054</c:v>
                </c:pt>
                <c:pt idx="28">
                  <c:v>0.37995824634655534</c:v>
                </c:pt>
                <c:pt idx="29">
                  <c:v>0.3461215387846121</c:v>
                </c:pt>
                <c:pt idx="30">
                  <c:v>0.47170990934667084</c:v>
                </c:pt>
                <c:pt idx="31">
                  <c:v>0.53024026512013256</c:v>
                </c:pt>
                <c:pt idx="32">
                  <c:v>0.44389927067724433</c:v>
                </c:pt>
                <c:pt idx="33">
                  <c:v>0.39180475063260145</c:v>
                </c:pt>
                <c:pt idx="34" formatCode="0.000">
                  <c:v>0.55555555555555547</c:v>
                </c:pt>
                <c:pt idx="35">
                  <c:v>0.33583552692011498</c:v>
                </c:pt>
                <c:pt idx="36">
                  <c:v>0.38591404068466995</c:v>
                </c:pt>
                <c:pt idx="37">
                  <c:v>0.31818181818181801</c:v>
                </c:pt>
                <c:pt idx="38">
                  <c:v>0.50268817204301075</c:v>
                </c:pt>
                <c:pt idx="39">
                  <c:v>0.33198727959838581</c:v>
                </c:pt>
                <c:pt idx="40">
                  <c:v>0.80192596488452761</c:v>
                </c:pt>
                <c:pt idx="41">
                  <c:v>0.3829542999839633</c:v>
                </c:pt>
                <c:pt idx="42">
                  <c:v>0.38048724918378724</c:v>
                </c:pt>
                <c:pt idx="43">
                  <c:v>0.83910494816860637</c:v>
                </c:pt>
                <c:pt idx="44">
                  <c:v>0.50141040388402969</c:v>
                </c:pt>
                <c:pt idx="45">
                  <c:v>0.37296983742438311</c:v>
                </c:pt>
              </c:numCache>
            </c:numRef>
          </c:xVal>
          <c:yVal>
            <c:numRef>
              <c:f>dw!$AL$3:$AL$48</c:f>
              <c:numCache>
                <c:formatCode>0.000</c:formatCode>
                <c:ptCount val="46"/>
                <c:pt idx="0">
                  <c:v>0.97096235122543717</c:v>
                </c:pt>
                <c:pt idx="1">
                  <c:v>0.95888714806233477</c:v>
                </c:pt>
                <c:pt idx="2">
                  <c:v>0.94563485577930162</c:v>
                </c:pt>
                <c:pt idx="3">
                  <c:v>0.96579665610852961</c:v>
                </c:pt>
                <c:pt idx="5">
                  <c:v>0.95478285073099733</c:v>
                </c:pt>
                <c:pt idx="7">
                  <c:v>0.98176634512668781</c:v>
                </c:pt>
                <c:pt idx="8">
                  <c:v>0.94864905814825362</c:v>
                </c:pt>
                <c:pt idx="9">
                  <c:v>0.96830303700657727</c:v>
                </c:pt>
                <c:pt idx="10">
                  <c:v>0.9318320377479764</c:v>
                </c:pt>
                <c:pt idx="11">
                  <c:v>0.95555221155950465</c:v>
                </c:pt>
                <c:pt idx="13">
                  <c:v>0.97807366746512947</c:v>
                </c:pt>
                <c:pt idx="14">
                  <c:v>0.9783218788729221</c:v>
                </c:pt>
                <c:pt idx="15">
                  <c:v>0.97506609956751111</c:v>
                </c:pt>
                <c:pt idx="16">
                  <c:v>0.97145812268691889</c:v>
                </c:pt>
                <c:pt idx="17">
                  <c:v>0.97695494456562038</c:v>
                </c:pt>
                <c:pt idx="18">
                  <c:v>0.9773304559159296</c:v>
                </c:pt>
                <c:pt idx="19">
                  <c:v>0.97018414698263677</c:v>
                </c:pt>
                <c:pt idx="20">
                  <c:v>0.97186857613083155</c:v>
                </c:pt>
                <c:pt idx="24">
                  <c:v>0.29253592502886017</c:v>
                </c:pt>
                <c:pt idx="25">
                  <c:v>0.42009490836489882</c:v>
                </c:pt>
                <c:pt idx="26">
                  <c:v>0.35563960368471126</c:v>
                </c:pt>
                <c:pt idx="27">
                  <c:v>0.21911041361659103</c:v>
                </c:pt>
                <c:pt idx="28">
                  <c:v>0.55439814814814814</c:v>
                </c:pt>
                <c:pt idx="29">
                  <c:v>0.56593341294050403</c:v>
                </c:pt>
                <c:pt idx="30">
                  <c:v>0.87908766144545203</c:v>
                </c:pt>
                <c:pt idx="31">
                  <c:v>0.79762101437303823</c:v>
                </c:pt>
                <c:pt idx="33">
                  <c:v>0.66809927192654972</c:v>
                </c:pt>
                <c:pt idx="37">
                  <c:v>0.57204050496152903</c:v>
                </c:pt>
                <c:pt idx="38">
                  <c:v>0.30462137238159787</c:v>
                </c:pt>
                <c:pt idx="39">
                  <c:v>0.42754986309902665</c:v>
                </c:pt>
                <c:pt idx="40">
                  <c:v>0.65870502320635382</c:v>
                </c:pt>
                <c:pt idx="42">
                  <c:v>0.79522465654829977</c:v>
                </c:pt>
                <c:pt idx="43">
                  <c:v>0.96497294361697861</c:v>
                </c:pt>
                <c:pt idx="44">
                  <c:v>0.64713748865780396</c:v>
                </c:pt>
                <c:pt idx="45">
                  <c:v>0.68864855538113823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dw!$AG$3:$AG$22</c:f>
              <c:numCache>
                <c:formatCode>0.0</c:formatCode>
                <c:ptCount val="20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0.80185968368264893</c:v>
                </c:pt>
                <c:pt idx="3">
                  <c:v>0.80919967805546889</c:v>
                </c:pt>
                <c:pt idx="4">
                  <c:v>0.92174207875063296</c:v>
                </c:pt>
                <c:pt idx="5">
                  <c:v>0.95783902350319428</c:v>
                </c:pt>
                <c:pt idx="6">
                  <c:v>0.53535514764618497</c:v>
                </c:pt>
                <c:pt idx="7">
                  <c:v>0.67934071689529874</c:v>
                </c:pt>
                <c:pt idx="8">
                  <c:v>0.85207034348995125</c:v>
                </c:pt>
                <c:pt idx="9">
                  <c:v>0.91178053336511178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0.71021905087586201</c:v>
                </c:pt>
                <c:pt idx="18">
                  <c:v>0.97030855812148253</c:v>
                </c:pt>
                <c:pt idx="19">
                  <c:v>0.93049195439885901</c:v>
                </c:pt>
              </c:numCache>
            </c:numRef>
          </c:xVal>
          <c:yVal>
            <c:numRef>
              <c:f>dw!$AL$3:$AL$22</c:f>
              <c:numCache>
                <c:formatCode>0.000</c:formatCode>
                <c:ptCount val="20"/>
                <c:pt idx="0">
                  <c:v>0.97096235122543717</c:v>
                </c:pt>
                <c:pt idx="1">
                  <c:v>0.95888714806233477</c:v>
                </c:pt>
                <c:pt idx="2">
                  <c:v>0.94563485577930162</c:v>
                </c:pt>
                <c:pt idx="3">
                  <c:v>0.96579665610852961</c:v>
                </c:pt>
                <c:pt idx="5">
                  <c:v>0.95478285073099733</c:v>
                </c:pt>
                <c:pt idx="7">
                  <c:v>0.98176634512668781</c:v>
                </c:pt>
                <c:pt idx="8">
                  <c:v>0.94864905814825362</c:v>
                </c:pt>
                <c:pt idx="9">
                  <c:v>0.96830303700657727</c:v>
                </c:pt>
                <c:pt idx="10">
                  <c:v>0.9318320377479764</c:v>
                </c:pt>
                <c:pt idx="11">
                  <c:v>0.95555221155950465</c:v>
                </c:pt>
                <c:pt idx="13">
                  <c:v>0.97807366746512947</c:v>
                </c:pt>
                <c:pt idx="14">
                  <c:v>0.9783218788729221</c:v>
                </c:pt>
                <c:pt idx="15">
                  <c:v>0.97506609956751111</c:v>
                </c:pt>
                <c:pt idx="16">
                  <c:v>0.97145812268691889</c:v>
                </c:pt>
                <c:pt idx="17">
                  <c:v>0.97695494456562038</c:v>
                </c:pt>
                <c:pt idx="18">
                  <c:v>0.9773304559159296</c:v>
                </c:pt>
                <c:pt idx="19">
                  <c:v>0.97018414698263677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068552"/>
        <c:axId val="687068944"/>
      </c:scatterChart>
      <c:valAx>
        <c:axId val="687068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Copr/EpiCop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87068944"/>
        <c:crosses val="autoZero"/>
        <c:crossBetween val="midCat"/>
      </c:valAx>
      <c:valAx>
        <c:axId val="687068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5B/(5B+5a)</a:t>
                </a:r>
              </a:p>
            </c:rich>
          </c:tx>
          <c:overlay val="1"/>
        </c:title>
        <c:numFmt formatCode="0.0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87068552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dw!$AG$3:$AG$48</c:f>
              <c:numCache>
                <c:formatCode>0.0</c:formatCode>
                <c:ptCount val="46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0.80185968368264893</c:v>
                </c:pt>
                <c:pt idx="3">
                  <c:v>0.80919967805546889</c:v>
                </c:pt>
                <c:pt idx="4">
                  <c:v>0.92174207875063296</c:v>
                </c:pt>
                <c:pt idx="5">
                  <c:v>0.95783902350319428</c:v>
                </c:pt>
                <c:pt idx="6">
                  <c:v>0.53535514764618497</c:v>
                </c:pt>
                <c:pt idx="7">
                  <c:v>0.67934071689529874</c:v>
                </c:pt>
                <c:pt idx="8">
                  <c:v>0.85207034348995125</c:v>
                </c:pt>
                <c:pt idx="9">
                  <c:v>0.91178053336511178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0.71021905087586201</c:v>
                </c:pt>
                <c:pt idx="18">
                  <c:v>0.97030855812148253</c:v>
                </c:pt>
                <c:pt idx="19">
                  <c:v>0.93049195439885901</c:v>
                </c:pt>
                <c:pt idx="20" formatCode="0.000">
                  <c:v>0.7827783600073307</c:v>
                </c:pt>
                <c:pt idx="21" formatCode="0.000">
                  <c:v>0.96348026851287638</c:v>
                </c:pt>
                <c:pt idx="22" formatCode="0.000">
                  <c:v>0.98099094079510707</c:v>
                </c:pt>
                <c:pt idx="23" formatCode="0.000">
                  <c:v>0.98077186249837678</c:v>
                </c:pt>
                <c:pt idx="24">
                  <c:v>0.4506692057195093</c:v>
                </c:pt>
                <c:pt idx="25">
                  <c:v>0.49004907623485267</c:v>
                </c:pt>
                <c:pt idx="26">
                  <c:v>0.39799047432635221</c:v>
                </c:pt>
                <c:pt idx="27">
                  <c:v>0.39096925122979054</c:v>
                </c:pt>
                <c:pt idx="28">
                  <c:v>0.37995824634655534</c:v>
                </c:pt>
                <c:pt idx="29">
                  <c:v>0.3461215387846121</c:v>
                </c:pt>
                <c:pt idx="30">
                  <c:v>0.47170990934667084</c:v>
                </c:pt>
                <c:pt idx="31">
                  <c:v>0.53024026512013256</c:v>
                </c:pt>
                <c:pt idx="32">
                  <c:v>0.44389927067724433</c:v>
                </c:pt>
                <c:pt idx="33">
                  <c:v>0.39180475063260145</c:v>
                </c:pt>
                <c:pt idx="34" formatCode="0.000">
                  <c:v>0.55555555555555547</c:v>
                </c:pt>
                <c:pt idx="35">
                  <c:v>0.33583552692011498</c:v>
                </c:pt>
                <c:pt idx="36">
                  <c:v>0.38591404068466995</c:v>
                </c:pt>
                <c:pt idx="37">
                  <c:v>0.31818181818181801</c:v>
                </c:pt>
                <c:pt idx="38">
                  <c:v>0.50268817204301075</c:v>
                </c:pt>
                <c:pt idx="39">
                  <c:v>0.33198727959838581</c:v>
                </c:pt>
                <c:pt idx="40">
                  <c:v>0.80192596488452761</c:v>
                </c:pt>
                <c:pt idx="41">
                  <c:v>0.3829542999839633</c:v>
                </c:pt>
                <c:pt idx="42">
                  <c:v>0.38048724918378724</c:v>
                </c:pt>
                <c:pt idx="43">
                  <c:v>0.83910494816860637</c:v>
                </c:pt>
                <c:pt idx="44">
                  <c:v>0.50141040388402969</c:v>
                </c:pt>
                <c:pt idx="45">
                  <c:v>0.37296983742438311</c:v>
                </c:pt>
              </c:numCache>
            </c:numRef>
          </c:xVal>
          <c:yVal>
            <c:numRef>
              <c:f>dw!$AN$3:$AN$48</c:f>
              <c:numCache>
                <c:formatCode>0.0</c:formatCode>
                <c:ptCount val="46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0.83712141328175305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0.82457622174799095</c:v>
                </c:pt>
                <c:pt idx="6">
                  <c:v>0.84045230588918396</c:v>
                </c:pt>
                <c:pt idx="7">
                  <c:v>0.84240504937507121</c:v>
                </c:pt>
                <c:pt idx="8">
                  <c:v>0.91395935879758028</c:v>
                </c:pt>
                <c:pt idx="9">
                  <c:v>0.8357325611548746</c:v>
                </c:pt>
                <c:pt idx="10">
                  <c:v>0.82980541226586391</c:v>
                </c:pt>
                <c:pt idx="11">
                  <c:v>0.94735148949751702</c:v>
                </c:pt>
                <c:pt idx="12">
                  <c:v>0.9170867449581952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0.88536652832912011</c:v>
                </c:pt>
                <c:pt idx="17">
                  <c:v>0.89595017050970804</c:v>
                </c:pt>
                <c:pt idx="18">
                  <c:v>0.85466750072339936</c:v>
                </c:pt>
                <c:pt idx="19">
                  <c:v>0.83014477582212476</c:v>
                </c:pt>
                <c:pt idx="20">
                  <c:v>0.84502784521006535</c:v>
                </c:pt>
                <c:pt idx="21">
                  <c:v>0.63832147571799591</c:v>
                </c:pt>
                <c:pt idx="22">
                  <c:v>0.79630917561176218</c:v>
                </c:pt>
                <c:pt idx="23">
                  <c:v>0.80582597361972885</c:v>
                </c:pt>
                <c:pt idx="24" formatCode="0.00">
                  <c:v>6.5534312295162198E-2</c:v>
                </c:pt>
                <c:pt idx="25" formatCode="0.00">
                  <c:v>0.4839890350541356</c:v>
                </c:pt>
                <c:pt idx="26" formatCode="0.00">
                  <c:v>0.34021193530395982</c:v>
                </c:pt>
                <c:pt idx="27" formatCode="0.00">
                  <c:v>0.58823529411764708</c:v>
                </c:pt>
                <c:pt idx="28" formatCode="0.00">
                  <c:v>0.25464268175121413</c:v>
                </c:pt>
                <c:pt idx="29" formatCode="0.00">
                  <c:v>0.20245667909629306</c:v>
                </c:pt>
                <c:pt idx="30" formatCode="0.00">
                  <c:v>0.38603223330775133</c:v>
                </c:pt>
                <c:pt idx="31" formatCode="0.00">
                  <c:v>0.60093896713615014</c:v>
                </c:pt>
                <c:pt idx="32" formatCode="0.00">
                  <c:v>0.52728584333850415</c:v>
                </c:pt>
                <c:pt idx="34" formatCode="0.00">
                  <c:v>0.45296822662705721</c:v>
                </c:pt>
                <c:pt idx="35" formatCode="0.00">
                  <c:v>0.44668601047225298</c:v>
                </c:pt>
                <c:pt idx="36" formatCode="0.00">
                  <c:v>0.4202898550724638</c:v>
                </c:pt>
                <c:pt idx="37" formatCode="0.00">
                  <c:v>0.44875040588162901</c:v>
                </c:pt>
                <c:pt idx="38" formatCode="0.00">
                  <c:v>0.94536021462412501</c:v>
                </c:pt>
                <c:pt idx="39" formatCode="0.00">
                  <c:v>0.35114560176668641</c:v>
                </c:pt>
                <c:pt idx="40" formatCode="0.00">
                  <c:v>0.25714985858785133</c:v>
                </c:pt>
                <c:pt idx="41" formatCode="0.00">
                  <c:v>0.24008337338261432</c:v>
                </c:pt>
                <c:pt idx="42" formatCode="0.00">
                  <c:v>0.31232451488892499</c:v>
                </c:pt>
                <c:pt idx="43" formatCode="0.00">
                  <c:v>0.21739489684267099</c:v>
                </c:pt>
                <c:pt idx="44" formatCode="0.00">
                  <c:v>0.14593963822135914</c:v>
                </c:pt>
                <c:pt idx="45" formatCode="0.00">
                  <c:v>2.5498277713088418E-2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dw!$AG$3:$AG$22</c:f>
              <c:numCache>
                <c:formatCode>0.0</c:formatCode>
                <c:ptCount val="20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0.80185968368264893</c:v>
                </c:pt>
                <c:pt idx="3">
                  <c:v>0.80919967805546889</c:v>
                </c:pt>
                <c:pt idx="4">
                  <c:v>0.92174207875063296</c:v>
                </c:pt>
                <c:pt idx="5">
                  <c:v>0.95783902350319428</c:v>
                </c:pt>
                <c:pt idx="6">
                  <c:v>0.53535514764618497</c:v>
                </c:pt>
                <c:pt idx="7">
                  <c:v>0.67934071689529874</c:v>
                </c:pt>
                <c:pt idx="8">
                  <c:v>0.85207034348995125</c:v>
                </c:pt>
                <c:pt idx="9">
                  <c:v>0.91178053336511178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0.71021905087586201</c:v>
                </c:pt>
                <c:pt idx="18">
                  <c:v>0.97030855812148253</c:v>
                </c:pt>
                <c:pt idx="19">
                  <c:v>0.93049195439885901</c:v>
                </c:pt>
              </c:numCache>
            </c:numRef>
          </c:xVal>
          <c:yVal>
            <c:numRef>
              <c:f>dw!$AN$3:$AN$22</c:f>
              <c:numCache>
                <c:formatCode>0.0</c:formatCode>
                <c:ptCount val="20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0.83712141328175305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0.82457622174799095</c:v>
                </c:pt>
                <c:pt idx="6">
                  <c:v>0.84045230588918396</c:v>
                </c:pt>
                <c:pt idx="7">
                  <c:v>0.84240504937507121</c:v>
                </c:pt>
                <c:pt idx="8">
                  <c:v>0.91395935879758028</c:v>
                </c:pt>
                <c:pt idx="9">
                  <c:v>0.8357325611548746</c:v>
                </c:pt>
                <c:pt idx="10">
                  <c:v>0.82980541226586391</c:v>
                </c:pt>
                <c:pt idx="11">
                  <c:v>0.94735148949751702</c:v>
                </c:pt>
                <c:pt idx="12">
                  <c:v>0.9170867449581952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0.88536652832912011</c:v>
                </c:pt>
                <c:pt idx="17">
                  <c:v>0.89595017050970804</c:v>
                </c:pt>
                <c:pt idx="18">
                  <c:v>0.85466750072339936</c:v>
                </c:pt>
                <c:pt idx="19">
                  <c:v>0.83014477582212476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069728"/>
        <c:axId val="687070120"/>
      </c:scatterChart>
      <c:valAx>
        <c:axId val="687069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Copr/EpiCop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87070120"/>
        <c:crosses val="autoZero"/>
        <c:crossBetween val="midCat"/>
      </c:valAx>
      <c:valAx>
        <c:axId val="687070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Copr/Ethylcop</a:t>
                </a:r>
              </a:p>
            </c:rich>
          </c:tx>
          <c:overlay val="1"/>
        </c:title>
        <c:numFmt formatCode="0.00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87069728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dw!$AG$3:$AG$48</c:f>
              <c:numCache>
                <c:formatCode>0.0</c:formatCode>
                <c:ptCount val="46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0.80185968368264893</c:v>
                </c:pt>
                <c:pt idx="3">
                  <c:v>0.80919967805546889</c:v>
                </c:pt>
                <c:pt idx="4">
                  <c:v>0.92174207875063296</c:v>
                </c:pt>
                <c:pt idx="5">
                  <c:v>0.95783902350319428</c:v>
                </c:pt>
                <c:pt idx="6">
                  <c:v>0.53535514764618497</c:v>
                </c:pt>
                <c:pt idx="7">
                  <c:v>0.67934071689529874</c:v>
                </c:pt>
                <c:pt idx="8">
                  <c:v>0.85207034348995125</c:v>
                </c:pt>
                <c:pt idx="9">
                  <c:v>0.91178053336511178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0.71021905087586201</c:v>
                </c:pt>
                <c:pt idx="18">
                  <c:v>0.97030855812148253</c:v>
                </c:pt>
                <c:pt idx="19">
                  <c:v>0.93049195439885901</c:v>
                </c:pt>
                <c:pt idx="20" formatCode="0.000">
                  <c:v>0.7827783600073307</c:v>
                </c:pt>
                <c:pt idx="21" formatCode="0.000">
                  <c:v>0.96348026851287638</c:v>
                </c:pt>
                <c:pt idx="22" formatCode="0.000">
                  <c:v>0.98099094079510707</c:v>
                </c:pt>
                <c:pt idx="23" formatCode="0.000">
                  <c:v>0.98077186249837678</c:v>
                </c:pt>
                <c:pt idx="24">
                  <c:v>0.4506692057195093</c:v>
                </c:pt>
                <c:pt idx="25">
                  <c:v>0.49004907623485267</c:v>
                </c:pt>
                <c:pt idx="26">
                  <c:v>0.39799047432635221</c:v>
                </c:pt>
                <c:pt idx="27">
                  <c:v>0.39096925122979054</c:v>
                </c:pt>
                <c:pt idx="28">
                  <c:v>0.37995824634655534</c:v>
                </c:pt>
                <c:pt idx="29">
                  <c:v>0.3461215387846121</c:v>
                </c:pt>
                <c:pt idx="30">
                  <c:v>0.47170990934667084</c:v>
                </c:pt>
                <c:pt idx="31">
                  <c:v>0.53024026512013256</c:v>
                </c:pt>
                <c:pt idx="32">
                  <c:v>0.44389927067724433</c:v>
                </c:pt>
                <c:pt idx="33">
                  <c:v>0.39180475063260145</c:v>
                </c:pt>
                <c:pt idx="34" formatCode="0.000">
                  <c:v>0.55555555555555547</c:v>
                </c:pt>
                <c:pt idx="35">
                  <c:v>0.33583552692011498</c:v>
                </c:pt>
                <c:pt idx="36">
                  <c:v>0.38591404068466995</c:v>
                </c:pt>
                <c:pt idx="37">
                  <c:v>0.31818181818181801</c:v>
                </c:pt>
                <c:pt idx="38">
                  <c:v>0.50268817204301075</c:v>
                </c:pt>
                <c:pt idx="39">
                  <c:v>0.33198727959838581</c:v>
                </c:pt>
                <c:pt idx="40">
                  <c:v>0.80192596488452761</c:v>
                </c:pt>
                <c:pt idx="41">
                  <c:v>0.3829542999839633</c:v>
                </c:pt>
                <c:pt idx="42">
                  <c:v>0.38048724918378724</c:v>
                </c:pt>
                <c:pt idx="43">
                  <c:v>0.83910494816860637</c:v>
                </c:pt>
                <c:pt idx="44">
                  <c:v>0.50141040388402969</c:v>
                </c:pt>
                <c:pt idx="45">
                  <c:v>0.37296983742438311</c:v>
                </c:pt>
              </c:numCache>
            </c:numRef>
          </c:xVal>
          <c:yVal>
            <c:numRef>
              <c:f>dw!$AK$3:$AK$48</c:f>
              <c:numCache>
                <c:formatCode>0.0</c:formatCode>
                <c:ptCount val="46"/>
                <c:pt idx="0">
                  <c:v>0.95108061056790072</c:v>
                </c:pt>
                <c:pt idx="1">
                  <c:v>0.95835556737817285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0.885865775599883</c:v>
                </c:pt>
                <c:pt idx="5">
                  <c:v>0.84963883330860213</c:v>
                </c:pt>
                <c:pt idx="6">
                  <c:v>0.90541241692611996</c:v>
                </c:pt>
                <c:pt idx="7">
                  <c:v>0.89015357013722018</c:v>
                </c:pt>
                <c:pt idx="8">
                  <c:v>0.86818929670815936</c:v>
                </c:pt>
                <c:pt idx="9">
                  <c:v>0.85837571069379903</c:v>
                </c:pt>
                <c:pt idx="10">
                  <c:v>0.85980408783810247</c:v>
                </c:pt>
                <c:pt idx="11">
                  <c:v>0.95612978237846602</c:v>
                </c:pt>
                <c:pt idx="12">
                  <c:v>0.86142869507602593</c:v>
                </c:pt>
                <c:pt idx="13">
                  <c:v>0.90939204049980138</c:v>
                </c:pt>
                <c:pt idx="14">
                  <c:v>0.91291102594860618</c:v>
                </c:pt>
                <c:pt idx="16">
                  <c:v>0.96209612178556669</c:v>
                </c:pt>
                <c:pt idx="17">
                  <c:v>0.88145187808311043</c:v>
                </c:pt>
                <c:pt idx="18">
                  <c:v>0.96430435980385854</c:v>
                </c:pt>
                <c:pt idx="19">
                  <c:v>0.81164788032159463</c:v>
                </c:pt>
                <c:pt idx="20">
                  <c:v>0.85858101260193731</c:v>
                </c:pt>
                <c:pt idx="21">
                  <c:v>0.94680793971639565</c:v>
                </c:pt>
                <c:pt idx="22">
                  <c:v>0.87517576468309233</c:v>
                </c:pt>
                <c:pt idx="23">
                  <c:v>0.96103653878394291</c:v>
                </c:pt>
                <c:pt idx="24">
                  <c:v>5.2786350719831177E-2</c:v>
                </c:pt>
                <c:pt idx="25">
                  <c:v>5.4619014758896481E-2</c:v>
                </c:pt>
                <c:pt idx="26">
                  <c:v>1.8306575995513177E-2</c:v>
                </c:pt>
                <c:pt idx="27">
                  <c:v>1.2484786478251714E-2</c:v>
                </c:pt>
                <c:pt idx="28">
                  <c:v>4.0555959788177429E-2</c:v>
                </c:pt>
                <c:pt idx="29">
                  <c:v>4.2907889591948911E-2</c:v>
                </c:pt>
                <c:pt idx="30">
                  <c:v>6.2679421832760027E-2</c:v>
                </c:pt>
                <c:pt idx="31">
                  <c:v>3.1172477681928989E-2</c:v>
                </c:pt>
                <c:pt idx="32">
                  <c:v>0.28428044166563288</c:v>
                </c:pt>
                <c:pt idx="33">
                  <c:v>0.12725497577093986</c:v>
                </c:pt>
                <c:pt idx="34">
                  <c:v>5.4202245361942819E-2</c:v>
                </c:pt>
                <c:pt idx="35">
                  <c:v>2.7509037137890501E-2</c:v>
                </c:pt>
                <c:pt idx="36">
                  <c:v>7.375119031397985E-2</c:v>
                </c:pt>
                <c:pt idx="37">
                  <c:v>7.5582063524419499E-2</c:v>
                </c:pt>
                <c:pt idx="38">
                  <c:v>1.9402122104246924E-2</c:v>
                </c:pt>
                <c:pt idx="39">
                  <c:v>0.12993279285032655</c:v>
                </c:pt>
                <c:pt idx="40">
                  <c:v>0.27575052321136578</c:v>
                </c:pt>
                <c:pt idx="41">
                  <c:v>4.3316125381645171E-2</c:v>
                </c:pt>
                <c:pt idx="42">
                  <c:v>0.14267169399622184</c:v>
                </c:pt>
                <c:pt idx="43">
                  <c:v>0.39729435427669602</c:v>
                </c:pt>
                <c:pt idx="44">
                  <c:v>0.31639976103715656</c:v>
                </c:pt>
                <c:pt idx="45">
                  <c:v>0.13046704591961172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dw!$AG$3:$AG$22</c:f>
              <c:numCache>
                <c:formatCode>0.0</c:formatCode>
                <c:ptCount val="20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0.80185968368264893</c:v>
                </c:pt>
                <c:pt idx="3">
                  <c:v>0.80919967805546889</c:v>
                </c:pt>
                <c:pt idx="4">
                  <c:v>0.92174207875063296</c:v>
                </c:pt>
                <c:pt idx="5">
                  <c:v>0.95783902350319428</c:v>
                </c:pt>
                <c:pt idx="6">
                  <c:v>0.53535514764618497</c:v>
                </c:pt>
                <c:pt idx="7">
                  <c:v>0.67934071689529874</c:v>
                </c:pt>
                <c:pt idx="8">
                  <c:v>0.85207034348995125</c:v>
                </c:pt>
                <c:pt idx="9">
                  <c:v>0.91178053336511178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0.71021905087586201</c:v>
                </c:pt>
                <c:pt idx="18">
                  <c:v>0.97030855812148253</c:v>
                </c:pt>
                <c:pt idx="19">
                  <c:v>0.93049195439885901</c:v>
                </c:pt>
              </c:numCache>
            </c:numRef>
          </c:xVal>
          <c:yVal>
            <c:numRef>
              <c:f>dw!$AK$3:$AK$22</c:f>
              <c:numCache>
                <c:formatCode>0.0</c:formatCode>
                <c:ptCount val="20"/>
                <c:pt idx="0">
                  <c:v>0.95108061056790072</c:v>
                </c:pt>
                <c:pt idx="1">
                  <c:v>0.95835556737817285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0.885865775599883</c:v>
                </c:pt>
                <c:pt idx="5">
                  <c:v>0.84963883330860213</c:v>
                </c:pt>
                <c:pt idx="6">
                  <c:v>0.90541241692611996</c:v>
                </c:pt>
                <c:pt idx="7">
                  <c:v>0.89015357013722018</c:v>
                </c:pt>
                <c:pt idx="8">
                  <c:v>0.86818929670815936</c:v>
                </c:pt>
                <c:pt idx="9">
                  <c:v>0.85837571069379903</c:v>
                </c:pt>
                <c:pt idx="10">
                  <c:v>0.85980408783810247</c:v>
                </c:pt>
                <c:pt idx="11">
                  <c:v>0.95612978237846602</c:v>
                </c:pt>
                <c:pt idx="12">
                  <c:v>0.86142869507602593</c:v>
                </c:pt>
                <c:pt idx="13">
                  <c:v>0.90939204049980138</c:v>
                </c:pt>
                <c:pt idx="14">
                  <c:v>0.91291102594860618</c:v>
                </c:pt>
                <c:pt idx="16">
                  <c:v>0.96209612178556669</c:v>
                </c:pt>
                <c:pt idx="17">
                  <c:v>0.88145187808311043</c:v>
                </c:pt>
                <c:pt idx="18">
                  <c:v>0.96430435980385854</c:v>
                </c:pt>
                <c:pt idx="19">
                  <c:v>0.81164788032159463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070904"/>
        <c:axId val="687071296"/>
      </c:scatterChart>
      <c:valAx>
        <c:axId val="687070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Copr/EpiCop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87071296"/>
        <c:crosses val="autoZero"/>
        <c:crossBetween val="midCat"/>
      </c:valAx>
      <c:valAx>
        <c:axId val="687071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Fec/Phyto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87070904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dw!$AG$3:$AG$48</c:f>
              <c:numCache>
                <c:formatCode>0.0</c:formatCode>
                <c:ptCount val="46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0.80185968368264893</c:v>
                </c:pt>
                <c:pt idx="3">
                  <c:v>0.80919967805546889</c:v>
                </c:pt>
                <c:pt idx="4">
                  <c:v>0.92174207875063296</c:v>
                </c:pt>
                <c:pt idx="5">
                  <c:v>0.95783902350319428</c:v>
                </c:pt>
                <c:pt idx="6">
                  <c:v>0.53535514764618497</c:v>
                </c:pt>
                <c:pt idx="7">
                  <c:v>0.67934071689529874</c:v>
                </c:pt>
                <c:pt idx="8">
                  <c:v>0.85207034348995125</c:v>
                </c:pt>
                <c:pt idx="9">
                  <c:v>0.91178053336511178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0.71021905087586201</c:v>
                </c:pt>
                <c:pt idx="18">
                  <c:v>0.97030855812148253</c:v>
                </c:pt>
                <c:pt idx="19">
                  <c:v>0.93049195439885901</c:v>
                </c:pt>
                <c:pt idx="20" formatCode="0.000">
                  <c:v>0.7827783600073307</c:v>
                </c:pt>
                <c:pt idx="21" formatCode="0.000">
                  <c:v>0.96348026851287638</c:v>
                </c:pt>
                <c:pt idx="22" formatCode="0.000">
                  <c:v>0.98099094079510707</c:v>
                </c:pt>
                <c:pt idx="23" formatCode="0.000">
                  <c:v>0.98077186249837678</c:v>
                </c:pt>
                <c:pt idx="24">
                  <c:v>0.4506692057195093</c:v>
                </c:pt>
                <c:pt idx="25">
                  <c:v>0.49004907623485267</c:v>
                </c:pt>
                <c:pt idx="26">
                  <c:v>0.39799047432635221</c:v>
                </c:pt>
                <c:pt idx="27">
                  <c:v>0.39096925122979054</c:v>
                </c:pt>
                <c:pt idx="28">
                  <c:v>0.37995824634655534</c:v>
                </c:pt>
                <c:pt idx="29">
                  <c:v>0.3461215387846121</c:v>
                </c:pt>
                <c:pt idx="30">
                  <c:v>0.47170990934667084</c:v>
                </c:pt>
                <c:pt idx="31">
                  <c:v>0.53024026512013256</c:v>
                </c:pt>
                <c:pt idx="32">
                  <c:v>0.44389927067724433</c:v>
                </c:pt>
                <c:pt idx="33">
                  <c:v>0.39180475063260145</c:v>
                </c:pt>
                <c:pt idx="34" formatCode="0.000">
                  <c:v>0.55555555555555547</c:v>
                </c:pt>
                <c:pt idx="35">
                  <c:v>0.33583552692011498</c:v>
                </c:pt>
                <c:pt idx="36">
                  <c:v>0.38591404068466995</c:v>
                </c:pt>
                <c:pt idx="37">
                  <c:v>0.31818181818181801</c:v>
                </c:pt>
                <c:pt idx="38">
                  <c:v>0.50268817204301075</c:v>
                </c:pt>
                <c:pt idx="39">
                  <c:v>0.33198727959838581</c:v>
                </c:pt>
                <c:pt idx="40">
                  <c:v>0.80192596488452761</c:v>
                </c:pt>
                <c:pt idx="41">
                  <c:v>0.3829542999839633</c:v>
                </c:pt>
                <c:pt idx="42">
                  <c:v>0.38048724918378724</c:v>
                </c:pt>
                <c:pt idx="43">
                  <c:v>0.83910494816860637</c:v>
                </c:pt>
                <c:pt idx="44">
                  <c:v>0.50141040388402969</c:v>
                </c:pt>
                <c:pt idx="45">
                  <c:v>0.37296983742438311</c:v>
                </c:pt>
              </c:numCache>
            </c:numRef>
          </c:xVal>
          <c:yVal>
            <c:numRef>
              <c:f>dw!$AM$3:$AM$48</c:f>
              <c:numCache>
                <c:formatCode>0.0</c:formatCode>
                <c:ptCount val="46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0.77322857516935795</c:v>
                </c:pt>
                <c:pt idx="3">
                  <c:v>0.7878122692940267</c:v>
                </c:pt>
                <c:pt idx="4">
                  <c:v>0.7618847302927938</c:v>
                </c:pt>
                <c:pt idx="5">
                  <c:v>0.79580374499533069</c:v>
                </c:pt>
                <c:pt idx="6">
                  <c:v>0.78202379484886109</c:v>
                </c:pt>
                <c:pt idx="7">
                  <c:v>0.83315525896374709</c:v>
                </c:pt>
                <c:pt idx="8">
                  <c:v>0.79126737700844663</c:v>
                </c:pt>
                <c:pt idx="9">
                  <c:v>0.7614748469022502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0.76305112937100861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0.85798519547168473</c:v>
                </c:pt>
                <c:pt idx="17">
                  <c:v>0.78112222666199815</c:v>
                </c:pt>
                <c:pt idx="18">
                  <c:v>0.86610097137155939</c:v>
                </c:pt>
                <c:pt idx="19">
                  <c:v>0.77399282207830955</c:v>
                </c:pt>
                <c:pt idx="20">
                  <c:v>0.7815718229538251</c:v>
                </c:pt>
                <c:pt idx="21">
                  <c:v>0.88927252773650745</c:v>
                </c:pt>
                <c:pt idx="22">
                  <c:v>0.70226571103592039</c:v>
                </c:pt>
                <c:pt idx="23">
                  <c:v>0.88333802459890232</c:v>
                </c:pt>
                <c:pt idx="24" formatCode="0.000">
                  <c:v>8.9488410565868627E-3</c:v>
                </c:pt>
                <c:pt idx="25" formatCode="0.000">
                  <c:v>4.2537584130643846E-2</c:v>
                </c:pt>
                <c:pt idx="26" formatCode="0.000">
                  <c:v>1.0723732958867612E-2</c:v>
                </c:pt>
                <c:pt idx="27" formatCode="0.000">
                  <c:v>8.9660788250615145E-3</c:v>
                </c:pt>
                <c:pt idx="28" formatCode="0.000">
                  <c:v>2.0648967551622419E-2</c:v>
                </c:pt>
                <c:pt idx="29" formatCode="0.000">
                  <c:v>1.8774281471838579E-2</c:v>
                </c:pt>
                <c:pt idx="30" formatCode="0.000">
                  <c:v>2.8792764601499741E-2</c:v>
                </c:pt>
                <c:pt idx="31" formatCode="0.000">
                  <c:v>1.6137674535884262E-2</c:v>
                </c:pt>
                <c:pt idx="32" formatCode="0.000">
                  <c:v>6.9399339777378347E-2</c:v>
                </c:pt>
                <c:pt idx="33" formatCode="0.000">
                  <c:v>0.10910510960679549</c:v>
                </c:pt>
                <c:pt idx="34" formatCode="0.000">
                  <c:v>4.2334334378184402E-2</c:v>
                </c:pt>
                <c:pt idx="35" formatCode="0.000">
                  <c:v>5.9790252196296703E-2</c:v>
                </c:pt>
                <c:pt idx="36" formatCode="0.000">
                  <c:v>8.501525640236849E-3</c:v>
                </c:pt>
                <c:pt idx="37" formatCode="0.000">
                  <c:v>4.9347980633521402E-2</c:v>
                </c:pt>
                <c:pt idx="40" formatCode="0.000">
                  <c:v>9.8357493475577137E-2</c:v>
                </c:pt>
                <c:pt idx="41" formatCode="0.000">
                  <c:v>1.2306713650592688E-2</c:v>
                </c:pt>
                <c:pt idx="42" formatCode="0.000">
                  <c:v>4.1398816284108124E-2</c:v>
                </c:pt>
                <c:pt idx="43" formatCode="0.000">
                  <c:v>0.30556879677894372</c:v>
                </c:pt>
                <c:pt idx="44" formatCode="0.000">
                  <c:v>0.14946898823156501</c:v>
                </c:pt>
                <c:pt idx="45" formatCode="0.000">
                  <c:v>2.1292065860900593E-2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dw!$AG$3:$AG$22</c:f>
              <c:numCache>
                <c:formatCode>0.0</c:formatCode>
                <c:ptCount val="20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0.80185968368264893</c:v>
                </c:pt>
                <c:pt idx="3">
                  <c:v>0.80919967805546889</c:v>
                </c:pt>
                <c:pt idx="4">
                  <c:v>0.92174207875063296</c:v>
                </c:pt>
                <c:pt idx="5">
                  <c:v>0.95783902350319428</c:v>
                </c:pt>
                <c:pt idx="6">
                  <c:v>0.53535514764618497</c:v>
                </c:pt>
                <c:pt idx="7">
                  <c:v>0.67934071689529874</c:v>
                </c:pt>
                <c:pt idx="8">
                  <c:v>0.85207034348995125</c:v>
                </c:pt>
                <c:pt idx="9">
                  <c:v>0.91178053336511178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0.71021905087586201</c:v>
                </c:pt>
                <c:pt idx="18">
                  <c:v>0.97030855812148253</c:v>
                </c:pt>
                <c:pt idx="19">
                  <c:v>0.93049195439885901</c:v>
                </c:pt>
              </c:numCache>
            </c:numRef>
          </c:xVal>
          <c:yVal>
            <c:numRef>
              <c:f>dw!$AM$3:$AM$22</c:f>
              <c:numCache>
                <c:formatCode>0.0</c:formatCode>
                <c:ptCount val="20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0.77322857516935795</c:v>
                </c:pt>
                <c:pt idx="3">
                  <c:v>0.7878122692940267</c:v>
                </c:pt>
                <c:pt idx="4">
                  <c:v>0.7618847302927938</c:v>
                </c:pt>
                <c:pt idx="5">
                  <c:v>0.79580374499533069</c:v>
                </c:pt>
                <c:pt idx="6">
                  <c:v>0.78202379484886109</c:v>
                </c:pt>
                <c:pt idx="7">
                  <c:v>0.83315525896374709</c:v>
                </c:pt>
                <c:pt idx="8">
                  <c:v>0.79126737700844663</c:v>
                </c:pt>
                <c:pt idx="9">
                  <c:v>0.7614748469022502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0.76305112937100861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0.85798519547168473</c:v>
                </c:pt>
                <c:pt idx="17">
                  <c:v>0.78112222666199815</c:v>
                </c:pt>
                <c:pt idx="18">
                  <c:v>0.86610097137155939</c:v>
                </c:pt>
                <c:pt idx="19">
                  <c:v>0.77399282207830955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072080"/>
        <c:axId val="687072472"/>
      </c:scatterChart>
      <c:valAx>
        <c:axId val="687072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Copr/EpiCop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87072472"/>
        <c:crosses val="autoZero"/>
        <c:crossBetween val="midCat"/>
      </c:valAx>
      <c:valAx>
        <c:axId val="687072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Copr/Chol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87072080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dw!$C$3:$C$22</c:f>
              <c:numCache>
                <c:formatCode>0.00</c:formatCode>
                <c:ptCount val="20"/>
                <c:pt idx="0">
                  <c:v>49.013698630137</c:v>
                </c:pt>
                <c:pt idx="1">
                  <c:v>56</c:v>
                </c:pt>
                <c:pt idx="2">
                  <c:v>36.958904109589</c:v>
                </c:pt>
                <c:pt idx="3">
                  <c:v>21.4794520547945</c:v>
                </c:pt>
                <c:pt idx="4">
                  <c:v>37.260273972602697</c:v>
                </c:pt>
                <c:pt idx="5">
                  <c:v>67.315068493150704</c:v>
                </c:pt>
                <c:pt idx="6">
                  <c:v>63.561643835616401</c:v>
                </c:pt>
                <c:pt idx="7">
                  <c:v>36.5205479452055</c:v>
                </c:pt>
                <c:pt idx="8">
                  <c:v>56.931506849315099</c:v>
                </c:pt>
                <c:pt idx="9">
                  <c:v>99.315068493150704</c:v>
                </c:pt>
                <c:pt idx="10">
                  <c:v>72.767123287671197</c:v>
                </c:pt>
                <c:pt idx="11">
                  <c:v>169.36986301369899</c:v>
                </c:pt>
                <c:pt idx="12">
                  <c:v>37.260273972602697</c:v>
                </c:pt>
                <c:pt idx="13">
                  <c:v>48.657534246575402</c:v>
                </c:pt>
                <c:pt idx="14">
                  <c:v>70.465753424657507</c:v>
                </c:pt>
                <c:pt idx="15">
                  <c:v>95.808219178082197</c:v>
                </c:pt>
                <c:pt idx="16">
                  <c:v>146.68493150684901</c:v>
                </c:pt>
                <c:pt idx="17">
                  <c:v>40.054794520548</c:v>
                </c:pt>
                <c:pt idx="18">
                  <c:v>131.20547945205499</c:v>
                </c:pt>
                <c:pt idx="19">
                  <c:v>101.452054794521</c:v>
                </c:pt>
              </c:numCache>
            </c:numRef>
          </c:xVal>
          <c:yVal>
            <c:numRef>
              <c:f>dw!$K$3:$K$22</c:f>
              <c:numCache>
                <c:formatCode>0.0</c:formatCode>
                <c:ptCount val="20"/>
                <c:pt idx="0">
                  <c:v>4672.4307859999999</c:v>
                </c:pt>
                <c:pt idx="1">
                  <c:v>7773.729585</c:v>
                </c:pt>
                <c:pt idx="2">
                  <c:v>453.50448999999998</c:v>
                </c:pt>
                <c:pt idx="3">
                  <c:v>540.83776979376501</c:v>
                </c:pt>
                <c:pt idx="4">
                  <c:v>581.94220759687096</c:v>
                </c:pt>
                <c:pt idx="5">
                  <c:v>2518.3207039653498</c:v>
                </c:pt>
                <c:pt idx="6">
                  <c:v>363.70224443224799</c:v>
                </c:pt>
                <c:pt idx="7">
                  <c:v>262.02358035002902</c:v>
                </c:pt>
                <c:pt idx="8">
                  <c:v>757.21882102911604</c:v>
                </c:pt>
                <c:pt idx="9">
                  <c:v>1556.89220548716</c:v>
                </c:pt>
                <c:pt idx="10">
                  <c:v>880.10057881117598</c:v>
                </c:pt>
                <c:pt idx="11">
                  <c:v>17974.584210000001</c:v>
                </c:pt>
                <c:pt idx="12">
                  <c:v>4044.533779375</c:v>
                </c:pt>
                <c:pt idx="13">
                  <c:v>1584.2623000000001</c:v>
                </c:pt>
                <c:pt idx="14">
                  <c:v>3488</c:v>
                </c:pt>
                <c:pt idx="15">
                  <c:v>3215</c:v>
                </c:pt>
                <c:pt idx="16">
                  <c:v>16245.124659999999</c:v>
                </c:pt>
                <c:pt idx="17">
                  <c:v>1625.7152272221199</c:v>
                </c:pt>
                <c:pt idx="18">
                  <c:v>8814.3248679999997</c:v>
                </c:pt>
                <c:pt idx="19">
                  <c:v>721.60910174266996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073256"/>
        <c:axId val="687073648"/>
      </c:scatterChart>
      <c:valAx>
        <c:axId val="687073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000" b="1">
                    <a:solidFill>
                      <a:srgbClr val="000000"/>
                    </a:solidFill>
                    <a:latin typeface="Arial"/>
                  </a:rPr>
                  <a:t>Flux</a:t>
                </a:r>
              </a:p>
            </c:rich>
          </c:tx>
          <c:overlay val="1"/>
        </c:title>
        <c:numFmt formatCode="0.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87073648"/>
        <c:crosses val="autoZero"/>
        <c:crossBetween val="midCat"/>
      </c:valAx>
      <c:valAx>
        <c:axId val="687073648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000" b="1">
                    <a:solidFill>
                      <a:srgbClr val="000000"/>
                    </a:solidFill>
                    <a:latin typeface="Arial"/>
                  </a:rPr>
                  <a:t>Coprostanol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87073256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noFill/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dw!$C$2</c:f>
              <c:strCache>
                <c:ptCount val="1"/>
                <c:pt idx="0">
                  <c:v>flux (mg/cm2/day)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dw!$B$3:$B$26</c:f>
              <c:numCache>
                <c:formatCode>dd/mm/yyyy;@</c:formatCode>
                <c:ptCount val="24"/>
                <c:pt idx="0">
                  <c:v>38642</c:v>
                </c:pt>
                <c:pt idx="1">
                  <c:v>38706</c:v>
                </c:pt>
                <c:pt idx="2">
                  <c:v>38770</c:v>
                </c:pt>
                <c:pt idx="3">
                  <c:v>38864</c:v>
                </c:pt>
                <c:pt idx="4">
                  <c:v>38990</c:v>
                </c:pt>
                <c:pt idx="5">
                  <c:v>39128</c:v>
                </c:pt>
                <c:pt idx="6">
                  <c:v>39217</c:v>
                </c:pt>
                <c:pt idx="7">
                  <c:v>39296</c:v>
                </c:pt>
                <c:pt idx="8">
                  <c:v>39662</c:v>
                </c:pt>
                <c:pt idx="9">
                  <c:v>39775</c:v>
                </c:pt>
                <c:pt idx="10">
                  <c:v>40026</c:v>
                </c:pt>
                <c:pt idx="11">
                  <c:v>40238</c:v>
                </c:pt>
                <c:pt idx="12">
                  <c:v>40309</c:v>
                </c:pt>
                <c:pt idx="13">
                  <c:v>40392</c:v>
                </c:pt>
                <c:pt idx="14">
                  <c:v>40464</c:v>
                </c:pt>
                <c:pt idx="15">
                  <c:v>40695</c:v>
                </c:pt>
                <c:pt idx="16">
                  <c:v>40954</c:v>
                </c:pt>
                <c:pt idx="17">
                  <c:v>41085</c:v>
                </c:pt>
                <c:pt idx="18">
                  <c:v>41182</c:v>
                </c:pt>
                <c:pt idx="19">
                  <c:v>41326</c:v>
                </c:pt>
                <c:pt idx="20">
                  <c:v>41404</c:v>
                </c:pt>
                <c:pt idx="21" formatCode="m/d/yyyy">
                  <c:v>41494</c:v>
                </c:pt>
                <c:pt idx="22" formatCode="m/d/yyyy">
                  <c:v>41597</c:v>
                </c:pt>
                <c:pt idx="23" formatCode="m/d/yyyy">
                  <c:v>41705</c:v>
                </c:pt>
              </c:numCache>
            </c:numRef>
          </c:cat>
          <c:val>
            <c:numRef>
              <c:f>dw!$C$3:$C$26</c:f>
              <c:numCache>
                <c:formatCode>0.00</c:formatCode>
                <c:ptCount val="24"/>
                <c:pt idx="0">
                  <c:v>49.013698630137</c:v>
                </c:pt>
                <c:pt idx="1">
                  <c:v>56</c:v>
                </c:pt>
                <c:pt idx="2">
                  <c:v>36.958904109589</c:v>
                </c:pt>
                <c:pt idx="3">
                  <c:v>21.4794520547945</c:v>
                </c:pt>
                <c:pt idx="4">
                  <c:v>37.260273972602697</c:v>
                </c:pt>
                <c:pt idx="5">
                  <c:v>67.315068493150704</c:v>
                </c:pt>
                <c:pt idx="6">
                  <c:v>63.561643835616401</c:v>
                </c:pt>
                <c:pt idx="7">
                  <c:v>36.5205479452055</c:v>
                </c:pt>
                <c:pt idx="8">
                  <c:v>56.931506849315099</c:v>
                </c:pt>
                <c:pt idx="9">
                  <c:v>99.315068493150704</c:v>
                </c:pt>
                <c:pt idx="10">
                  <c:v>72.767123287671197</c:v>
                </c:pt>
                <c:pt idx="11">
                  <c:v>169.36986301369899</c:v>
                </c:pt>
                <c:pt idx="12">
                  <c:v>37.260273972602697</c:v>
                </c:pt>
                <c:pt idx="13">
                  <c:v>48.657534246575402</c:v>
                </c:pt>
                <c:pt idx="14">
                  <c:v>70.465753424657507</c:v>
                </c:pt>
                <c:pt idx="15">
                  <c:v>95.808219178082197</c:v>
                </c:pt>
                <c:pt idx="16">
                  <c:v>146.68493150684901</c:v>
                </c:pt>
                <c:pt idx="17">
                  <c:v>40.054794520548</c:v>
                </c:pt>
                <c:pt idx="18">
                  <c:v>131.20547945205499</c:v>
                </c:pt>
                <c:pt idx="19">
                  <c:v>101.452054794521</c:v>
                </c:pt>
                <c:pt idx="20">
                  <c:v>51.041095890411</c:v>
                </c:pt>
                <c:pt idx="21" formatCode="General">
                  <c:v>121.369863013699</c:v>
                </c:pt>
                <c:pt idx="22" formatCode="General">
                  <c:v>311.09589041095899</c:v>
                </c:pt>
                <c:pt idx="23" formatCode="General">
                  <c:v>225.12328767123299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dw!$AE$2</c:f>
              <c:strCache>
                <c:ptCount val="1"/>
                <c:pt idx="0">
                  <c:v>copr flux (ug/dia/cm2)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dw!$B$3:$B$26</c:f>
              <c:numCache>
                <c:formatCode>dd/mm/yyyy;@</c:formatCode>
                <c:ptCount val="24"/>
                <c:pt idx="0">
                  <c:v>38642</c:v>
                </c:pt>
                <c:pt idx="1">
                  <c:v>38706</c:v>
                </c:pt>
                <c:pt idx="2">
                  <c:v>38770</c:v>
                </c:pt>
                <c:pt idx="3">
                  <c:v>38864</c:v>
                </c:pt>
                <c:pt idx="4">
                  <c:v>38990</c:v>
                </c:pt>
                <c:pt idx="5">
                  <c:v>39128</c:v>
                </c:pt>
                <c:pt idx="6">
                  <c:v>39217</c:v>
                </c:pt>
                <c:pt idx="7">
                  <c:v>39296</c:v>
                </c:pt>
                <c:pt idx="8">
                  <c:v>39662</c:v>
                </c:pt>
                <c:pt idx="9">
                  <c:v>39775</c:v>
                </c:pt>
                <c:pt idx="10">
                  <c:v>40026</c:v>
                </c:pt>
                <c:pt idx="11">
                  <c:v>40238</c:v>
                </c:pt>
                <c:pt idx="12">
                  <c:v>40309</c:v>
                </c:pt>
                <c:pt idx="13">
                  <c:v>40392</c:v>
                </c:pt>
                <c:pt idx="14">
                  <c:v>40464</c:v>
                </c:pt>
                <c:pt idx="15">
                  <c:v>40695</c:v>
                </c:pt>
                <c:pt idx="16">
                  <c:v>40954</c:v>
                </c:pt>
                <c:pt idx="17">
                  <c:v>41085</c:v>
                </c:pt>
                <c:pt idx="18">
                  <c:v>41182</c:v>
                </c:pt>
                <c:pt idx="19">
                  <c:v>41326</c:v>
                </c:pt>
                <c:pt idx="20">
                  <c:v>41404</c:v>
                </c:pt>
                <c:pt idx="21" formatCode="m/d/yyyy">
                  <c:v>41494</c:v>
                </c:pt>
                <c:pt idx="22" formatCode="m/d/yyyy">
                  <c:v>41597</c:v>
                </c:pt>
                <c:pt idx="23" formatCode="m/d/yyyy">
                  <c:v>41705</c:v>
                </c:pt>
              </c:numCache>
            </c:numRef>
          </c:cat>
          <c:val>
            <c:numRef>
              <c:f>dw!$AE$3:$AE$26</c:f>
              <c:numCache>
                <c:formatCode>0</c:formatCode>
                <c:ptCount val="24"/>
                <c:pt idx="0">
                  <c:v>229.01311441517814</c:v>
                </c:pt>
                <c:pt idx="1">
                  <c:v>435.32885676000001</c:v>
                </c:pt>
                <c:pt idx="2">
                  <c:v>16.761028959178063</c:v>
                </c:pt>
                <c:pt idx="3">
                  <c:v>11.61689894570716</c:v>
                </c:pt>
                <c:pt idx="4">
                  <c:v>21.683326091280648</c:v>
                </c:pt>
                <c:pt idx="5">
                  <c:v>169.52093067514701</c:v>
                </c:pt>
                <c:pt idx="6">
                  <c:v>23.117512522816842</c:v>
                </c:pt>
                <c:pt idx="7">
                  <c:v>9.5692447289476412</c:v>
                </c:pt>
                <c:pt idx="8">
                  <c:v>43.109608495849422</c:v>
                </c:pt>
                <c:pt idx="9">
                  <c:v>154.62285602440977</c:v>
                </c:pt>
                <c:pt idx="10">
                  <c:v>64.042387323903625</c:v>
                </c:pt>
                <c:pt idx="11">
                  <c:v>3044.3528653758967</c:v>
                </c:pt>
                <c:pt idx="12">
                  <c:v>150.70043671095871</c:v>
                </c:pt>
                <c:pt idx="13">
                  <c:v>77.086297117808328</c:v>
                </c:pt>
                <c:pt idx="14">
                  <c:v>245.78454794520539</c:v>
                </c:pt>
                <c:pt idx="15">
                  <c:v>308.02342465753429</c:v>
                </c:pt>
                <c:pt idx="16">
                  <c:v>2382.9149980723237</c:v>
                </c:pt>
                <c:pt idx="17">
                  <c:v>65.117689375308018</c:v>
                </c:pt>
                <c:pt idx="18">
                  <c:v>1156.4877203521112</c:v>
                </c:pt>
                <c:pt idx="19">
                  <c:v>73.208726130222431</c:v>
                </c:pt>
                <c:pt idx="20">
                  <c:v>25.619815497933097</c:v>
                </c:pt>
                <c:pt idx="21">
                  <c:v>82.108785965692334</c:v>
                </c:pt>
                <c:pt idx="22">
                  <c:v>1650.7700867925575</c:v>
                </c:pt>
                <c:pt idx="23">
                  <c:v>539.20164172191448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dw!$AE$2</c:f>
              <c:strCache>
                <c:ptCount val="1"/>
                <c:pt idx="0">
                  <c:v>copr flux (ug/dia/cm2)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dw!$B$3:$B$26</c:f>
              <c:numCache>
                <c:formatCode>dd/mm/yyyy;@</c:formatCode>
                <c:ptCount val="24"/>
                <c:pt idx="0">
                  <c:v>38642</c:v>
                </c:pt>
                <c:pt idx="1">
                  <c:v>38706</c:v>
                </c:pt>
                <c:pt idx="2">
                  <c:v>38770</c:v>
                </c:pt>
                <c:pt idx="3">
                  <c:v>38864</c:v>
                </c:pt>
                <c:pt idx="4">
                  <c:v>38990</c:v>
                </c:pt>
                <c:pt idx="5">
                  <c:v>39128</c:v>
                </c:pt>
                <c:pt idx="6">
                  <c:v>39217</c:v>
                </c:pt>
                <c:pt idx="7">
                  <c:v>39296</c:v>
                </c:pt>
                <c:pt idx="8">
                  <c:v>39662</c:v>
                </c:pt>
                <c:pt idx="9">
                  <c:v>39775</c:v>
                </c:pt>
                <c:pt idx="10">
                  <c:v>40026</c:v>
                </c:pt>
                <c:pt idx="11">
                  <c:v>40238</c:v>
                </c:pt>
                <c:pt idx="12">
                  <c:v>40309</c:v>
                </c:pt>
                <c:pt idx="13">
                  <c:v>40392</c:v>
                </c:pt>
                <c:pt idx="14">
                  <c:v>40464</c:v>
                </c:pt>
                <c:pt idx="15">
                  <c:v>40695</c:v>
                </c:pt>
                <c:pt idx="16">
                  <c:v>40954</c:v>
                </c:pt>
                <c:pt idx="17">
                  <c:v>41085</c:v>
                </c:pt>
                <c:pt idx="18">
                  <c:v>41182</c:v>
                </c:pt>
                <c:pt idx="19">
                  <c:v>41326</c:v>
                </c:pt>
                <c:pt idx="20">
                  <c:v>41404</c:v>
                </c:pt>
                <c:pt idx="21" formatCode="m/d/yyyy">
                  <c:v>41494</c:v>
                </c:pt>
                <c:pt idx="22" formatCode="m/d/yyyy">
                  <c:v>41597</c:v>
                </c:pt>
                <c:pt idx="23" formatCode="m/d/yyyy">
                  <c:v>41705</c:v>
                </c:pt>
              </c:numCache>
            </c:numRef>
          </c:cat>
          <c:val>
            <c:numRef>
              <c:f>dw!$AE$3:$AE$26</c:f>
              <c:numCache>
                <c:formatCode>0</c:formatCode>
                <c:ptCount val="24"/>
                <c:pt idx="0">
                  <c:v>229.01311441517814</c:v>
                </c:pt>
                <c:pt idx="1">
                  <c:v>435.32885676000001</c:v>
                </c:pt>
                <c:pt idx="2">
                  <c:v>16.761028959178063</c:v>
                </c:pt>
                <c:pt idx="3">
                  <c:v>11.61689894570716</c:v>
                </c:pt>
                <c:pt idx="4">
                  <c:v>21.683326091280648</c:v>
                </c:pt>
                <c:pt idx="5">
                  <c:v>169.52093067514701</c:v>
                </c:pt>
                <c:pt idx="6">
                  <c:v>23.117512522816842</c:v>
                </c:pt>
                <c:pt idx="7">
                  <c:v>9.5692447289476412</c:v>
                </c:pt>
                <c:pt idx="8">
                  <c:v>43.109608495849422</c:v>
                </c:pt>
                <c:pt idx="9">
                  <c:v>154.62285602440977</c:v>
                </c:pt>
                <c:pt idx="10">
                  <c:v>64.042387323903625</c:v>
                </c:pt>
                <c:pt idx="11">
                  <c:v>3044.3528653758967</c:v>
                </c:pt>
                <c:pt idx="12">
                  <c:v>150.70043671095871</c:v>
                </c:pt>
                <c:pt idx="13">
                  <c:v>77.086297117808328</c:v>
                </c:pt>
                <c:pt idx="14">
                  <c:v>245.78454794520539</c:v>
                </c:pt>
                <c:pt idx="15">
                  <c:v>308.02342465753429</c:v>
                </c:pt>
                <c:pt idx="16">
                  <c:v>2382.9149980723237</c:v>
                </c:pt>
                <c:pt idx="17">
                  <c:v>65.117689375308018</c:v>
                </c:pt>
                <c:pt idx="18">
                  <c:v>1156.4877203521112</c:v>
                </c:pt>
                <c:pt idx="19">
                  <c:v>73.208726130222431</c:v>
                </c:pt>
                <c:pt idx="20">
                  <c:v>25.619815497933097</c:v>
                </c:pt>
                <c:pt idx="21">
                  <c:v>82.108785965692334</c:v>
                </c:pt>
                <c:pt idx="22">
                  <c:v>1650.7700867925575</c:v>
                </c:pt>
                <c:pt idx="23">
                  <c:v>539.20164172191448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smooth val="0"/>
        <c:axId val="681871968"/>
        <c:axId val="681872360"/>
      </c:lineChart>
      <c:dateAx>
        <c:axId val="681871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681872360"/>
        <c:crosses val="autoZero"/>
        <c:auto val="1"/>
        <c:lblOffset val="100"/>
        <c:baseTimeUnit val="months"/>
      </c:dateAx>
      <c:valAx>
        <c:axId val="681872360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ln w="6480">
            <a:noFill/>
          </a:ln>
        </c:spPr>
        <c:crossAx val="681871968"/>
        <c:crosses val="max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flux</c:v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8"/>
            <c:spPr>
              <a:solidFill>
                <a:srgbClr val="EE4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Graphs!$N$44:$N$51</c:f>
                <c:numCache>
                  <c:formatCode>General</c:formatCode>
                  <c:ptCount val="8"/>
                  <c:pt idx="0">
                    <c:v>16.6060331314747</c:v>
                  </c:pt>
                  <c:pt idx="5">
                    <c:v>6.0813087041816596</c:v>
                  </c:pt>
                </c:numCache>
              </c:numRef>
            </c:plus>
            <c:minus>
              <c:numRef>
                <c:f>Graphs!$N$44:$N$51</c:f>
                <c:numCache>
                  <c:formatCode>General</c:formatCode>
                  <c:ptCount val="8"/>
                  <c:pt idx="0">
                    <c:v>16.6060331314747</c:v>
                  </c:pt>
                  <c:pt idx="5">
                    <c:v>6.0813087041816596</c:v>
                  </c:pt>
                </c:numCache>
              </c:numRef>
            </c:minus>
          </c:errBars>
          <c:cat>
            <c:strRef>
              <c:f>Graphs!$K$44:$K$51</c:f>
              <c:strCache>
                <c:ptCount val="7"/>
                <c:pt idx="1">
                  <c:v>Warm</c:v>
                </c:pt>
                <c:pt idx="6">
                  <c:v>Cold</c:v>
                </c:pt>
              </c:strCache>
            </c:strRef>
          </c:cat>
          <c:val>
            <c:numRef>
              <c:f>Graphs!$M$44:$M$51</c:f>
              <c:numCache>
                <c:formatCode>General</c:formatCode>
                <c:ptCount val="8"/>
                <c:pt idx="0" formatCode="0.0">
                  <c:v>32.021818181818198</c:v>
                </c:pt>
                <c:pt idx="5" formatCode="0.0">
                  <c:v>18.263999999999999</c:v>
                </c:pt>
              </c:numCache>
            </c:numRef>
          </c:val>
          <c:smooth val="0"/>
        </c:ser>
        <c:ser>
          <c:idx val="1"/>
          <c:order val="1"/>
          <c:spPr>
            <a:ln w="28440">
              <a:solidFill>
                <a:srgbClr val="5B9BD5"/>
              </a:solidFill>
              <a:round/>
            </a:ln>
          </c:spPr>
          <c:marker>
            <c:symbol val="circle"/>
            <c:size val="8"/>
            <c:spPr>
              <a:solidFill>
                <a:srgbClr val="EE4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Graphs!$O$44:$O$51</c:f>
                <c:numCache>
                  <c:formatCode>General</c:formatCode>
                  <c:ptCount val="8"/>
                  <c:pt idx="2">
                    <c:v>5.2225492590187699</c:v>
                  </c:pt>
                  <c:pt idx="7">
                    <c:v>1.38022413600006</c:v>
                  </c:pt>
                </c:numCache>
              </c:numRef>
            </c:plus>
            <c:minus>
              <c:numRef>
                <c:f>Graphs!$O$44:$O$51</c:f>
                <c:numCache>
                  <c:formatCode>General</c:formatCode>
                  <c:ptCount val="8"/>
                  <c:pt idx="2">
                    <c:v>5.2225492590187699</c:v>
                  </c:pt>
                  <c:pt idx="7">
                    <c:v>1.38022413600006</c:v>
                  </c:pt>
                </c:numCache>
              </c:numRef>
            </c:minus>
          </c:errBars>
          <c:cat>
            <c:strRef>
              <c:f>Graphs!$K$44:$K$51</c:f>
              <c:strCache>
                <c:ptCount val="7"/>
                <c:pt idx="1">
                  <c:v>Warm</c:v>
                </c:pt>
                <c:pt idx="6">
                  <c:v>Cold</c:v>
                </c:pt>
              </c:strCache>
            </c:strRef>
          </c:cat>
          <c:val>
            <c:numRef>
              <c:f>Graphs!$L$44:$L$51</c:f>
              <c:numCache>
                <c:formatCode>General</c:formatCode>
                <c:ptCount val="8"/>
                <c:pt idx="2" formatCode="0.00">
                  <c:v>5.89098670145904</c:v>
                </c:pt>
                <c:pt idx="7" formatCode="0.00">
                  <c:v>1.5775339156448001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smooth val="0"/>
        <c:axId val="687074432"/>
        <c:axId val="687074824"/>
      </c:lineChart>
      <c:catAx>
        <c:axId val="6870744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crossAx val="687074824"/>
        <c:crosses val="autoZero"/>
        <c:auto val="1"/>
        <c:lblAlgn val="ctr"/>
        <c:lblOffset val="100"/>
        <c:noMultiLvlLbl val="1"/>
      </c:catAx>
      <c:valAx>
        <c:axId val="687074824"/>
        <c:scaling>
          <c:orientation val="minMax"/>
        </c:scaling>
        <c:delete val="0"/>
        <c:axPos val="r"/>
        <c:numFmt formatCode="0.0" sourceLinked="1"/>
        <c:majorTickMark val="none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crossAx val="687074432"/>
        <c:crosses val="max"/>
        <c:crossBetween val="between"/>
        <c:majorUnit val="6"/>
      </c:valAx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Flux</c:v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circle"/>
            <c:size val="6"/>
            <c:spPr>
              <a:solidFill>
                <a:srgbClr val="EE4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dw!$B$3:$B$26</c:f>
              <c:numCache>
                <c:formatCode>dd/mm/yyyy;@</c:formatCode>
                <c:ptCount val="24"/>
                <c:pt idx="0">
                  <c:v>38642</c:v>
                </c:pt>
                <c:pt idx="1">
                  <c:v>38706</c:v>
                </c:pt>
                <c:pt idx="2">
                  <c:v>38770</c:v>
                </c:pt>
                <c:pt idx="3">
                  <c:v>38864</c:v>
                </c:pt>
                <c:pt idx="4">
                  <c:v>38990</c:v>
                </c:pt>
                <c:pt idx="5">
                  <c:v>39128</c:v>
                </c:pt>
                <c:pt idx="6">
                  <c:v>39217</c:v>
                </c:pt>
                <c:pt idx="7">
                  <c:v>39296</c:v>
                </c:pt>
                <c:pt idx="8">
                  <c:v>39662</c:v>
                </c:pt>
                <c:pt idx="9">
                  <c:v>39775</c:v>
                </c:pt>
                <c:pt idx="10">
                  <c:v>40026</c:v>
                </c:pt>
                <c:pt idx="11">
                  <c:v>40238</c:v>
                </c:pt>
                <c:pt idx="12">
                  <c:v>40309</c:v>
                </c:pt>
                <c:pt idx="13">
                  <c:v>40392</c:v>
                </c:pt>
                <c:pt idx="14">
                  <c:v>40464</c:v>
                </c:pt>
                <c:pt idx="15">
                  <c:v>40695</c:v>
                </c:pt>
                <c:pt idx="16">
                  <c:v>40954</c:v>
                </c:pt>
                <c:pt idx="17">
                  <c:v>41085</c:v>
                </c:pt>
                <c:pt idx="18">
                  <c:v>41182</c:v>
                </c:pt>
                <c:pt idx="19">
                  <c:v>41326</c:v>
                </c:pt>
                <c:pt idx="20">
                  <c:v>41404</c:v>
                </c:pt>
                <c:pt idx="21" formatCode="m/d/yyyy">
                  <c:v>41494</c:v>
                </c:pt>
                <c:pt idx="22" formatCode="m/d/yyyy">
                  <c:v>41597</c:v>
                </c:pt>
                <c:pt idx="23" formatCode="m/d/yyyy">
                  <c:v>41705</c:v>
                </c:pt>
              </c:numCache>
            </c:numRef>
          </c:cat>
          <c:val>
            <c:numRef>
              <c:f>dw!$C$3:$C$26</c:f>
              <c:numCache>
                <c:formatCode>0.00</c:formatCode>
                <c:ptCount val="24"/>
                <c:pt idx="0">
                  <c:v>49.013698630137</c:v>
                </c:pt>
                <c:pt idx="1">
                  <c:v>56</c:v>
                </c:pt>
                <c:pt idx="2">
                  <c:v>36.958904109589</c:v>
                </c:pt>
                <c:pt idx="3">
                  <c:v>21.4794520547945</c:v>
                </c:pt>
                <c:pt idx="4">
                  <c:v>37.260273972602697</c:v>
                </c:pt>
                <c:pt idx="5">
                  <c:v>67.315068493150704</c:v>
                </c:pt>
                <c:pt idx="6">
                  <c:v>63.561643835616401</c:v>
                </c:pt>
                <c:pt idx="7">
                  <c:v>36.5205479452055</c:v>
                </c:pt>
                <c:pt idx="8">
                  <c:v>56.931506849315099</c:v>
                </c:pt>
                <c:pt idx="9">
                  <c:v>99.315068493150704</c:v>
                </c:pt>
                <c:pt idx="10">
                  <c:v>72.767123287671197</c:v>
                </c:pt>
                <c:pt idx="11">
                  <c:v>169.36986301369899</c:v>
                </c:pt>
                <c:pt idx="12">
                  <c:v>37.260273972602697</c:v>
                </c:pt>
                <c:pt idx="13">
                  <c:v>48.657534246575402</c:v>
                </c:pt>
                <c:pt idx="14">
                  <c:v>70.465753424657507</c:v>
                </c:pt>
                <c:pt idx="15">
                  <c:v>95.808219178082197</c:v>
                </c:pt>
                <c:pt idx="16">
                  <c:v>146.68493150684901</c:v>
                </c:pt>
                <c:pt idx="17">
                  <c:v>40.054794520548</c:v>
                </c:pt>
                <c:pt idx="18">
                  <c:v>131.20547945205499</c:v>
                </c:pt>
                <c:pt idx="19">
                  <c:v>101.452054794521</c:v>
                </c:pt>
                <c:pt idx="20">
                  <c:v>51.041095890411</c:v>
                </c:pt>
                <c:pt idx="21" formatCode="General">
                  <c:v>121.369863013699</c:v>
                </c:pt>
                <c:pt idx="22" formatCode="General">
                  <c:v>311.09589041095899</c:v>
                </c:pt>
                <c:pt idx="23" formatCode="General">
                  <c:v>225.12328767123299</c:v>
                </c:pt>
              </c:numCache>
            </c:numRef>
          </c:val>
          <c:smooth val="1"/>
        </c:ser>
        <c:ser>
          <c:idx val="1"/>
          <c:order val="1"/>
          <c:tx>
            <c:v>Coprostanol</c:v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circle"/>
            <c:size val="6"/>
            <c:spPr>
              <a:solidFill>
                <a:srgbClr val="EE4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dw!$B$3:$B$26</c:f>
              <c:numCache>
                <c:formatCode>dd/mm/yyyy;@</c:formatCode>
                <c:ptCount val="24"/>
                <c:pt idx="0">
                  <c:v>38642</c:v>
                </c:pt>
                <c:pt idx="1">
                  <c:v>38706</c:v>
                </c:pt>
                <c:pt idx="2">
                  <c:v>38770</c:v>
                </c:pt>
                <c:pt idx="3">
                  <c:v>38864</c:v>
                </c:pt>
                <c:pt idx="4">
                  <c:v>38990</c:v>
                </c:pt>
                <c:pt idx="5">
                  <c:v>39128</c:v>
                </c:pt>
                <c:pt idx="6">
                  <c:v>39217</c:v>
                </c:pt>
                <c:pt idx="7">
                  <c:v>39296</c:v>
                </c:pt>
                <c:pt idx="8">
                  <c:v>39662</c:v>
                </c:pt>
                <c:pt idx="9">
                  <c:v>39775</c:v>
                </c:pt>
                <c:pt idx="10">
                  <c:v>40026</c:v>
                </c:pt>
                <c:pt idx="11">
                  <c:v>40238</c:v>
                </c:pt>
                <c:pt idx="12">
                  <c:v>40309</c:v>
                </c:pt>
                <c:pt idx="13">
                  <c:v>40392</c:v>
                </c:pt>
                <c:pt idx="14">
                  <c:v>40464</c:v>
                </c:pt>
                <c:pt idx="15">
                  <c:v>40695</c:v>
                </c:pt>
                <c:pt idx="16">
                  <c:v>40954</c:v>
                </c:pt>
                <c:pt idx="17">
                  <c:v>41085</c:v>
                </c:pt>
                <c:pt idx="18">
                  <c:v>41182</c:v>
                </c:pt>
                <c:pt idx="19">
                  <c:v>41326</c:v>
                </c:pt>
                <c:pt idx="20">
                  <c:v>41404</c:v>
                </c:pt>
                <c:pt idx="21" formatCode="m/d/yyyy">
                  <c:v>41494</c:v>
                </c:pt>
                <c:pt idx="22" formatCode="m/d/yyyy">
                  <c:v>41597</c:v>
                </c:pt>
                <c:pt idx="23" formatCode="m/d/yyyy">
                  <c:v>41705</c:v>
                </c:pt>
              </c:numCache>
            </c:numRef>
          </c:cat>
          <c:val>
            <c:numRef>
              <c:f>dw!$AF$3:$AF$26</c:f>
              <c:numCache>
                <c:formatCode>0</c:formatCode>
                <c:ptCount val="24"/>
                <c:pt idx="0">
                  <c:v>4.6724307859999996</c:v>
                </c:pt>
                <c:pt idx="1">
                  <c:v>7.7737295849999999</c:v>
                </c:pt>
                <c:pt idx="2">
                  <c:v>0.45350448999999998</c:v>
                </c:pt>
                <c:pt idx="3">
                  <c:v>0.54083776979376497</c:v>
                </c:pt>
                <c:pt idx="4">
                  <c:v>0.58194220759687099</c:v>
                </c:pt>
                <c:pt idx="5">
                  <c:v>2.5183207039653497</c:v>
                </c:pt>
                <c:pt idx="6">
                  <c:v>0.36370224443224797</c:v>
                </c:pt>
                <c:pt idx="7">
                  <c:v>0.26202358035002904</c:v>
                </c:pt>
                <c:pt idx="8">
                  <c:v>0.75721882102911608</c:v>
                </c:pt>
                <c:pt idx="9">
                  <c:v>1.5568922054871601</c:v>
                </c:pt>
                <c:pt idx="10">
                  <c:v>0.88010057881117598</c:v>
                </c:pt>
                <c:pt idx="11">
                  <c:v>17.97458421</c:v>
                </c:pt>
                <c:pt idx="12">
                  <c:v>4.0445337793749996</c:v>
                </c:pt>
                <c:pt idx="13">
                  <c:v>1.5842623</c:v>
                </c:pt>
                <c:pt idx="14">
                  <c:v>3.488</c:v>
                </c:pt>
                <c:pt idx="15">
                  <c:v>3.2149999999999999</c:v>
                </c:pt>
                <c:pt idx="16">
                  <c:v>16.245124659999998</c:v>
                </c:pt>
                <c:pt idx="17">
                  <c:v>1.6257152272221198</c:v>
                </c:pt>
                <c:pt idx="18">
                  <c:v>8.8143248679999999</c:v>
                </c:pt>
                <c:pt idx="19">
                  <c:v>0.72160910174267001</c:v>
                </c:pt>
                <c:pt idx="20">
                  <c:v>0.50194485543454503</c:v>
                </c:pt>
                <c:pt idx="21">
                  <c:v>0.67651708527037502</c:v>
                </c:pt>
                <c:pt idx="22">
                  <c:v>5.30630631157449</c:v>
                </c:pt>
                <c:pt idx="23">
                  <c:v>2.39513933587074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smooth val="0"/>
        <c:axId val="687077176"/>
        <c:axId val="687077568"/>
      </c:lineChart>
      <c:dateAx>
        <c:axId val="687077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crossAx val="687077568"/>
        <c:crosses val="autoZero"/>
        <c:auto val="1"/>
        <c:lblOffset val="100"/>
        <c:baseTimeUnit val="months"/>
      </c:dateAx>
      <c:valAx>
        <c:axId val="687077568"/>
        <c:scaling>
          <c:orientation val="minMax"/>
          <c:max val="18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Arial"/>
                  </a:rPr>
                  <a:t>Coprostanol (mg.g-1 dw)</a:t>
                </a:r>
              </a:p>
            </c:rich>
          </c:tx>
          <c:overlay val="1"/>
        </c:title>
        <c:numFmt formatCode="0.00" sourceLinked="1"/>
        <c:majorTickMark val="none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crossAx val="687077176"/>
        <c:crosses val="max"/>
        <c:crossBetween val="between"/>
        <c:majorUnit val="6"/>
      </c:valAx>
      <c:spPr>
        <a:noFill/>
        <a:ln>
          <a:noFill/>
        </a:ln>
      </c:spPr>
    </c:plotArea>
    <c:plotVisOnly val="1"/>
    <c:dispBlanksAs val="zero"/>
    <c:showDLblsOverMax val="1"/>
  </c:chart>
  <c:spPr>
    <a:noFill/>
    <a:ln w="936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fluxes!$E$2:$U$2</c:f>
              <c:strCache>
                <c:ptCount val="17"/>
                <c:pt idx="0">
                  <c:v>Coprostanol</c:v>
                </c:pt>
                <c:pt idx="1">
                  <c:v>Epicoprostanol</c:v>
                </c:pt>
                <c:pt idx="2">
                  <c:v>Ethylcoprostanol</c:v>
                </c:pt>
                <c:pt idx="3">
                  <c:v>Coprostanone</c:v>
                </c:pt>
                <c:pt idx="4">
                  <c:v>Coprostane</c:v>
                </c:pt>
                <c:pt idx="5">
                  <c:v>b-Sitosterol</c:v>
                </c:pt>
                <c:pt idx="6">
                  <c:v>γ-Sitosterol</c:v>
                </c:pt>
                <c:pt idx="7">
                  <c:v>Stigmasterol</c:v>
                </c:pt>
                <c:pt idx="8">
                  <c:v>Stigmastanol</c:v>
                </c:pt>
                <c:pt idx="9">
                  <c:v>Campesterol</c:v>
                </c:pt>
                <c:pt idx="10">
                  <c:v>Campestanol</c:v>
                </c:pt>
                <c:pt idx="11">
                  <c:v>Brassicasterol</c:v>
                </c:pt>
                <c:pt idx="12">
                  <c:v>Desmosterol</c:v>
                </c:pt>
                <c:pt idx="13">
                  <c:v>Cholesterol</c:v>
                </c:pt>
                <c:pt idx="14">
                  <c:v>Cholestanol</c:v>
                </c:pt>
                <c:pt idx="15">
                  <c:v>Dehydrocholesterol</c:v>
                </c:pt>
                <c:pt idx="16">
                  <c:v>Ergosterol</c:v>
                </c:pt>
              </c:strCache>
            </c:strRef>
          </c:cat>
          <c:val>
            <c:numRef>
              <c:f>fluxes!$E$51:$U$51</c:f>
              <c:numCache>
                <c:formatCode>0.00</c:formatCode>
                <c:ptCount val="17"/>
                <c:pt idx="0">
                  <c:v>6.2890220289527887</c:v>
                </c:pt>
                <c:pt idx="1">
                  <c:v>35.060779309918367</c:v>
                </c:pt>
                <c:pt idx="2">
                  <c:v>6.8602343654735733</c:v>
                </c:pt>
                <c:pt idx="3">
                  <c:v>8.7373496078152453</c:v>
                </c:pt>
                <c:pt idx="4">
                  <c:v>133.09286766422713</c:v>
                </c:pt>
                <c:pt idx="5">
                  <c:v>8.9143349673555452</c:v>
                </c:pt>
                <c:pt idx="6">
                  <c:v>0.77671392982611787</c:v>
                </c:pt>
                <c:pt idx="7">
                  <c:v>10.105348109062037</c:v>
                </c:pt>
                <c:pt idx="8">
                  <c:v>12.964356537591481</c:v>
                </c:pt>
                <c:pt idx="9">
                  <c:v>10.992778022770894</c:v>
                </c:pt>
                <c:pt idx="10">
                  <c:v>10.70674142968115</c:v>
                </c:pt>
                <c:pt idx="11">
                  <c:v>3.661575642550337</c:v>
                </c:pt>
                <c:pt idx="12">
                  <c:v>23.624593647333093</c:v>
                </c:pt>
                <c:pt idx="13">
                  <c:v>4.3343967174094153</c:v>
                </c:pt>
                <c:pt idx="14">
                  <c:v>10.486491901083985</c:v>
                </c:pt>
                <c:pt idx="15">
                  <c:v>5.4848822740030219</c:v>
                </c:pt>
                <c:pt idx="1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fluxes!$E$2:$U$2</c:f>
              <c:strCache>
                <c:ptCount val="17"/>
                <c:pt idx="0">
                  <c:v>Coprostanol</c:v>
                </c:pt>
                <c:pt idx="1">
                  <c:v>Epicoprostanol</c:v>
                </c:pt>
                <c:pt idx="2">
                  <c:v>Ethylcoprostanol</c:v>
                </c:pt>
                <c:pt idx="3">
                  <c:v>Coprostanone</c:v>
                </c:pt>
                <c:pt idx="4">
                  <c:v>Coprostane</c:v>
                </c:pt>
                <c:pt idx="5">
                  <c:v>b-Sitosterol</c:v>
                </c:pt>
                <c:pt idx="6">
                  <c:v>γ-Sitosterol</c:v>
                </c:pt>
                <c:pt idx="7">
                  <c:v>Stigmasterol</c:v>
                </c:pt>
                <c:pt idx="8">
                  <c:v>Stigmastanol</c:v>
                </c:pt>
                <c:pt idx="9">
                  <c:v>Campesterol</c:v>
                </c:pt>
                <c:pt idx="10">
                  <c:v>Campestanol</c:v>
                </c:pt>
                <c:pt idx="11">
                  <c:v>Brassicasterol</c:v>
                </c:pt>
                <c:pt idx="12">
                  <c:v>Desmosterol</c:v>
                </c:pt>
                <c:pt idx="13">
                  <c:v>Cholesterol</c:v>
                </c:pt>
                <c:pt idx="14">
                  <c:v>Cholestanol</c:v>
                </c:pt>
                <c:pt idx="15">
                  <c:v>Dehydrocholesterol</c:v>
                </c:pt>
                <c:pt idx="16">
                  <c:v>Ergosterol</c:v>
                </c:pt>
              </c:strCache>
            </c:strRef>
          </c:cat>
          <c:val>
            <c:numRef>
              <c:f>fluxes!$E$52:$U$52</c:f>
              <c:numCache>
                <c:formatCode>0.00</c:formatCode>
                <c:ptCount val="17"/>
                <c:pt idx="0">
                  <c:v>3.0182540666189888</c:v>
                </c:pt>
                <c:pt idx="1">
                  <c:v>7.8060907166935403</c:v>
                </c:pt>
                <c:pt idx="2">
                  <c:v>3.2291606571298543</c:v>
                </c:pt>
                <c:pt idx="3">
                  <c:v>5.1372065275897461</c:v>
                </c:pt>
                <c:pt idx="4">
                  <c:v>26.080054965230055</c:v>
                </c:pt>
                <c:pt idx="5">
                  <c:v>4.1091692996304188</c:v>
                </c:pt>
                <c:pt idx="6">
                  <c:v>3.8768292089208192</c:v>
                </c:pt>
                <c:pt idx="7">
                  <c:v>4.0825763039203418</c:v>
                </c:pt>
                <c:pt idx="8">
                  <c:v>4.5835232502631467</c:v>
                </c:pt>
                <c:pt idx="9">
                  <c:v>4.4421081692773186</c:v>
                </c:pt>
                <c:pt idx="10">
                  <c:v>2.5359802441481847</c:v>
                </c:pt>
                <c:pt idx="11">
                  <c:v>6.2747711373040387</c:v>
                </c:pt>
                <c:pt idx="12">
                  <c:v>17.253190395135441</c:v>
                </c:pt>
                <c:pt idx="13">
                  <c:v>2.4149454910405925</c:v>
                </c:pt>
                <c:pt idx="14">
                  <c:v>5.936510039911278</c:v>
                </c:pt>
                <c:pt idx="15">
                  <c:v>2.875760868214464</c:v>
                </c:pt>
                <c:pt idx="16">
                  <c:v>1.4460186608208367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81870792"/>
        <c:axId val="681870400"/>
      </c:barChart>
      <c:catAx>
        <c:axId val="681870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81870400"/>
        <c:crosses val="autoZero"/>
        <c:auto val="1"/>
        <c:lblAlgn val="ctr"/>
        <c:lblOffset val="100"/>
        <c:noMultiLvlLbl val="1"/>
      </c:catAx>
      <c:valAx>
        <c:axId val="6818704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81870792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15:cat>
              </c15:filteredCategoryTitle>
            </c:ext>
          </c:extLst>
        </c:ser>
        <c:ser>
          <c:idx val="1"/>
          <c:order val="1"/>
          <c:spPr>
            <a:solidFill>
              <a:srgbClr val="FFFFFF"/>
            </a:solidFill>
            <a:ln>
              <a:noFill/>
            </a:ln>
          </c:spPr>
          <c:invertIfNegative val="1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1874712"/>
        <c:axId val="681875104"/>
      </c:barChart>
      <c:catAx>
        <c:axId val="6818747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9080">
            <a:solidFill>
              <a:srgbClr val="000000"/>
            </a:solidFill>
            <a:round/>
          </a:ln>
        </c:spPr>
        <c:crossAx val="681875104"/>
        <c:crosses val="autoZero"/>
        <c:auto val="1"/>
        <c:lblAlgn val="ctr"/>
        <c:lblOffset val="100"/>
        <c:noMultiLvlLbl val="1"/>
      </c:catAx>
      <c:valAx>
        <c:axId val="681875104"/>
        <c:scaling>
          <c:orientation val="minMax"/>
          <c:min val="0.0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000" b="1">
                    <a:solidFill>
                      <a:srgbClr val="000000"/>
                    </a:solidFill>
                    <a:latin typeface="Arial"/>
                  </a:rPr>
                  <a:t>ng.g-1 dw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spPr>
          <a:ln w="19080">
            <a:solidFill>
              <a:srgbClr val="000000"/>
            </a:solidFill>
            <a:round/>
          </a:ln>
        </c:spPr>
        <c:crossAx val="681874712"/>
        <c:crosses val="autoZero"/>
        <c:crossBetween val="between"/>
      </c:valAx>
      <c:spPr>
        <a:noFill/>
        <a:ln>
          <a:noFill/>
        </a:ln>
      </c:spPr>
    </c:plotArea>
    <c:plotVisOnly val="1"/>
    <c:dispBlanksAs val="zero"/>
    <c:showDLblsOverMax val="1"/>
  </c:chart>
  <c:spPr>
    <a:noFill/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dw!$AM$3:$AM$48</c:f>
              <c:numCache>
                <c:formatCode>0.0</c:formatCode>
                <c:ptCount val="46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0.77322857516935795</c:v>
                </c:pt>
                <c:pt idx="3">
                  <c:v>0.7878122692940267</c:v>
                </c:pt>
                <c:pt idx="4">
                  <c:v>0.7618847302927938</c:v>
                </c:pt>
                <c:pt idx="5">
                  <c:v>0.79580374499533069</c:v>
                </c:pt>
                <c:pt idx="6">
                  <c:v>0.78202379484886109</c:v>
                </c:pt>
                <c:pt idx="7">
                  <c:v>0.83315525896374709</c:v>
                </c:pt>
                <c:pt idx="8">
                  <c:v>0.79126737700844663</c:v>
                </c:pt>
                <c:pt idx="9">
                  <c:v>0.7614748469022502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0.76305112937100861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0.85798519547168473</c:v>
                </c:pt>
                <c:pt idx="17">
                  <c:v>0.78112222666199815</c:v>
                </c:pt>
                <c:pt idx="18">
                  <c:v>0.86610097137155939</c:v>
                </c:pt>
                <c:pt idx="19">
                  <c:v>0.77399282207830955</c:v>
                </c:pt>
                <c:pt idx="20">
                  <c:v>0.7815718229538251</c:v>
                </c:pt>
                <c:pt idx="21">
                  <c:v>0.88927252773650745</c:v>
                </c:pt>
                <c:pt idx="22">
                  <c:v>0.70226571103592039</c:v>
                </c:pt>
                <c:pt idx="23">
                  <c:v>0.88333802459890232</c:v>
                </c:pt>
                <c:pt idx="24" formatCode="0.000">
                  <c:v>8.9488410565868627E-3</c:v>
                </c:pt>
                <c:pt idx="25" formatCode="0.000">
                  <c:v>4.2537584130643846E-2</c:v>
                </c:pt>
                <c:pt idx="26" formatCode="0.000">
                  <c:v>1.0723732958867612E-2</c:v>
                </c:pt>
                <c:pt idx="27" formatCode="0.000">
                  <c:v>8.9660788250615145E-3</c:v>
                </c:pt>
                <c:pt idx="28" formatCode="0.000">
                  <c:v>2.0648967551622419E-2</c:v>
                </c:pt>
                <c:pt idx="29" formatCode="0.000">
                  <c:v>1.8774281471838579E-2</c:v>
                </c:pt>
                <c:pt idx="30" formatCode="0.000">
                  <c:v>2.8792764601499741E-2</c:v>
                </c:pt>
                <c:pt idx="31" formatCode="0.000">
                  <c:v>1.6137674535884262E-2</c:v>
                </c:pt>
                <c:pt idx="32" formatCode="0.000">
                  <c:v>6.9399339777378347E-2</c:v>
                </c:pt>
                <c:pt idx="33" formatCode="0.000">
                  <c:v>0.10910510960679549</c:v>
                </c:pt>
                <c:pt idx="34" formatCode="0.000">
                  <c:v>4.2334334378184402E-2</c:v>
                </c:pt>
                <c:pt idx="35" formatCode="0.000">
                  <c:v>5.9790252196296703E-2</c:v>
                </c:pt>
                <c:pt idx="36" formatCode="0.000">
                  <c:v>8.501525640236849E-3</c:v>
                </c:pt>
                <c:pt idx="37" formatCode="0.000">
                  <c:v>4.9347980633521402E-2</c:v>
                </c:pt>
                <c:pt idx="40" formatCode="0.000">
                  <c:v>9.8357493475577137E-2</c:v>
                </c:pt>
                <c:pt idx="41" formatCode="0.000">
                  <c:v>1.2306713650592688E-2</c:v>
                </c:pt>
                <c:pt idx="42" formatCode="0.000">
                  <c:v>4.1398816284108124E-2</c:v>
                </c:pt>
                <c:pt idx="43" formatCode="0.000">
                  <c:v>0.30556879677894372</c:v>
                </c:pt>
                <c:pt idx="44" formatCode="0.000">
                  <c:v>0.14946898823156501</c:v>
                </c:pt>
                <c:pt idx="45" formatCode="0.000">
                  <c:v>2.1292065860900593E-2</c:v>
                </c:pt>
              </c:numCache>
            </c:numRef>
          </c:xVal>
          <c:yVal>
            <c:numRef>
              <c:f>dw!$AQ$3:$AQ$48</c:f>
              <c:numCache>
                <c:formatCode>0.00</c:formatCode>
                <c:ptCount val="46"/>
                <c:pt idx="0">
                  <c:v>0.14679942974304441</c:v>
                </c:pt>
                <c:pt idx="2">
                  <c:v>0.19644241541943014</c:v>
                </c:pt>
                <c:pt idx="3">
                  <c:v>0.13977837749907568</c:v>
                </c:pt>
                <c:pt idx="5">
                  <c:v>0.16156074627052691</c:v>
                </c:pt>
                <c:pt idx="7">
                  <c:v>0.12011987465906301</c:v>
                </c:pt>
                <c:pt idx="8">
                  <c:v>0.19408412881712322</c:v>
                </c:pt>
                <c:pt idx="9">
                  <c:v>0.10282837054271066</c:v>
                </c:pt>
                <c:pt idx="10">
                  <c:v>0.25107956634499912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</c:v>
                </c:pt>
                <c:pt idx="18">
                  <c:v>0.13391870735237268</c:v>
                </c:pt>
                <c:pt idx="19">
                  <c:v>0.10161496087404333</c:v>
                </c:pt>
                <c:pt idx="20">
                  <c:v>0.11685269759207545</c:v>
                </c:pt>
                <c:pt idx="24" formatCode="0.0000">
                  <c:v>4.6215563469646725E-2</c:v>
                </c:pt>
                <c:pt idx="25" formatCode="0.0000">
                  <c:v>0.11122737424060222</c:v>
                </c:pt>
                <c:pt idx="26" formatCode="0.0000">
                  <c:v>4.7027801457733144E-2</c:v>
                </c:pt>
                <c:pt idx="27" formatCode="0.0000">
                  <c:v>7.6187200879088354E-2</c:v>
                </c:pt>
                <c:pt idx="28" formatCode="0.0000">
                  <c:v>4.2697127647776424E-2</c:v>
                </c:pt>
                <c:pt idx="29" formatCode="0.0000">
                  <c:v>4.0674550564777007E-2</c:v>
                </c:pt>
                <c:pt idx="30" formatCode="0.0000">
                  <c:v>8.570315543435918E-3</c:v>
                </c:pt>
                <c:pt idx="31" formatCode="0.0000">
                  <c:v>7.7876668785759693E-3</c:v>
                </c:pt>
                <c:pt idx="33" formatCode="0.0000">
                  <c:v>0.13440913747439781</c:v>
                </c:pt>
                <c:pt idx="37" formatCode="0.0000">
                  <c:v>0.10877647437160801</c:v>
                </c:pt>
                <c:pt idx="38" formatCode="0.0000">
                  <c:v>7.4310047527848061E-2</c:v>
                </c:pt>
                <c:pt idx="40" formatCode="0.0000">
                  <c:v>6.5841298068045034E-2</c:v>
                </c:pt>
                <c:pt idx="42" formatCode="0.0000">
                  <c:v>2.8397893664511505E-2</c:v>
                </c:pt>
                <c:pt idx="43" formatCode="0.0000">
                  <c:v>1.867939972281274E-2</c:v>
                </c:pt>
                <c:pt idx="44" formatCode="0.0000">
                  <c:v>0.16044485321401303</c:v>
                </c:pt>
                <c:pt idx="45" formatCode="0.0000">
                  <c:v>2.5694454351799151E-2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dw!$AM$3:$AM$22</c:f>
              <c:numCache>
                <c:formatCode>0.0</c:formatCode>
                <c:ptCount val="20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0.77322857516935795</c:v>
                </c:pt>
                <c:pt idx="3">
                  <c:v>0.7878122692940267</c:v>
                </c:pt>
                <c:pt idx="4">
                  <c:v>0.7618847302927938</c:v>
                </c:pt>
                <c:pt idx="5">
                  <c:v>0.79580374499533069</c:v>
                </c:pt>
                <c:pt idx="6">
                  <c:v>0.78202379484886109</c:v>
                </c:pt>
                <c:pt idx="7">
                  <c:v>0.83315525896374709</c:v>
                </c:pt>
                <c:pt idx="8">
                  <c:v>0.79126737700844663</c:v>
                </c:pt>
                <c:pt idx="9">
                  <c:v>0.7614748469022502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0.76305112937100861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0.85798519547168473</c:v>
                </c:pt>
                <c:pt idx="17">
                  <c:v>0.78112222666199815</c:v>
                </c:pt>
                <c:pt idx="18">
                  <c:v>0.86610097137155939</c:v>
                </c:pt>
                <c:pt idx="19">
                  <c:v>0.77399282207830955</c:v>
                </c:pt>
              </c:numCache>
            </c:numRef>
          </c:xVal>
          <c:yVal>
            <c:numRef>
              <c:f>dw!$AQ$3:$AQ$22</c:f>
              <c:numCache>
                <c:formatCode>0.00</c:formatCode>
                <c:ptCount val="20"/>
                <c:pt idx="0">
                  <c:v>0.14679942974304441</c:v>
                </c:pt>
                <c:pt idx="2">
                  <c:v>0.19644241541943014</c:v>
                </c:pt>
                <c:pt idx="3">
                  <c:v>0.13977837749907568</c:v>
                </c:pt>
                <c:pt idx="5">
                  <c:v>0.16156074627052691</c:v>
                </c:pt>
                <c:pt idx="7">
                  <c:v>0.12011987465906301</c:v>
                </c:pt>
                <c:pt idx="8">
                  <c:v>0.19408412881712322</c:v>
                </c:pt>
                <c:pt idx="9">
                  <c:v>0.10282837054271066</c:v>
                </c:pt>
                <c:pt idx="10">
                  <c:v>0.25107956634499912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</c:v>
                </c:pt>
                <c:pt idx="18">
                  <c:v>0.13391870735237268</c:v>
                </c:pt>
                <c:pt idx="19">
                  <c:v>0.10161496087404333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875888"/>
        <c:axId val="681876280"/>
      </c:scatterChart>
      <c:valAx>
        <c:axId val="68187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Copr/Chol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81876280"/>
        <c:crosses val="autoZero"/>
        <c:crossBetween val="midCat"/>
      </c:valAx>
      <c:valAx>
        <c:axId val="681876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Chon/Chol</a:t>
                </a:r>
              </a:p>
            </c:rich>
          </c:tx>
          <c:overlay val="1"/>
        </c:title>
        <c:numFmt formatCode="0.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81875888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dw!$AM$3:$AM$48</c:f>
              <c:numCache>
                <c:formatCode>0.0</c:formatCode>
                <c:ptCount val="46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0.77322857516935795</c:v>
                </c:pt>
                <c:pt idx="3">
                  <c:v>0.7878122692940267</c:v>
                </c:pt>
                <c:pt idx="4">
                  <c:v>0.7618847302927938</c:v>
                </c:pt>
                <c:pt idx="5">
                  <c:v>0.79580374499533069</c:v>
                </c:pt>
                <c:pt idx="6">
                  <c:v>0.78202379484886109</c:v>
                </c:pt>
                <c:pt idx="7">
                  <c:v>0.83315525896374709</c:v>
                </c:pt>
                <c:pt idx="8">
                  <c:v>0.79126737700844663</c:v>
                </c:pt>
                <c:pt idx="9">
                  <c:v>0.7614748469022502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0.76305112937100861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0.85798519547168473</c:v>
                </c:pt>
                <c:pt idx="17">
                  <c:v>0.78112222666199815</c:v>
                </c:pt>
                <c:pt idx="18">
                  <c:v>0.86610097137155939</c:v>
                </c:pt>
                <c:pt idx="19">
                  <c:v>0.77399282207830955</c:v>
                </c:pt>
                <c:pt idx="20">
                  <c:v>0.7815718229538251</c:v>
                </c:pt>
                <c:pt idx="21">
                  <c:v>0.88927252773650745</c:v>
                </c:pt>
                <c:pt idx="22">
                  <c:v>0.70226571103592039</c:v>
                </c:pt>
                <c:pt idx="23">
                  <c:v>0.88333802459890232</c:v>
                </c:pt>
                <c:pt idx="24" formatCode="0.000">
                  <c:v>8.9488410565868627E-3</c:v>
                </c:pt>
                <c:pt idx="25" formatCode="0.000">
                  <c:v>4.2537584130643846E-2</c:v>
                </c:pt>
                <c:pt idx="26" formatCode="0.000">
                  <c:v>1.0723732958867612E-2</c:v>
                </c:pt>
                <c:pt idx="27" formatCode="0.000">
                  <c:v>8.9660788250615145E-3</c:v>
                </c:pt>
                <c:pt idx="28" formatCode="0.000">
                  <c:v>2.0648967551622419E-2</c:v>
                </c:pt>
                <c:pt idx="29" formatCode="0.000">
                  <c:v>1.8774281471838579E-2</c:v>
                </c:pt>
                <c:pt idx="30" formatCode="0.000">
                  <c:v>2.8792764601499741E-2</c:v>
                </c:pt>
                <c:pt idx="31" formatCode="0.000">
                  <c:v>1.6137674535884262E-2</c:v>
                </c:pt>
                <c:pt idx="32" formatCode="0.000">
                  <c:v>6.9399339777378347E-2</c:v>
                </c:pt>
                <c:pt idx="33" formatCode="0.000">
                  <c:v>0.10910510960679549</c:v>
                </c:pt>
                <c:pt idx="34" formatCode="0.000">
                  <c:v>4.2334334378184402E-2</c:v>
                </c:pt>
                <c:pt idx="35" formatCode="0.000">
                  <c:v>5.9790252196296703E-2</c:v>
                </c:pt>
                <c:pt idx="36" formatCode="0.000">
                  <c:v>8.501525640236849E-3</c:v>
                </c:pt>
                <c:pt idx="37" formatCode="0.000">
                  <c:v>4.9347980633521402E-2</c:v>
                </c:pt>
                <c:pt idx="40" formatCode="0.000">
                  <c:v>9.8357493475577137E-2</c:v>
                </c:pt>
                <c:pt idx="41" formatCode="0.000">
                  <c:v>1.2306713650592688E-2</c:v>
                </c:pt>
                <c:pt idx="42" formatCode="0.000">
                  <c:v>4.1398816284108124E-2</c:v>
                </c:pt>
                <c:pt idx="43" formatCode="0.000">
                  <c:v>0.30556879677894372</c:v>
                </c:pt>
                <c:pt idx="44" formatCode="0.000">
                  <c:v>0.14946898823156501</c:v>
                </c:pt>
                <c:pt idx="45" formatCode="0.000">
                  <c:v>2.1292065860900593E-2</c:v>
                </c:pt>
              </c:numCache>
            </c:numRef>
          </c:xVal>
          <c:yVal>
            <c:numRef>
              <c:f>dw!$AJ$3:$AJ$48</c:f>
              <c:numCache>
                <c:formatCode>0.0</c:formatCode>
                <c:ptCount val="46"/>
                <c:pt idx="0">
                  <c:v>0.24012662802602999</c:v>
                </c:pt>
                <c:pt idx="2">
                  <c:v>0.14839698529496037</c:v>
                </c:pt>
                <c:pt idx="3">
                  <c:v>0.29216759566275552</c:v>
                </c:pt>
                <c:pt idx="4">
                  <c:v>0.21170516439227524</c:v>
                </c:pt>
                <c:pt idx="5">
                  <c:v>0.35523778587726595</c:v>
                </c:pt>
                <c:pt idx="6">
                  <c:v>0.26927208488504562</c:v>
                </c:pt>
                <c:pt idx="7">
                  <c:v>0.30777539674386156</c:v>
                </c:pt>
                <c:pt idx="8">
                  <c:v>0.28943812500254612</c:v>
                </c:pt>
                <c:pt idx="9">
                  <c:v>0.27679324235127573</c:v>
                </c:pt>
                <c:pt idx="10">
                  <c:v>0.31052535882590754</c:v>
                </c:pt>
                <c:pt idx="11">
                  <c:v>0.13880952725376081</c:v>
                </c:pt>
                <c:pt idx="12">
                  <c:v>0.34004468437078178</c:v>
                </c:pt>
                <c:pt idx="13">
                  <c:v>0.27855083929311836</c:v>
                </c:pt>
                <c:pt idx="14">
                  <c:v>0.30552528874536916</c:v>
                </c:pt>
                <c:pt idx="15">
                  <c:v>0.22456386463233355</c:v>
                </c:pt>
                <c:pt idx="16">
                  <c:v>0.14444519767570141</c:v>
                </c:pt>
                <c:pt idx="17">
                  <c:v>0.27220435231044121</c:v>
                </c:pt>
                <c:pt idx="18">
                  <c:v>0.16194252443878604</c:v>
                </c:pt>
                <c:pt idx="19">
                  <c:v>0.3578343025608875</c:v>
                </c:pt>
                <c:pt idx="20">
                  <c:v>0.3280570946732782</c:v>
                </c:pt>
                <c:pt idx="21">
                  <c:v>0.26557964912672016</c:v>
                </c:pt>
                <c:pt idx="22">
                  <c:v>0.27407775116430771</c:v>
                </c:pt>
                <c:pt idx="23">
                  <c:v>0.14511896286601186</c:v>
                </c:pt>
                <c:pt idx="24">
                  <c:v>0.48959474260679081</c:v>
                </c:pt>
                <c:pt idx="25">
                  <c:v>0.41275836093654872</c:v>
                </c:pt>
                <c:pt idx="26">
                  <c:v>0.48611494210005785</c:v>
                </c:pt>
                <c:pt idx="27">
                  <c:v>0.45251100878022793</c:v>
                </c:pt>
                <c:pt idx="28">
                  <c:v>0.48603751116403687</c:v>
                </c:pt>
                <c:pt idx="29">
                  <c:v>0.53316129032258064</c:v>
                </c:pt>
                <c:pt idx="30">
                  <c:v>0.50821256038647344</c:v>
                </c:pt>
                <c:pt idx="31">
                  <c:v>0.38475638599810785</c:v>
                </c:pt>
                <c:pt idx="32">
                  <c:v>0.30222686667822712</c:v>
                </c:pt>
                <c:pt idx="33">
                  <c:v>0.34271752183873472</c:v>
                </c:pt>
                <c:pt idx="34">
                  <c:v>0.49043328905175465</c:v>
                </c:pt>
                <c:pt idx="35">
                  <c:v>0.572500673657651</c:v>
                </c:pt>
                <c:pt idx="36">
                  <c:v>0.28801774588903989</c:v>
                </c:pt>
                <c:pt idx="37">
                  <c:v>0.50180185288971502</c:v>
                </c:pt>
                <c:pt idx="38">
                  <c:v>0.34473058043875027</c:v>
                </c:pt>
                <c:pt idx="39">
                  <c:v>0.47905099523554828</c:v>
                </c:pt>
                <c:pt idx="40">
                  <c:v>0.28651333183337352</c:v>
                </c:pt>
                <c:pt idx="41">
                  <c:v>0.39345358795201962</c:v>
                </c:pt>
                <c:pt idx="42">
                  <c:v>0.40251003343779063</c:v>
                </c:pt>
                <c:pt idx="43">
                  <c:v>0.50512231148320108</c:v>
                </c:pt>
                <c:pt idx="44">
                  <c:v>0.50207541245379883</c:v>
                </c:pt>
                <c:pt idx="45">
                  <c:v>0.68258909278391711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dw!$AM$3:$AM$22</c:f>
              <c:numCache>
                <c:formatCode>0.0</c:formatCode>
                <c:ptCount val="20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0.77322857516935795</c:v>
                </c:pt>
                <c:pt idx="3">
                  <c:v>0.7878122692940267</c:v>
                </c:pt>
                <c:pt idx="4">
                  <c:v>0.7618847302927938</c:v>
                </c:pt>
                <c:pt idx="5">
                  <c:v>0.79580374499533069</c:v>
                </c:pt>
                <c:pt idx="6">
                  <c:v>0.78202379484886109</c:v>
                </c:pt>
                <c:pt idx="7">
                  <c:v>0.83315525896374709</c:v>
                </c:pt>
                <c:pt idx="8">
                  <c:v>0.79126737700844663</c:v>
                </c:pt>
                <c:pt idx="9">
                  <c:v>0.7614748469022502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0.76305112937100861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0.85798519547168473</c:v>
                </c:pt>
                <c:pt idx="17">
                  <c:v>0.78112222666199815</c:v>
                </c:pt>
                <c:pt idx="18">
                  <c:v>0.86610097137155939</c:v>
                </c:pt>
                <c:pt idx="19">
                  <c:v>0.77399282207830955</c:v>
                </c:pt>
              </c:numCache>
            </c:numRef>
          </c:xVal>
          <c:yVal>
            <c:numRef>
              <c:f>dw!$AJ$3:$AJ$22</c:f>
              <c:numCache>
                <c:formatCode>0.0</c:formatCode>
                <c:ptCount val="20"/>
                <c:pt idx="0">
                  <c:v>0.24012662802602999</c:v>
                </c:pt>
                <c:pt idx="2">
                  <c:v>0.14839698529496037</c:v>
                </c:pt>
                <c:pt idx="3">
                  <c:v>0.29216759566275552</c:v>
                </c:pt>
                <c:pt idx="4">
                  <c:v>0.21170516439227524</c:v>
                </c:pt>
                <c:pt idx="5">
                  <c:v>0.35523778587726595</c:v>
                </c:pt>
                <c:pt idx="6">
                  <c:v>0.26927208488504562</c:v>
                </c:pt>
                <c:pt idx="7">
                  <c:v>0.30777539674386156</c:v>
                </c:pt>
                <c:pt idx="8">
                  <c:v>0.28943812500254612</c:v>
                </c:pt>
                <c:pt idx="9">
                  <c:v>0.27679324235127573</c:v>
                </c:pt>
                <c:pt idx="10">
                  <c:v>0.31052535882590754</c:v>
                </c:pt>
                <c:pt idx="11">
                  <c:v>0.13880952725376081</c:v>
                </c:pt>
                <c:pt idx="12">
                  <c:v>0.34004468437078178</c:v>
                </c:pt>
                <c:pt idx="13">
                  <c:v>0.27855083929311836</c:v>
                </c:pt>
                <c:pt idx="14">
                  <c:v>0.30552528874536916</c:v>
                </c:pt>
                <c:pt idx="15">
                  <c:v>0.22456386463233355</c:v>
                </c:pt>
                <c:pt idx="16">
                  <c:v>0.14444519767570141</c:v>
                </c:pt>
                <c:pt idx="17">
                  <c:v>0.27220435231044121</c:v>
                </c:pt>
                <c:pt idx="18">
                  <c:v>0.16194252443878604</c:v>
                </c:pt>
                <c:pt idx="19">
                  <c:v>0.3578343025608875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873928"/>
        <c:axId val="681873536"/>
      </c:scatterChart>
      <c:valAx>
        <c:axId val="681873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Copr/chol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81873536"/>
        <c:crosses val="autoZero"/>
        <c:crossBetween val="midCat"/>
      </c:valAx>
      <c:valAx>
        <c:axId val="681873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Sito/chol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81873928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dw!$AM$3:$AM$48</c:f>
              <c:numCache>
                <c:formatCode>0.0</c:formatCode>
                <c:ptCount val="46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0.77322857516935795</c:v>
                </c:pt>
                <c:pt idx="3">
                  <c:v>0.7878122692940267</c:v>
                </c:pt>
                <c:pt idx="4">
                  <c:v>0.7618847302927938</c:v>
                </c:pt>
                <c:pt idx="5">
                  <c:v>0.79580374499533069</c:v>
                </c:pt>
                <c:pt idx="6">
                  <c:v>0.78202379484886109</c:v>
                </c:pt>
                <c:pt idx="7">
                  <c:v>0.83315525896374709</c:v>
                </c:pt>
                <c:pt idx="8">
                  <c:v>0.79126737700844663</c:v>
                </c:pt>
                <c:pt idx="9">
                  <c:v>0.7614748469022502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0.76305112937100861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0.85798519547168473</c:v>
                </c:pt>
                <c:pt idx="17">
                  <c:v>0.78112222666199815</c:v>
                </c:pt>
                <c:pt idx="18">
                  <c:v>0.86610097137155939</c:v>
                </c:pt>
                <c:pt idx="19">
                  <c:v>0.77399282207830955</c:v>
                </c:pt>
                <c:pt idx="20">
                  <c:v>0.7815718229538251</c:v>
                </c:pt>
                <c:pt idx="21">
                  <c:v>0.88927252773650745</c:v>
                </c:pt>
                <c:pt idx="22">
                  <c:v>0.70226571103592039</c:v>
                </c:pt>
                <c:pt idx="23">
                  <c:v>0.88333802459890232</c:v>
                </c:pt>
                <c:pt idx="24" formatCode="0.000">
                  <c:v>8.9488410565868627E-3</c:v>
                </c:pt>
                <c:pt idx="25" formatCode="0.000">
                  <c:v>4.2537584130643846E-2</c:v>
                </c:pt>
                <c:pt idx="26" formatCode="0.000">
                  <c:v>1.0723732958867612E-2</c:v>
                </c:pt>
                <c:pt idx="27" formatCode="0.000">
                  <c:v>8.9660788250615145E-3</c:v>
                </c:pt>
                <c:pt idx="28" formatCode="0.000">
                  <c:v>2.0648967551622419E-2</c:v>
                </c:pt>
                <c:pt idx="29" formatCode="0.000">
                  <c:v>1.8774281471838579E-2</c:v>
                </c:pt>
                <c:pt idx="30" formatCode="0.000">
                  <c:v>2.8792764601499741E-2</c:v>
                </c:pt>
                <c:pt idx="31" formatCode="0.000">
                  <c:v>1.6137674535884262E-2</c:v>
                </c:pt>
                <c:pt idx="32" formatCode="0.000">
                  <c:v>6.9399339777378347E-2</c:v>
                </c:pt>
                <c:pt idx="33" formatCode="0.000">
                  <c:v>0.10910510960679549</c:v>
                </c:pt>
                <c:pt idx="34" formatCode="0.000">
                  <c:v>4.2334334378184402E-2</c:v>
                </c:pt>
                <c:pt idx="35" formatCode="0.000">
                  <c:v>5.9790252196296703E-2</c:v>
                </c:pt>
                <c:pt idx="36" formatCode="0.000">
                  <c:v>8.501525640236849E-3</c:v>
                </c:pt>
                <c:pt idx="37" formatCode="0.000">
                  <c:v>4.9347980633521402E-2</c:v>
                </c:pt>
                <c:pt idx="40" formatCode="0.000">
                  <c:v>9.8357493475577137E-2</c:v>
                </c:pt>
                <c:pt idx="41" formatCode="0.000">
                  <c:v>1.2306713650592688E-2</c:v>
                </c:pt>
                <c:pt idx="42" formatCode="0.000">
                  <c:v>4.1398816284108124E-2</c:v>
                </c:pt>
                <c:pt idx="43" formatCode="0.000">
                  <c:v>0.30556879677894372</c:v>
                </c:pt>
                <c:pt idx="44" formatCode="0.000">
                  <c:v>0.14946898823156501</c:v>
                </c:pt>
                <c:pt idx="45" formatCode="0.000">
                  <c:v>2.1292065860900593E-2</c:v>
                </c:pt>
              </c:numCache>
            </c:numRef>
          </c:xVal>
          <c:yVal>
            <c:numRef>
              <c:f>dw!$AP$3:$AP$48</c:f>
              <c:numCache>
                <c:formatCode>0.0</c:formatCode>
                <c:ptCount val="46"/>
                <c:pt idx="0">
                  <c:v>0.37252289462675342</c:v>
                </c:pt>
                <c:pt idx="1">
                  <c:v>0.18410872388259139</c:v>
                </c:pt>
                <c:pt idx="2">
                  <c:v>0.20802072182259987</c:v>
                </c:pt>
                <c:pt idx="3">
                  <c:v>0.38934960522630957</c:v>
                </c:pt>
                <c:pt idx="4">
                  <c:v>0.3828278846996504</c:v>
                </c:pt>
                <c:pt idx="5">
                  <c:v>0.39922380693633774</c:v>
                </c:pt>
                <c:pt idx="6">
                  <c:v>0.35109697843577653</c:v>
                </c:pt>
                <c:pt idx="7">
                  <c:v>0.32246563638787573</c:v>
                </c:pt>
                <c:pt idx="8">
                  <c:v>0.53301938457848042</c:v>
                </c:pt>
                <c:pt idx="9">
                  <c:v>0.37885902925437853</c:v>
                </c:pt>
                <c:pt idx="10">
                  <c:v>0.40112514355765921</c:v>
                </c:pt>
                <c:pt idx="11">
                  <c:v>0.37539420136628759</c:v>
                </c:pt>
                <c:pt idx="12">
                  <c:v>0.63895498718622579</c:v>
                </c:pt>
                <c:pt idx="13">
                  <c:v>0.57561741613133477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0.1775196003900775</c:v>
                </c:pt>
                <c:pt idx="17">
                  <c:v>0.47435489414758897</c:v>
                </c:pt>
                <c:pt idx="18">
                  <c:v>0.14943079415437746</c:v>
                </c:pt>
                <c:pt idx="19">
                  <c:v>0.4429696407912968</c:v>
                </c:pt>
                <c:pt idx="20">
                  <c:v>0.42660620395801879</c:v>
                </c:pt>
                <c:pt idx="21">
                  <c:v>7.3616967878464598E-2</c:v>
                </c:pt>
                <c:pt idx="22">
                  <c:v>0.38491043109659823</c:v>
                </c:pt>
                <c:pt idx="23">
                  <c:v>8.5120632355788955E-2</c:v>
                </c:pt>
                <c:pt idx="24">
                  <c:v>0.88165680473372776</c:v>
                </c:pt>
                <c:pt idx="25">
                  <c:v>0.93686468863302075</c:v>
                </c:pt>
                <c:pt idx="26">
                  <c:v>0.97825975095193984</c:v>
                </c:pt>
                <c:pt idx="27">
                  <c:v>0.99239597895093001</c:v>
                </c:pt>
                <c:pt idx="28">
                  <c:v>0.93873692216878479</c:v>
                </c:pt>
                <c:pt idx="29">
                  <c:v>0.93808885962721633</c:v>
                </c:pt>
                <c:pt idx="30">
                  <c:v>0.95636363636363642</c:v>
                </c:pt>
                <c:pt idx="31">
                  <c:v>0.98288102311061876</c:v>
                </c:pt>
                <c:pt idx="32">
                  <c:v>0.86628331419384652</c:v>
                </c:pt>
                <c:pt idx="33">
                  <c:v>1</c:v>
                </c:pt>
                <c:pt idx="34">
                  <c:v>0.947446753410216</c:v>
                </c:pt>
                <c:pt idx="35">
                  <c:v>0.94444646331173698</c:v>
                </c:pt>
                <c:pt idx="36">
                  <c:v>0.97159454171489512</c:v>
                </c:pt>
                <c:pt idx="37">
                  <c:v>0.940460956077671</c:v>
                </c:pt>
                <c:pt idx="38">
                  <c:v>0.99806166509623218</c:v>
                </c:pt>
                <c:pt idx="39">
                  <c:v>0.85449101136640904</c:v>
                </c:pt>
                <c:pt idx="40">
                  <c:v>0.56030386884195971</c:v>
                </c:pt>
                <c:pt idx="41">
                  <c:v>0.94268591017732772</c:v>
                </c:pt>
                <c:pt idx="42">
                  <c:v>0.87630887307607108</c:v>
                </c:pt>
                <c:pt idx="43">
                  <c:v>0.3918590155835916</c:v>
                </c:pt>
                <c:pt idx="44">
                  <c:v>0.49506637606702614</c:v>
                </c:pt>
                <c:pt idx="45">
                  <c:v>0.72117133745650996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dw!$AM$3:$AM$22</c:f>
              <c:numCache>
                <c:formatCode>0.0</c:formatCode>
                <c:ptCount val="20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0.77322857516935795</c:v>
                </c:pt>
                <c:pt idx="3">
                  <c:v>0.7878122692940267</c:v>
                </c:pt>
                <c:pt idx="4">
                  <c:v>0.7618847302927938</c:v>
                </c:pt>
                <c:pt idx="5">
                  <c:v>0.79580374499533069</c:v>
                </c:pt>
                <c:pt idx="6">
                  <c:v>0.78202379484886109</c:v>
                </c:pt>
                <c:pt idx="7">
                  <c:v>0.83315525896374709</c:v>
                </c:pt>
                <c:pt idx="8">
                  <c:v>0.79126737700844663</c:v>
                </c:pt>
                <c:pt idx="9">
                  <c:v>0.7614748469022502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0.76305112937100861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0.85798519547168473</c:v>
                </c:pt>
                <c:pt idx="17">
                  <c:v>0.78112222666199815</c:v>
                </c:pt>
                <c:pt idx="18">
                  <c:v>0.86610097137155939</c:v>
                </c:pt>
                <c:pt idx="19">
                  <c:v>0.77399282207830955</c:v>
                </c:pt>
              </c:numCache>
            </c:numRef>
          </c:xVal>
          <c:yVal>
            <c:numRef>
              <c:f>dw!$AP$3:$AP$22</c:f>
              <c:numCache>
                <c:formatCode>0.0</c:formatCode>
                <c:ptCount val="20"/>
                <c:pt idx="0">
                  <c:v>0.37252289462675342</c:v>
                </c:pt>
                <c:pt idx="1">
                  <c:v>0.18410872388259139</c:v>
                </c:pt>
                <c:pt idx="2">
                  <c:v>0.20802072182259987</c:v>
                </c:pt>
                <c:pt idx="3">
                  <c:v>0.38934960522630957</c:v>
                </c:pt>
                <c:pt idx="4">
                  <c:v>0.3828278846996504</c:v>
                </c:pt>
                <c:pt idx="5">
                  <c:v>0.39922380693633774</c:v>
                </c:pt>
                <c:pt idx="6">
                  <c:v>0.35109697843577653</c:v>
                </c:pt>
                <c:pt idx="7">
                  <c:v>0.32246563638787573</c:v>
                </c:pt>
                <c:pt idx="8">
                  <c:v>0.53301938457848042</c:v>
                </c:pt>
                <c:pt idx="9">
                  <c:v>0.37885902925437853</c:v>
                </c:pt>
                <c:pt idx="10">
                  <c:v>0.40112514355765921</c:v>
                </c:pt>
                <c:pt idx="11">
                  <c:v>0.37539420136628759</c:v>
                </c:pt>
                <c:pt idx="12">
                  <c:v>0.63895498718622579</c:v>
                </c:pt>
                <c:pt idx="13">
                  <c:v>0.57561741613133477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0.1775196003900775</c:v>
                </c:pt>
                <c:pt idx="17">
                  <c:v>0.47435489414758897</c:v>
                </c:pt>
                <c:pt idx="18">
                  <c:v>0.14943079415437746</c:v>
                </c:pt>
                <c:pt idx="19">
                  <c:v>0.4429696407912968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876672"/>
        <c:axId val="681877064"/>
      </c:scatterChart>
      <c:valAx>
        <c:axId val="681876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Copr/chol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81877064"/>
        <c:crosses val="autoZero"/>
        <c:crossBetween val="midCat"/>
      </c:valAx>
      <c:valAx>
        <c:axId val="681877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EthylCop/Sito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81876672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dw!$AJ$3:$AJ$48</c:f>
              <c:numCache>
                <c:formatCode>0.0</c:formatCode>
                <c:ptCount val="46"/>
                <c:pt idx="0">
                  <c:v>0.24012662802602999</c:v>
                </c:pt>
                <c:pt idx="2">
                  <c:v>0.14839698529496037</c:v>
                </c:pt>
                <c:pt idx="3">
                  <c:v>0.29216759566275552</c:v>
                </c:pt>
                <c:pt idx="4">
                  <c:v>0.21170516439227524</c:v>
                </c:pt>
                <c:pt idx="5">
                  <c:v>0.35523778587726595</c:v>
                </c:pt>
                <c:pt idx="6">
                  <c:v>0.26927208488504562</c:v>
                </c:pt>
                <c:pt idx="7">
                  <c:v>0.30777539674386156</c:v>
                </c:pt>
                <c:pt idx="8">
                  <c:v>0.28943812500254612</c:v>
                </c:pt>
                <c:pt idx="9">
                  <c:v>0.27679324235127573</c:v>
                </c:pt>
                <c:pt idx="10">
                  <c:v>0.31052535882590754</c:v>
                </c:pt>
                <c:pt idx="11">
                  <c:v>0.13880952725376081</c:v>
                </c:pt>
                <c:pt idx="12">
                  <c:v>0.34004468437078178</c:v>
                </c:pt>
                <c:pt idx="13">
                  <c:v>0.27855083929311836</c:v>
                </c:pt>
                <c:pt idx="14">
                  <c:v>0.30552528874536916</c:v>
                </c:pt>
                <c:pt idx="15">
                  <c:v>0.22456386463233355</c:v>
                </c:pt>
                <c:pt idx="16">
                  <c:v>0.14444519767570141</c:v>
                </c:pt>
                <c:pt idx="17">
                  <c:v>0.27220435231044121</c:v>
                </c:pt>
                <c:pt idx="18">
                  <c:v>0.16194252443878604</c:v>
                </c:pt>
                <c:pt idx="19">
                  <c:v>0.3578343025608875</c:v>
                </c:pt>
                <c:pt idx="20">
                  <c:v>0.3280570946732782</c:v>
                </c:pt>
                <c:pt idx="21">
                  <c:v>0.26557964912672016</c:v>
                </c:pt>
                <c:pt idx="22">
                  <c:v>0.27407775116430771</c:v>
                </c:pt>
                <c:pt idx="23">
                  <c:v>0.14511896286601186</c:v>
                </c:pt>
                <c:pt idx="24">
                  <c:v>0.48959474260679081</c:v>
                </c:pt>
                <c:pt idx="25">
                  <c:v>0.41275836093654872</c:v>
                </c:pt>
                <c:pt idx="26">
                  <c:v>0.48611494210005785</c:v>
                </c:pt>
                <c:pt idx="27">
                  <c:v>0.45251100878022793</c:v>
                </c:pt>
                <c:pt idx="28">
                  <c:v>0.48603751116403687</c:v>
                </c:pt>
                <c:pt idx="29">
                  <c:v>0.53316129032258064</c:v>
                </c:pt>
                <c:pt idx="30">
                  <c:v>0.50821256038647344</c:v>
                </c:pt>
                <c:pt idx="31">
                  <c:v>0.38475638599810785</c:v>
                </c:pt>
                <c:pt idx="32">
                  <c:v>0.30222686667822712</c:v>
                </c:pt>
                <c:pt idx="33">
                  <c:v>0.34271752183873472</c:v>
                </c:pt>
                <c:pt idx="34">
                  <c:v>0.49043328905175465</c:v>
                </c:pt>
                <c:pt idx="35">
                  <c:v>0.572500673657651</c:v>
                </c:pt>
                <c:pt idx="36">
                  <c:v>0.28801774588903989</c:v>
                </c:pt>
                <c:pt idx="37">
                  <c:v>0.50180185288971502</c:v>
                </c:pt>
                <c:pt idx="38">
                  <c:v>0.34473058043875027</c:v>
                </c:pt>
                <c:pt idx="39">
                  <c:v>0.47905099523554828</c:v>
                </c:pt>
                <c:pt idx="40">
                  <c:v>0.28651333183337352</c:v>
                </c:pt>
                <c:pt idx="41">
                  <c:v>0.39345358795201962</c:v>
                </c:pt>
                <c:pt idx="42">
                  <c:v>0.40251003343779063</c:v>
                </c:pt>
                <c:pt idx="43">
                  <c:v>0.50512231148320108</c:v>
                </c:pt>
                <c:pt idx="44">
                  <c:v>0.50207541245379883</c:v>
                </c:pt>
                <c:pt idx="45">
                  <c:v>0.68258909278391711</c:v>
                </c:pt>
              </c:numCache>
            </c:numRef>
          </c:xVal>
          <c:yVal>
            <c:numRef>
              <c:f>dw!$AP$3:$AP$48</c:f>
              <c:numCache>
                <c:formatCode>0.0</c:formatCode>
                <c:ptCount val="46"/>
                <c:pt idx="0">
                  <c:v>0.37252289462675342</c:v>
                </c:pt>
                <c:pt idx="1">
                  <c:v>0.18410872388259139</c:v>
                </c:pt>
                <c:pt idx="2">
                  <c:v>0.20802072182259987</c:v>
                </c:pt>
                <c:pt idx="3">
                  <c:v>0.38934960522630957</c:v>
                </c:pt>
                <c:pt idx="4">
                  <c:v>0.3828278846996504</c:v>
                </c:pt>
                <c:pt idx="5">
                  <c:v>0.39922380693633774</c:v>
                </c:pt>
                <c:pt idx="6">
                  <c:v>0.35109697843577653</c:v>
                </c:pt>
                <c:pt idx="7">
                  <c:v>0.32246563638787573</c:v>
                </c:pt>
                <c:pt idx="8">
                  <c:v>0.53301938457848042</c:v>
                </c:pt>
                <c:pt idx="9">
                  <c:v>0.37885902925437853</c:v>
                </c:pt>
                <c:pt idx="10">
                  <c:v>0.40112514355765921</c:v>
                </c:pt>
                <c:pt idx="11">
                  <c:v>0.37539420136628759</c:v>
                </c:pt>
                <c:pt idx="12">
                  <c:v>0.63895498718622579</c:v>
                </c:pt>
                <c:pt idx="13">
                  <c:v>0.57561741613133477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0.1775196003900775</c:v>
                </c:pt>
                <c:pt idx="17">
                  <c:v>0.47435489414758897</c:v>
                </c:pt>
                <c:pt idx="18">
                  <c:v>0.14943079415437746</c:v>
                </c:pt>
                <c:pt idx="19">
                  <c:v>0.4429696407912968</c:v>
                </c:pt>
                <c:pt idx="20">
                  <c:v>0.42660620395801879</c:v>
                </c:pt>
                <c:pt idx="21">
                  <c:v>7.3616967878464598E-2</c:v>
                </c:pt>
                <c:pt idx="22">
                  <c:v>0.38491043109659823</c:v>
                </c:pt>
                <c:pt idx="23">
                  <c:v>8.5120632355788955E-2</c:v>
                </c:pt>
                <c:pt idx="24">
                  <c:v>0.88165680473372776</c:v>
                </c:pt>
                <c:pt idx="25">
                  <c:v>0.93686468863302075</c:v>
                </c:pt>
                <c:pt idx="26">
                  <c:v>0.97825975095193984</c:v>
                </c:pt>
                <c:pt idx="27">
                  <c:v>0.99239597895093001</c:v>
                </c:pt>
                <c:pt idx="28">
                  <c:v>0.93873692216878479</c:v>
                </c:pt>
                <c:pt idx="29">
                  <c:v>0.93808885962721633</c:v>
                </c:pt>
                <c:pt idx="30">
                  <c:v>0.95636363636363642</c:v>
                </c:pt>
                <c:pt idx="31">
                  <c:v>0.98288102311061876</c:v>
                </c:pt>
                <c:pt idx="32">
                  <c:v>0.86628331419384652</c:v>
                </c:pt>
                <c:pt idx="33">
                  <c:v>1</c:v>
                </c:pt>
                <c:pt idx="34">
                  <c:v>0.947446753410216</c:v>
                </c:pt>
                <c:pt idx="35">
                  <c:v>0.94444646331173698</c:v>
                </c:pt>
                <c:pt idx="36">
                  <c:v>0.97159454171489512</c:v>
                </c:pt>
                <c:pt idx="37">
                  <c:v>0.940460956077671</c:v>
                </c:pt>
                <c:pt idx="38">
                  <c:v>0.99806166509623218</c:v>
                </c:pt>
                <c:pt idx="39">
                  <c:v>0.85449101136640904</c:v>
                </c:pt>
                <c:pt idx="40">
                  <c:v>0.56030386884195971</c:v>
                </c:pt>
                <c:pt idx="41">
                  <c:v>0.94268591017732772</c:v>
                </c:pt>
                <c:pt idx="42">
                  <c:v>0.87630887307607108</c:v>
                </c:pt>
                <c:pt idx="43">
                  <c:v>0.3918590155835916</c:v>
                </c:pt>
                <c:pt idx="44">
                  <c:v>0.49506637606702614</c:v>
                </c:pt>
                <c:pt idx="45">
                  <c:v>0.72117133745650996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dw!$AJ$3:$AJ$22</c:f>
              <c:numCache>
                <c:formatCode>0.0</c:formatCode>
                <c:ptCount val="20"/>
                <c:pt idx="0">
                  <c:v>0.24012662802602999</c:v>
                </c:pt>
                <c:pt idx="2">
                  <c:v>0.14839698529496037</c:v>
                </c:pt>
                <c:pt idx="3">
                  <c:v>0.29216759566275552</c:v>
                </c:pt>
                <c:pt idx="4">
                  <c:v>0.21170516439227524</c:v>
                </c:pt>
                <c:pt idx="5">
                  <c:v>0.35523778587726595</c:v>
                </c:pt>
                <c:pt idx="6">
                  <c:v>0.26927208488504562</c:v>
                </c:pt>
                <c:pt idx="7">
                  <c:v>0.30777539674386156</c:v>
                </c:pt>
                <c:pt idx="8">
                  <c:v>0.28943812500254612</c:v>
                </c:pt>
                <c:pt idx="9">
                  <c:v>0.27679324235127573</c:v>
                </c:pt>
                <c:pt idx="10">
                  <c:v>0.31052535882590754</c:v>
                </c:pt>
                <c:pt idx="11">
                  <c:v>0.13880952725376081</c:v>
                </c:pt>
                <c:pt idx="12">
                  <c:v>0.34004468437078178</c:v>
                </c:pt>
                <c:pt idx="13">
                  <c:v>0.27855083929311836</c:v>
                </c:pt>
                <c:pt idx="14">
                  <c:v>0.30552528874536916</c:v>
                </c:pt>
                <c:pt idx="15">
                  <c:v>0.22456386463233355</c:v>
                </c:pt>
                <c:pt idx="16">
                  <c:v>0.14444519767570141</c:v>
                </c:pt>
                <c:pt idx="17">
                  <c:v>0.27220435231044121</c:v>
                </c:pt>
                <c:pt idx="18">
                  <c:v>0.16194252443878604</c:v>
                </c:pt>
                <c:pt idx="19">
                  <c:v>0.3578343025608875</c:v>
                </c:pt>
              </c:numCache>
            </c:numRef>
          </c:xVal>
          <c:yVal>
            <c:numRef>
              <c:f>dw!$AP$3:$AP$22</c:f>
              <c:numCache>
                <c:formatCode>0.0</c:formatCode>
                <c:ptCount val="20"/>
                <c:pt idx="0">
                  <c:v>0.37252289462675342</c:v>
                </c:pt>
                <c:pt idx="1">
                  <c:v>0.18410872388259139</c:v>
                </c:pt>
                <c:pt idx="2">
                  <c:v>0.20802072182259987</c:v>
                </c:pt>
                <c:pt idx="3">
                  <c:v>0.38934960522630957</c:v>
                </c:pt>
                <c:pt idx="4">
                  <c:v>0.3828278846996504</c:v>
                </c:pt>
                <c:pt idx="5">
                  <c:v>0.39922380693633774</c:v>
                </c:pt>
                <c:pt idx="6">
                  <c:v>0.35109697843577653</c:v>
                </c:pt>
                <c:pt idx="7">
                  <c:v>0.32246563638787573</c:v>
                </c:pt>
                <c:pt idx="8">
                  <c:v>0.53301938457848042</c:v>
                </c:pt>
                <c:pt idx="9">
                  <c:v>0.37885902925437853</c:v>
                </c:pt>
                <c:pt idx="10">
                  <c:v>0.40112514355765921</c:v>
                </c:pt>
                <c:pt idx="11">
                  <c:v>0.37539420136628759</c:v>
                </c:pt>
                <c:pt idx="12">
                  <c:v>0.63895498718622579</c:v>
                </c:pt>
                <c:pt idx="13">
                  <c:v>0.57561741613133477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0.1775196003900775</c:v>
                </c:pt>
                <c:pt idx="17">
                  <c:v>0.47435489414758897</c:v>
                </c:pt>
                <c:pt idx="18">
                  <c:v>0.14943079415437746</c:v>
                </c:pt>
                <c:pt idx="19">
                  <c:v>0.4429696407912968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874320"/>
        <c:axId val="681877848"/>
      </c:scatterChart>
      <c:valAx>
        <c:axId val="68187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Sito/Chol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81877848"/>
        <c:crosses val="autoZero"/>
        <c:crossBetween val="midCat"/>
      </c:valAx>
      <c:valAx>
        <c:axId val="681877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Ethylcop/Sito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81874320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dw!$AK$3:$AK$48</c:f>
              <c:numCache>
                <c:formatCode>0.0</c:formatCode>
                <c:ptCount val="46"/>
                <c:pt idx="0">
                  <c:v>0.95108061056790072</c:v>
                </c:pt>
                <c:pt idx="1">
                  <c:v>0.95835556737817285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0.885865775599883</c:v>
                </c:pt>
                <c:pt idx="5">
                  <c:v>0.84963883330860213</c:v>
                </c:pt>
                <c:pt idx="6">
                  <c:v>0.90541241692611996</c:v>
                </c:pt>
                <c:pt idx="7">
                  <c:v>0.89015357013722018</c:v>
                </c:pt>
                <c:pt idx="8">
                  <c:v>0.86818929670815936</c:v>
                </c:pt>
                <c:pt idx="9">
                  <c:v>0.85837571069379903</c:v>
                </c:pt>
                <c:pt idx="10">
                  <c:v>0.85980408783810247</c:v>
                </c:pt>
                <c:pt idx="11">
                  <c:v>0.95612978237846602</c:v>
                </c:pt>
                <c:pt idx="12">
                  <c:v>0.86142869507602593</c:v>
                </c:pt>
                <c:pt idx="13">
                  <c:v>0.90939204049980138</c:v>
                </c:pt>
                <c:pt idx="14">
                  <c:v>0.91291102594860618</c:v>
                </c:pt>
                <c:pt idx="16">
                  <c:v>0.96209612178556669</c:v>
                </c:pt>
                <c:pt idx="17">
                  <c:v>0.88145187808311043</c:v>
                </c:pt>
                <c:pt idx="18">
                  <c:v>0.96430435980385854</c:v>
                </c:pt>
                <c:pt idx="19">
                  <c:v>0.81164788032159463</c:v>
                </c:pt>
                <c:pt idx="20">
                  <c:v>0.85858101260193731</c:v>
                </c:pt>
                <c:pt idx="21">
                  <c:v>0.94680793971639565</c:v>
                </c:pt>
                <c:pt idx="22">
                  <c:v>0.87517576468309233</c:v>
                </c:pt>
                <c:pt idx="23">
                  <c:v>0.96103653878394291</c:v>
                </c:pt>
                <c:pt idx="24">
                  <c:v>5.2786350719831177E-2</c:v>
                </c:pt>
                <c:pt idx="25">
                  <c:v>5.4619014758896481E-2</c:v>
                </c:pt>
                <c:pt idx="26">
                  <c:v>1.8306575995513177E-2</c:v>
                </c:pt>
                <c:pt idx="27">
                  <c:v>1.2484786478251714E-2</c:v>
                </c:pt>
                <c:pt idx="28">
                  <c:v>4.0555959788177429E-2</c:v>
                </c:pt>
                <c:pt idx="29">
                  <c:v>4.2907889591948911E-2</c:v>
                </c:pt>
                <c:pt idx="30">
                  <c:v>6.2679421832760027E-2</c:v>
                </c:pt>
                <c:pt idx="31">
                  <c:v>3.1172477681928989E-2</c:v>
                </c:pt>
                <c:pt idx="32">
                  <c:v>0.28428044166563288</c:v>
                </c:pt>
                <c:pt idx="33">
                  <c:v>0.12725497577093986</c:v>
                </c:pt>
                <c:pt idx="34">
                  <c:v>5.4202245361942819E-2</c:v>
                </c:pt>
                <c:pt idx="35">
                  <c:v>2.7509037137890501E-2</c:v>
                </c:pt>
                <c:pt idx="36">
                  <c:v>7.375119031397985E-2</c:v>
                </c:pt>
                <c:pt idx="37">
                  <c:v>7.5582063524419499E-2</c:v>
                </c:pt>
                <c:pt idx="38">
                  <c:v>1.9402122104246924E-2</c:v>
                </c:pt>
                <c:pt idx="39">
                  <c:v>0.12993279285032655</c:v>
                </c:pt>
                <c:pt idx="40">
                  <c:v>0.27575052321136578</c:v>
                </c:pt>
                <c:pt idx="41">
                  <c:v>4.3316125381645171E-2</c:v>
                </c:pt>
                <c:pt idx="42">
                  <c:v>0.14267169399622184</c:v>
                </c:pt>
                <c:pt idx="43">
                  <c:v>0.39729435427669602</c:v>
                </c:pt>
                <c:pt idx="44">
                  <c:v>0.31639976103715656</c:v>
                </c:pt>
                <c:pt idx="45">
                  <c:v>0.13046704591961172</c:v>
                </c:pt>
              </c:numCache>
            </c:numRef>
          </c:xVal>
          <c:yVal>
            <c:numRef>
              <c:f>dw!$AP$3:$AP$48</c:f>
              <c:numCache>
                <c:formatCode>0.0</c:formatCode>
                <c:ptCount val="46"/>
                <c:pt idx="0">
                  <c:v>0.37252289462675342</c:v>
                </c:pt>
                <c:pt idx="1">
                  <c:v>0.18410872388259139</c:v>
                </c:pt>
                <c:pt idx="2">
                  <c:v>0.20802072182259987</c:v>
                </c:pt>
                <c:pt idx="3">
                  <c:v>0.38934960522630957</c:v>
                </c:pt>
                <c:pt idx="4">
                  <c:v>0.3828278846996504</c:v>
                </c:pt>
                <c:pt idx="5">
                  <c:v>0.39922380693633774</c:v>
                </c:pt>
                <c:pt idx="6">
                  <c:v>0.35109697843577653</c:v>
                </c:pt>
                <c:pt idx="7">
                  <c:v>0.32246563638787573</c:v>
                </c:pt>
                <c:pt idx="8">
                  <c:v>0.53301938457848042</c:v>
                </c:pt>
                <c:pt idx="9">
                  <c:v>0.37885902925437853</c:v>
                </c:pt>
                <c:pt idx="10">
                  <c:v>0.40112514355765921</c:v>
                </c:pt>
                <c:pt idx="11">
                  <c:v>0.37539420136628759</c:v>
                </c:pt>
                <c:pt idx="12">
                  <c:v>0.63895498718622579</c:v>
                </c:pt>
                <c:pt idx="13">
                  <c:v>0.57561741613133477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0.1775196003900775</c:v>
                </c:pt>
                <c:pt idx="17">
                  <c:v>0.47435489414758897</c:v>
                </c:pt>
                <c:pt idx="18">
                  <c:v>0.14943079415437746</c:v>
                </c:pt>
                <c:pt idx="19">
                  <c:v>0.4429696407912968</c:v>
                </c:pt>
                <c:pt idx="20">
                  <c:v>0.42660620395801879</c:v>
                </c:pt>
                <c:pt idx="21">
                  <c:v>7.3616967878464598E-2</c:v>
                </c:pt>
                <c:pt idx="22">
                  <c:v>0.38491043109659823</c:v>
                </c:pt>
                <c:pt idx="23">
                  <c:v>8.5120632355788955E-2</c:v>
                </c:pt>
                <c:pt idx="24">
                  <c:v>0.88165680473372776</c:v>
                </c:pt>
                <c:pt idx="25">
                  <c:v>0.93686468863302075</c:v>
                </c:pt>
                <c:pt idx="26">
                  <c:v>0.97825975095193984</c:v>
                </c:pt>
                <c:pt idx="27">
                  <c:v>0.99239597895093001</c:v>
                </c:pt>
                <c:pt idx="28">
                  <c:v>0.93873692216878479</c:v>
                </c:pt>
                <c:pt idx="29">
                  <c:v>0.93808885962721633</c:v>
                </c:pt>
                <c:pt idx="30">
                  <c:v>0.95636363636363642</c:v>
                </c:pt>
                <c:pt idx="31">
                  <c:v>0.98288102311061876</c:v>
                </c:pt>
                <c:pt idx="32">
                  <c:v>0.86628331419384652</c:v>
                </c:pt>
                <c:pt idx="33">
                  <c:v>1</c:v>
                </c:pt>
                <c:pt idx="34">
                  <c:v>0.947446753410216</c:v>
                </c:pt>
                <c:pt idx="35">
                  <c:v>0.94444646331173698</c:v>
                </c:pt>
                <c:pt idx="36">
                  <c:v>0.97159454171489512</c:v>
                </c:pt>
                <c:pt idx="37">
                  <c:v>0.940460956077671</c:v>
                </c:pt>
                <c:pt idx="38">
                  <c:v>0.99806166509623218</c:v>
                </c:pt>
                <c:pt idx="39">
                  <c:v>0.85449101136640904</c:v>
                </c:pt>
                <c:pt idx="40">
                  <c:v>0.56030386884195971</c:v>
                </c:pt>
                <c:pt idx="41">
                  <c:v>0.94268591017732772</c:v>
                </c:pt>
                <c:pt idx="42">
                  <c:v>0.87630887307607108</c:v>
                </c:pt>
                <c:pt idx="43">
                  <c:v>0.3918590155835916</c:v>
                </c:pt>
                <c:pt idx="44">
                  <c:v>0.49506637606702614</c:v>
                </c:pt>
                <c:pt idx="45">
                  <c:v>0.72117133745650996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dw!$AK$3:$AK$22</c:f>
              <c:numCache>
                <c:formatCode>0.0</c:formatCode>
                <c:ptCount val="20"/>
                <c:pt idx="0">
                  <c:v>0.95108061056790072</c:v>
                </c:pt>
                <c:pt idx="1">
                  <c:v>0.95835556737817285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0.885865775599883</c:v>
                </c:pt>
                <c:pt idx="5">
                  <c:v>0.84963883330860213</c:v>
                </c:pt>
                <c:pt idx="6">
                  <c:v>0.90541241692611996</c:v>
                </c:pt>
                <c:pt idx="7">
                  <c:v>0.89015357013722018</c:v>
                </c:pt>
                <c:pt idx="8">
                  <c:v>0.86818929670815936</c:v>
                </c:pt>
                <c:pt idx="9">
                  <c:v>0.85837571069379903</c:v>
                </c:pt>
                <c:pt idx="10">
                  <c:v>0.85980408783810247</c:v>
                </c:pt>
                <c:pt idx="11">
                  <c:v>0.95612978237846602</c:v>
                </c:pt>
                <c:pt idx="12">
                  <c:v>0.86142869507602593</c:v>
                </c:pt>
                <c:pt idx="13">
                  <c:v>0.90939204049980138</c:v>
                </c:pt>
                <c:pt idx="14">
                  <c:v>0.91291102594860618</c:v>
                </c:pt>
                <c:pt idx="16">
                  <c:v>0.96209612178556669</c:v>
                </c:pt>
                <c:pt idx="17">
                  <c:v>0.88145187808311043</c:v>
                </c:pt>
                <c:pt idx="18">
                  <c:v>0.96430435980385854</c:v>
                </c:pt>
                <c:pt idx="19">
                  <c:v>0.81164788032159463</c:v>
                </c:pt>
              </c:numCache>
            </c:numRef>
          </c:xVal>
          <c:yVal>
            <c:numRef>
              <c:f>dw!$AP$3:$AP$22</c:f>
              <c:numCache>
                <c:formatCode>0.0</c:formatCode>
                <c:ptCount val="20"/>
                <c:pt idx="0">
                  <c:v>0.37252289462675342</c:v>
                </c:pt>
                <c:pt idx="1">
                  <c:v>0.18410872388259139</c:v>
                </c:pt>
                <c:pt idx="2">
                  <c:v>0.20802072182259987</c:v>
                </c:pt>
                <c:pt idx="3">
                  <c:v>0.38934960522630957</c:v>
                </c:pt>
                <c:pt idx="4">
                  <c:v>0.3828278846996504</c:v>
                </c:pt>
                <c:pt idx="5">
                  <c:v>0.39922380693633774</c:v>
                </c:pt>
                <c:pt idx="6">
                  <c:v>0.35109697843577653</c:v>
                </c:pt>
                <c:pt idx="7">
                  <c:v>0.32246563638787573</c:v>
                </c:pt>
                <c:pt idx="8">
                  <c:v>0.53301938457848042</c:v>
                </c:pt>
                <c:pt idx="9">
                  <c:v>0.37885902925437853</c:v>
                </c:pt>
                <c:pt idx="10">
                  <c:v>0.40112514355765921</c:v>
                </c:pt>
                <c:pt idx="11">
                  <c:v>0.37539420136628759</c:v>
                </c:pt>
                <c:pt idx="12">
                  <c:v>0.63895498718622579</c:v>
                </c:pt>
                <c:pt idx="13">
                  <c:v>0.57561741613133477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0.1775196003900775</c:v>
                </c:pt>
                <c:pt idx="17">
                  <c:v>0.47435489414758897</c:v>
                </c:pt>
                <c:pt idx="18">
                  <c:v>0.14943079415437746</c:v>
                </c:pt>
                <c:pt idx="19">
                  <c:v>0.4429696407912968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878632"/>
        <c:axId val="681879024"/>
      </c:scatterChart>
      <c:valAx>
        <c:axId val="681878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Fec/Phyto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81879024"/>
        <c:crosses val="autoZero"/>
        <c:crossBetween val="midCat"/>
      </c:valAx>
      <c:valAx>
        <c:axId val="681879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Ethylcop/Sito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81878632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18" Type="http://schemas.openxmlformats.org/officeDocument/2006/relationships/chart" Target="../charts/chart2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17" Type="http://schemas.openxmlformats.org/officeDocument/2006/relationships/chart" Target="../charts/chart20.xml"/><Relationship Id="rId2" Type="http://schemas.openxmlformats.org/officeDocument/2006/relationships/chart" Target="../charts/chart5.xml"/><Relationship Id="rId16" Type="http://schemas.openxmlformats.org/officeDocument/2006/relationships/chart" Target="../charts/chart19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5" Type="http://schemas.openxmlformats.org/officeDocument/2006/relationships/chart" Target="../charts/chart1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321120</xdr:colOff>
      <xdr:row>26</xdr:row>
      <xdr:rowOff>12960</xdr:rowOff>
    </xdr:from>
    <xdr:to>
      <xdr:col>17</xdr:col>
      <xdr:colOff>469800</xdr:colOff>
      <xdr:row>39</xdr:row>
      <xdr:rowOff>152640</xdr:rowOff>
    </xdr:to>
    <xdr:graphicFrame macro="">
      <xdr:nvGraphicFramePr>
        <xdr:cNvPr id="2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225000</xdr:colOff>
      <xdr:row>22</xdr:row>
      <xdr:rowOff>135000</xdr:rowOff>
    </xdr:from>
    <xdr:to>
      <xdr:col>18</xdr:col>
      <xdr:colOff>605520</xdr:colOff>
      <xdr:row>37</xdr:row>
      <xdr:rowOff>171720</xdr:rowOff>
    </xdr:to>
    <xdr:graphicFrame macro="">
      <xdr:nvGraphicFramePr>
        <xdr:cNvPr id="3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400725</xdr:colOff>
      <xdr:row>53</xdr:row>
      <xdr:rowOff>87030</xdr:rowOff>
    </xdr:from>
    <xdr:to>
      <xdr:col>33</xdr:col>
      <xdr:colOff>167325</xdr:colOff>
      <xdr:row>79</xdr:row>
      <xdr:rowOff>145350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174600</xdr:colOff>
      <xdr:row>22</xdr:row>
      <xdr:rowOff>41400</xdr:rowOff>
    </xdr:from>
    <xdr:to>
      <xdr:col>2</xdr:col>
      <xdr:colOff>840600</xdr:colOff>
      <xdr:row>37</xdr:row>
      <xdr:rowOff>140760</xdr:rowOff>
    </xdr:to>
    <xdr:sp macro="" textlink="">
      <xdr:nvSpPr>
        <xdr:cNvPr id="3" name="CustomShape 1"/>
        <xdr:cNvSpPr/>
      </xdr:nvSpPr>
      <xdr:spPr>
        <a:xfrm>
          <a:off x="2156400" y="4232160"/>
          <a:ext cx="666000" cy="295704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3</xdr:col>
      <xdr:colOff>46440</xdr:colOff>
      <xdr:row>22</xdr:row>
      <xdr:rowOff>41400</xdr:rowOff>
    </xdr:from>
    <xdr:to>
      <xdr:col>3</xdr:col>
      <xdr:colOff>712440</xdr:colOff>
      <xdr:row>37</xdr:row>
      <xdr:rowOff>140760</xdr:rowOff>
    </xdr:to>
    <xdr:sp macro="" textlink="">
      <xdr:nvSpPr>
        <xdr:cNvPr id="4" name="CustomShape 1"/>
        <xdr:cNvSpPr/>
      </xdr:nvSpPr>
      <xdr:spPr>
        <a:xfrm>
          <a:off x="2968560" y="4232160"/>
          <a:ext cx="666000" cy="295704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3</xdr:col>
      <xdr:colOff>866520</xdr:colOff>
      <xdr:row>22</xdr:row>
      <xdr:rowOff>41400</xdr:rowOff>
    </xdr:from>
    <xdr:to>
      <xdr:col>4</xdr:col>
      <xdr:colOff>592200</xdr:colOff>
      <xdr:row>37</xdr:row>
      <xdr:rowOff>140760</xdr:rowOff>
    </xdr:to>
    <xdr:sp macro="" textlink="">
      <xdr:nvSpPr>
        <xdr:cNvPr id="5" name="CustomShape 1"/>
        <xdr:cNvSpPr/>
      </xdr:nvSpPr>
      <xdr:spPr>
        <a:xfrm>
          <a:off x="3788640" y="4232160"/>
          <a:ext cx="666000" cy="295704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4</xdr:col>
      <xdr:colOff>746640</xdr:colOff>
      <xdr:row>22</xdr:row>
      <xdr:rowOff>41400</xdr:rowOff>
    </xdr:from>
    <xdr:to>
      <xdr:col>5</xdr:col>
      <xdr:colOff>471960</xdr:colOff>
      <xdr:row>37</xdr:row>
      <xdr:rowOff>140760</xdr:rowOff>
    </xdr:to>
    <xdr:sp macro="" textlink="">
      <xdr:nvSpPr>
        <xdr:cNvPr id="6" name="CustomShape 1"/>
        <xdr:cNvSpPr/>
      </xdr:nvSpPr>
      <xdr:spPr>
        <a:xfrm>
          <a:off x="4609080" y="4232160"/>
          <a:ext cx="666000" cy="295704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5</xdr:col>
      <xdr:colOff>626040</xdr:colOff>
      <xdr:row>22</xdr:row>
      <xdr:rowOff>41400</xdr:rowOff>
    </xdr:from>
    <xdr:to>
      <xdr:col>6</xdr:col>
      <xdr:colOff>351720</xdr:colOff>
      <xdr:row>37</xdr:row>
      <xdr:rowOff>140760</xdr:rowOff>
    </xdr:to>
    <xdr:sp macro="" textlink="">
      <xdr:nvSpPr>
        <xdr:cNvPr id="7" name="CustomShape 1"/>
        <xdr:cNvSpPr/>
      </xdr:nvSpPr>
      <xdr:spPr>
        <a:xfrm>
          <a:off x="5429160" y="4232160"/>
          <a:ext cx="666000" cy="295704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6</xdr:col>
      <xdr:colOff>505800</xdr:colOff>
      <xdr:row>22</xdr:row>
      <xdr:rowOff>41400</xdr:rowOff>
    </xdr:from>
    <xdr:to>
      <xdr:col>7</xdr:col>
      <xdr:colOff>231480</xdr:colOff>
      <xdr:row>37</xdr:row>
      <xdr:rowOff>140760</xdr:rowOff>
    </xdr:to>
    <xdr:sp macro="" textlink="">
      <xdr:nvSpPr>
        <xdr:cNvPr id="8" name="CustomShape 1"/>
        <xdr:cNvSpPr/>
      </xdr:nvSpPr>
      <xdr:spPr>
        <a:xfrm>
          <a:off x="6249240" y="4232160"/>
          <a:ext cx="666000" cy="295704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7</xdr:col>
      <xdr:colOff>346320</xdr:colOff>
      <xdr:row>22</xdr:row>
      <xdr:rowOff>41400</xdr:rowOff>
    </xdr:from>
    <xdr:to>
      <xdr:col>8</xdr:col>
      <xdr:colOff>71640</xdr:colOff>
      <xdr:row>37</xdr:row>
      <xdr:rowOff>140760</xdr:rowOff>
    </xdr:to>
    <xdr:sp macro="" textlink="">
      <xdr:nvSpPr>
        <xdr:cNvPr id="9" name="CustomShape 1"/>
        <xdr:cNvSpPr/>
      </xdr:nvSpPr>
      <xdr:spPr>
        <a:xfrm>
          <a:off x="7030080" y="4232160"/>
          <a:ext cx="666000" cy="295704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231480</xdr:colOff>
      <xdr:row>52</xdr:row>
      <xdr:rowOff>51840</xdr:rowOff>
    </xdr:from>
    <xdr:to>
      <xdr:col>23</xdr:col>
      <xdr:colOff>442440</xdr:colOff>
      <xdr:row>68</xdr:row>
      <xdr:rowOff>52560</xdr:rowOff>
    </xdr:to>
    <xdr:sp macro="" textlink="">
      <xdr:nvSpPr>
        <xdr:cNvPr id="10" name="CustomShape 1"/>
        <xdr:cNvSpPr/>
      </xdr:nvSpPr>
      <xdr:spPr>
        <a:xfrm>
          <a:off x="19140840" y="9957600"/>
          <a:ext cx="3032280" cy="304884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n-US" sz="1600" strike="noStrike">
              <a:solidFill>
                <a:srgbClr val="000000"/>
              </a:solidFill>
              <a:latin typeface="Arial"/>
            </a:rPr>
            <a:t>Fecal sterols:</a:t>
          </a:r>
          <a:endParaRPr/>
        </a:p>
        <a:p>
          <a:r>
            <a:rPr lang="en-US" sz="1600" strike="noStrike">
              <a:solidFill>
                <a:srgbClr val="C55A11"/>
              </a:solidFill>
              <a:latin typeface="Arial"/>
            </a:rPr>
            <a:t>   </a:t>
          </a:r>
          <a:r>
            <a:rPr lang="en-US" sz="1600" strike="noStrike">
              <a:solidFill>
                <a:srgbClr val="C55A11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Coprostanol</a:t>
          </a:r>
          <a:endParaRPr/>
        </a:p>
        <a:p>
          <a:r>
            <a:rPr lang="en-US" sz="1600" strike="noStrike">
              <a:solidFill>
                <a:srgbClr val="F4B183"/>
              </a:solidFill>
              <a:latin typeface="Arial"/>
            </a:rPr>
            <a:t>   </a:t>
          </a:r>
          <a:r>
            <a:rPr lang="en-US" sz="1600" strike="noStrike">
              <a:solidFill>
                <a:srgbClr val="F4B183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Coprostanona</a:t>
          </a:r>
          <a:endParaRPr/>
        </a:p>
        <a:p>
          <a:r>
            <a:rPr lang="en-US" sz="1600" strike="noStrike">
              <a:solidFill>
                <a:srgbClr val="FFC000"/>
              </a:solidFill>
              <a:latin typeface="Arial"/>
            </a:rPr>
            <a:t>   </a:t>
          </a:r>
          <a:r>
            <a:rPr lang="en-US" sz="1600" strike="noStrike">
              <a:solidFill>
                <a:srgbClr val="FFC000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Ehtylcoprostanol</a:t>
          </a:r>
          <a:endParaRPr/>
        </a:p>
        <a:p>
          <a:r>
            <a:rPr lang="en-US" sz="1600" strike="noStrike">
              <a:solidFill>
                <a:srgbClr val="000000"/>
              </a:solidFill>
              <a:latin typeface="Arial"/>
            </a:rPr>
            <a:t>Phytosterols:</a:t>
          </a:r>
          <a:endParaRPr/>
        </a:p>
        <a:p>
          <a:r>
            <a:rPr lang="en-US" sz="1600" strike="noStrike">
              <a:solidFill>
                <a:srgbClr val="92D050"/>
              </a:solidFill>
              <a:latin typeface="Arial"/>
            </a:rPr>
            <a:t>   </a:t>
          </a:r>
          <a:r>
            <a:rPr lang="en-US" sz="1600" strike="noStrike">
              <a:solidFill>
                <a:srgbClr val="92D050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B-sitosterol</a:t>
          </a:r>
          <a:endParaRPr/>
        </a:p>
        <a:p>
          <a:r>
            <a:rPr lang="en-US" sz="1600" strike="noStrike">
              <a:solidFill>
                <a:srgbClr val="548235"/>
              </a:solidFill>
              <a:latin typeface="Arial"/>
            </a:rPr>
            <a:t>   </a:t>
          </a:r>
          <a:r>
            <a:rPr lang="en-US" sz="1600" strike="noStrike">
              <a:solidFill>
                <a:srgbClr val="548235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Campesterol</a:t>
          </a:r>
          <a:endParaRPr/>
        </a:p>
        <a:p>
          <a:r>
            <a:rPr lang="en-US" sz="1600" strike="noStrike">
              <a:solidFill>
                <a:srgbClr val="00CC99"/>
              </a:solidFill>
              <a:latin typeface="Arial"/>
            </a:rPr>
            <a:t>   </a:t>
          </a:r>
          <a:r>
            <a:rPr lang="en-US" sz="1600" strike="noStrike">
              <a:solidFill>
                <a:srgbClr val="00CC99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Stigmasterol</a:t>
          </a:r>
          <a:endParaRPr/>
        </a:p>
        <a:p>
          <a:r>
            <a:rPr lang="en-US" sz="1600" strike="noStrike">
              <a:solidFill>
                <a:srgbClr val="66FF33"/>
              </a:solidFill>
              <a:latin typeface="Arial"/>
            </a:rPr>
            <a:t>   </a:t>
          </a:r>
          <a:r>
            <a:rPr lang="en-US" sz="1600" strike="noStrike">
              <a:solidFill>
                <a:srgbClr val="66FF33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Stigmastanol</a:t>
          </a:r>
          <a:endParaRPr/>
        </a:p>
        <a:p>
          <a:pPr>
            <a:lnSpc>
              <a:spcPct val="100000"/>
            </a:lnSpc>
          </a:pPr>
          <a:r>
            <a:rPr lang="en-US" sz="1600" strike="noStrike">
              <a:solidFill>
                <a:srgbClr val="00B0F0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Cholesterol</a:t>
          </a:r>
          <a:endParaRPr/>
        </a:p>
        <a:p>
          <a:pPr>
            <a:lnSpc>
              <a:spcPct val="100000"/>
            </a:lnSpc>
          </a:pPr>
          <a:r>
            <a:rPr lang="en-US" sz="1600" strike="noStrike">
              <a:solidFill>
                <a:srgbClr val="0070C0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Dehydrocholesterol</a:t>
          </a:r>
          <a:endParaRPr/>
        </a:p>
        <a:p>
          <a:pPr>
            <a:lnSpc>
              <a:spcPct val="100000"/>
            </a:lnSpc>
          </a:pPr>
          <a:r>
            <a:rPr lang="en-US" sz="1600" strike="noStrike">
              <a:solidFill>
                <a:srgbClr val="D9D9D9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Others</a:t>
          </a:r>
          <a:endParaRPr/>
        </a:p>
      </xdr:txBody>
    </xdr:sp>
    <xdr:clientData/>
  </xdr:twoCellAnchor>
  <xdr:twoCellAnchor editAs="oneCell">
    <xdr:from>
      <xdr:col>28</xdr:col>
      <xdr:colOff>671400</xdr:colOff>
      <xdr:row>61</xdr:row>
      <xdr:rowOff>60120</xdr:rowOff>
    </xdr:from>
    <xdr:to>
      <xdr:col>29</xdr:col>
      <xdr:colOff>839520</xdr:colOff>
      <xdr:row>62</xdr:row>
      <xdr:rowOff>185040</xdr:rowOff>
    </xdr:to>
    <xdr:sp macro="" textlink="">
      <xdr:nvSpPr>
        <xdr:cNvPr id="11" name="CustomShape 1"/>
        <xdr:cNvSpPr/>
      </xdr:nvSpPr>
      <xdr:spPr>
        <a:xfrm>
          <a:off x="27104400" y="11680560"/>
          <a:ext cx="1108440" cy="31536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36000" tIns="45000" rIns="36000" bIns="45000"/>
        <a:lstStyle/>
        <a:p>
          <a:pPr algn="ctr">
            <a:lnSpc>
              <a:spcPct val="100000"/>
            </a:lnSpc>
          </a:pPr>
          <a:r>
            <a:rPr lang="en-US" sz="1600" strike="noStrike">
              <a:solidFill>
                <a:srgbClr val="000000"/>
              </a:solidFill>
              <a:latin typeface="Arial"/>
            </a:rPr>
            <a:t>Cholesterol</a:t>
          </a:r>
          <a:endParaRPr/>
        </a:p>
      </xdr:txBody>
    </xdr:sp>
    <xdr:clientData/>
  </xdr:twoCellAnchor>
  <xdr:twoCellAnchor editAs="oneCell">
    <xdr:from>
      <xdr:col>28</xdr:col>
      <xdr:colOff>626040</xdr:colOff>
      <xdr:row>55</xdr:row>
      <xdr:rowOff>136440</xdr:rowOff>
    </xdr:from>
    <xdr:to>
      <xdr:col>29</xdr:col>
      <xdr:colOff>885240</xdr:colOff>
      <xdr:row>57</xdr:row>
      <xdr:rowOff>70920</xdr:rowOff>
    </xdr:to>
    <xdr:sp macro="" textlink="">
      <xdr:nvSpPr>
        <xdr:cNvPr id="12" name="CustomShape 1"/>
        <xdr:cNvSpPr/>
      </xdr:nvSpPr>
      <xdr:spPr>
        <a:xfrm>
          <a:off x="27059040" y="10613880"/>
          <a:ext cx="1199520" cy="31536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36000" tIns="45000" rIns="36000" bIns="45000"/>
        <a:lstStyle/>
        <a:p>
          <a:pPr algn="ctr">
            <a:lnSpc>
              <a:spcPct val="100000"/>
            </a:lnSpc>
          </a:pPr>
          <a:r>
            <a:rPr lang="en-US" sz="1600" strike="noStrike">
              <a:solidFill>
                <a:srgbClr val="000000"/>
              </a:solidFill>
              <a:latin typeface="Arial"/>
            </a:rPr>
            <a:t>Phytosterols</a:t>
          </a:r>
          <a:endParaRPr/>
        </a:p>
      </xdr:txBody>
    </xdr:sp>
    <xdr:clientData/>
  </xdr:twoCellAnchor>
  <xdr:twoCellAnchor editAs="oneCell">
    <xdr:from>
      <xdr:col>28</xdr:col>
      <xdr:colOff>608760</xdr:colOff>
      <xdr:row>63</xdr:row>
      <xdr:rowOff>128160</xdr:rowOff>
    </xdr:from>
    <xdr:to>
      <xdr:col>29</xdr:col>
      <xdr:colOff>902160</xdr:colOff>
      <xdr:row>65</xdr:row>
      <xdr:rowOff>62640</xdr:rowOff>
    </xdr:to>
    <xdr:sp macro="" textlink="">
      <xdr:nvSpPr>
        <xdr:cNvPr id="13" name="CustomShape 1"/>
        <xdr:cNvSpPr/>
      </xdr:nvSpPr>
      <xdr:spPr>
        <a:xfrm>
          <a:off x="27041760" y="12129480"/>
          <a:ext cx="1233720" cy="31536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36000" tIns="45000" rIns="36000" bIns="45000"/>
        <a:lstStyle/>
        <a:p>
          <a:pPr algn="ctr">
            <a:lnSpc>
              <a:spcPct val="100000"/>
            </a:lnSpc>
          </a:pPr>
          <a:r>
            <a:rPr lang="en-US" sz="1600" strike="noStrike">
              <a:solidFill>
                <a:srgbClr val="000000"/>
              </a:solidFill>
              <a:latin typeface="Arial"/>
            </a:rPr>
            <a:t>Fecal sterols</a:t>
          </a:r>
          <a:endParaRPr/>
        </a:p>
      </xdr:txBody>
    </xdr:sp>
    <xdr:clientData/>
  </xdr:twoCellAnchor>
  <xdr:twoCellAnchor editAs="oneCell">
    <xdr:from>
      <xdr:col>29</xdr:col>
      <xdr:colOff>171720</xdr:colOff>
      <xdr:row>58</xdr:row>
      <xdr:rowOff>9360</xdr:rowOff>
    </xdr:from>
    <xdr:to>
      <xdr:col>29</xdr:col>
      <xdr:colOff>755640</xdr:colOff>
      <xdr:row>59</xdr:row>
      <xdr:rowOff>134280</xdr:rowOff>
    </xdr:to>
    <xdr:sp macro="" textlink="">
      <xdr:nvSpPr>
        <xdr:cNvPr id="14" name="CustomShape 1"/>
        <xdr:cNvSpPr/>
      </xdr:nvSpPr>
      <xdr:spPr>
        <a:xfrm>
          <a:off x="27545040" y="11058120"/>
          <a:ext cx="583920" cy="31536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36000" tIns="45000" rIns="36000" bIns="45000"/>
        <a:lstStyle/>
        <a:p>
          <a:pPr algn="ctr">
            <a:lnSpc>
              <a:spcPct val="100000"/>
            </a:lnSpc>
          </a:pPr>
          <a:r>
            <a:rPr lang="en-US" sz="1600" strike="noStrike">
              <a:solidFill>
                <a:srgbClr val="000000"/>
              </a:solidFill>
              <a:latin typeface="Arial"/>
            </a:rPr>
            <a:t>Other</a:t>
          </a:r>
          <a:endParaRPr/>
        </a:p>
      </xdr:txBody>
    </xdr:sp>
    <xdr:clientData/>
  </xdr:twoCellAnchor>
  <xdr:twoCellAnchor editAs="oneCell">
    <xdr:from>
      <xdr:col>34</xdr:col>
      <xdr:colOff>627840</xdr:colOff>
      <xdr:row>55</xdr:row>
      <xdr:rowOff>73080</xdr:rowOff>
    </xdr:from>
    <xdr:to>
      <xdr:col>44</xdr:col>
      <xdr:colOff>202320</xdr:colOff>
      <xdr:row>76</xdr:row>
      <xdr:rowOff>176760</xdr:rowOff>
    </xdr:to>
    <xdr:graphicFrame macro="">
      <xdr:nvGraphicFramePr>
        <xdr:cNvPr id="15" name="Gráfico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807480</xdr:colOff>
      <xdr:row>104</xdr:row>
      <xdr:rowOff>62280</xdr:rowOff>
    </xdr:from>
    <xdr:to>
      <xdr:col>29</xdr:col>
      <xdr:colOff>408600</xdr:colOff>
      <xdr:row>118</xdr:row>
      <xdr:rowOff>136440</xdr:rowOff>
    </xdr:to>
    <xdr:graphicFrame macro="">
      <xdr:nvGraphicFramePr>
        <xdr:cNvPr id="16" name="Gráfico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489960</xdr:colOff>
      <xdr:row>87</xdr:row>
      <xdr:rowOff>126000</xdr:rowOff>
    </xdr:from>
    <xdr:to>
      <xdr:col>7</xdr:col>
      <xdr:colOff>852840</xdr:colOff>
      <xdr:row>102</xdr:row>
      <xdr:rowOff>9720</xdr:rowOff>
    </xdr:to>
    <xdr:graphicFrame macro="">
      <xdr:nvGraphicFramePr>
        <xdr:cNvPr id="17" name="Gráfico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489960</xdr:colOff>
      <xdr:row>87</xdr:row>
      <xdr:rowOff>115200</xdr:rowOff>
    </xdr:from>
    <xdr:to>
      <xdr:col>14</xdr:col>
      <xdr:colOff>852840</xdr:colOff>
      <xdr:row>101</xdr:row>
      <xdr:rowOff>189360</xdr:rowOff>
    </xdr:to>
    <xdr:graphicFrame macro="">
      <xdr:nvGraphicFramePr>
        <xdr:cNvPr id="18" name="Gráfico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15</xdr:col>
      <xdr:colOff>214920</xdr:colOff>
      <xdr:row>87</xdr:row>
      <xdr:rowOff>126000</xdr:rowOff>
    </xdr:from>
    <xdr:to>
      <xdr:col>21</xdr:col>
      <xdr:colOff>577800</xdr:colOff>
      <xdr:row>102</xdr:row>
      <xdr:rowOff>9720</xdr:rowOff>
    </xdr:to>
    <xdr:graphicFrame macro="">
      <xdr:nvGraphicFramePr>
        <xdr:cNvPr id="19" name="Gráfico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22</xdr:col>
      <xdr:colOff>162000</xdr:colOff>
      <xdr:row>87</xdr:row>
      <xdr:rowOff>136440</xdr:rowOff>
    </xdr:from>
    <xdr:to>
      <xdr:col>28</xdr:col>
      <xdr:colOff>524880</xdr:colOff>
      <xdr:row>102</xdr:row>
      <xdr:rowOff>20160</xdr:rowOff>
    </xdr:to>
    <xdr:graphicFrame macro="">
      <xdr:nvGraphicFramePr>
        <xdr:cNvPr id="20" name="Gráfico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162000</xdr:colOff>
      <xdr:row>104</xdr:row>
      <xdr:rowOff>178920</xdr:rowOff>
    </xdr:from>
    <xdr:to>
      <xdr:col>7</xdr:col>
      <xdr:colOff>524880</xdr:colOff>
      <xdr:row>119</xdr:row>
      <xdr:rowOff>62640</xdr:rowOff>
    </xdr:to>
    <xdr:graphicFrame macro="">
      <xdr:nvGraphicFramePr>
        <xdr:cNvPr id="21" name="Gráfico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8</xdr:col>
      <xdr:colOff>659520</xdr:colOff>
      <xdr:row>104</xdr:row>
      <xdr:rowOff>146880</xdr:rowOff>
    </xdr:from>
    <xdr:to>
      <xdr:col>15</xdr:col>
      <xdr:colOff>260640</xdr:colOff>
      <xdr:row>119</xdr:row>
      <xdr:rowOff>30600</xdr:rowOff>
    </xdr:to>
    <xdr:graphicFrame macro="">
      <xdr:nvGraphicFramePr>
        <xdr:cNvPr id="22" name="Gráfico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16</xdr:col>
      <xdr:colOff>162000</xdr:colOff>
      <xdr:row>104</xdr:row>
      <xdr:rowOff>136440</xdr:rowOff>
    </xdr:from>
    <xdr:to>
      <xdr:col>22</xdr:col>
      <xdr:colOff>524880</xdr:colOff>
      <xdr:row>119</xdr:row>
      <xdr:rowOff>20160</xdr:rowOff>
    </xdr:to>
    <xdr:graphicFrame macro="">
      <xdr:nvGraphicFramePr>
        <xdr:cNvPr id="23" name="Gráfico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29</xdr:col>
      <xdr:colOff>522000</xdr:colOff>
      <xdr:row>104</xdr:row>
      <xdr:rowOff>51840</xdr:rowOff>
    </xdr:from>
    <xdr:to>
      <xdr:col>35</xdr:col>
      <xdr:colOff>884880</xdr:colOff>
      <xdr:row>118</xdr:row>
      <xdr:rowOff>126000</xdr:rowOff>
    </xdr:to>
    <xdr:graphicFrame macro="">
      <xdr:nvGraphicFramePr>
        <xdr:cNvPr id="24" name="Gráfico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</xdr:col>
      <xdr:colOff>162000</xdr:colOff>
      <xdr:row>122</xdr:row>
      <xdr:rowOff>136440</xdr:rowOff>
    </xdr:from>
    <xdr:to>
      <xdr:col>7</xdr:col>
      <xdr:colOff>524880</xdr:colOff>
      <xdr:row>137</xdr:row>
      <xdr:rowOff>20160</xdr:rowOff>
    </xdr:to>
    <xdr:graphicFrame macro="">
      <xdr:nvGraphicFramePr>
        <xdr:cNvPr id="25" name="Gráfico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8</xdr:col>
      <xdr:colOff>162000</xdr:colOff>
      <xdr:row>122</xdr:row>
      <xdr:rowOff>136440</xdr:rowOff>
    </xdr:from>
    <xdr:to>
      <xdr:col>14</xdr:col>
      <xdr:colOff>524880</xdr:colOff>
      <xdr:row>137</xdr:row>
      <xdr:rowOff>20160</xdr:rowOff>
    </xdr:to>
    <xdr:graphicFrame macro="">
      <xdr:nvGraphicFramePr>
        <xdr:cNvPr id="26" name="Gráfico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15</xdr:col>
      <xdr:colOff>162000</xdr:colOff>
      <xdr:row>122</xdr:row>
      <xdr:rowOff>136440</xdr:rowOff>
    </xdr:from>
    <xdr:to>
      <xdr:col>21</xdr:col>
      <xdr:colOff>524880</xdr:colOff>
      <xdr:row>137</xdr:row>
      <xdr:rowOff>20160</xdr:rowOff>
    </xdr:to>
    <xdr:graphicFrame macro="">
      <xdr:nvGraphicFramePr>
        <xdr:cNvPr id="27" name="Gráfico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21</xdr:col>
      <xdr:colOff>871200</xdr:colOff>
      <xdr:row>121</xdr:row>
      <xdr:rowOff>189360</xdr:rowOff>
    </xdr:from>
    <xdr:to>
      <xdr:col>28</xdr:col>
      <xdr:colOff>472320</xdr:colOff>
      <xdr:row>136</xdr:row>
      <xdr:rowOff>73080</xdr:rowOff>
    </xdr:to>
    <xdr:graphicFrame macro="">
      <xdr:nvGraphicFramePr>
        <xdr:cNvPr id="28" name="Gráfico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29</xdr:col>
      <xdr:colOff>162000</xdr:colOff>
      <xdr:row>121</xdr:row>
      <xdr:rowOff>136440</xdr:rowOff>
    </xdr:from>
    <xdr:to>
      <xdr:col>35</xdr:col>
      <xdr:colOff>524880</xdr:colOff>
      <xdr:row>136</xdr:row>
      <xdr:rowOff>20160</xdr:rowOff>
    </xdr:to>
    <xdr:graphicFrame macro="">
      <xdr:nvGraphicFramePr>
        <xdr:cNvPr id="29" name="Gráfico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12</xdr:col>
      <xdr:colOff>573480</xdr:colOff>
      <xdr:row>0</xdr:row>
      <xdr:rowOff>0</xdr:rowOff>
    </xdr:from>
    <xdr:to>
      <xdr:col>20</xdr:col>
      <xdr:colOff>921960</xdr:colOff>
      <xdr:row>19</xdr:row>
      <xdr:rowOff>38520</xdr:rowOff>
    </xdr:to>
    <xdr:graphicFrame macro="">
      <xdr:nvGraphicFramePr>
        <xdr:cNvPr id="30" name="Gráfico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13</xdr:col>
      <xdr:colOff>810720</xdr:colOff>
      <xdr:row>18</xdr:row>
      <xdr:rowOff>177120</xdr:rowOff>
    </xdr:from>
    <xdr:to>
      <xdr:col>16</xdr:col>
      <xdr:colOff>374760</xdr:colOff>
      <xdr:row>27</xdr:row>
      <xdr:rowOff>64800</xdr:rowOff>
    </xdr:to>
    <xdr:graphicFrame macro="">
      <xdr:nvGraphicFramePr>
        <xdr:cNvPr id="31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absolute">
    <xdr:from>
      <xdr:col>8</xdr:col>
      <xdr:colOff>413280</xdr:colOff>
      <xdr:row>1</xdr:row>
      <xdr:rowOff>174240</xdr:rowOff>
    </xdr:from>
    <xdr:to>
      <xdr:col>8</xdr:col>
      <xdr:colOff>575280</xdr:colOff>
      <xdr:row>17</xdr:row>
      <xdr:rowOff>46800</xdr:rowOff>
    </xdr:to>
    <xdr:sp macro="" textlink="">
      <xdr:nvSpPr>
        <xdr:cNvPr id="32" name="CustomShape 1"/>
        <xdr:cNvSpPr/>
      </xdr:nvSpPr>
      <xdr:spPr>
        <a:xfrm>
          <a:off x="8037720" y="364680"/>
          <a:ext cx="162000" cy="292032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7</xdr:col>
      <xdr:colOff>507960</xdr:colOff>
      <xdr:row>1</xdr:row>
      <xdr:rowOff>168120</xdr:rowOff>
    </xdr:from>
    <xdr:to>
      <xdr:col>7</xdr:col>
      <xdr:colOff>889560</xdr:colOff>
      <xdr:row>17</xdr:row>
      <xdr:rowOff>41040</xdr:rowOff>
    </xdr:to>
    <xdr:sp macro="" textlink="">
      <xdr:nvSpPr>
        <xdr:cNvPr id="33" name="CustomShape 1"/>
        <xdr:cNvSpPr/>
      </xdr:nvSpPr>
      <xdr:spPr>
        <a:xfrm>
          <a:off x="7191720" y="358560"/>
          <a:ext cx="381600" cy="292068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6</xdr:col>
      <xdr:colOff>671040</xdr:colOff>
      <xdr:row>1</xdr:row>
      <xdr:rowOff>168120</xdr:rowOff>
    </xdr:from>
    <xdr:to>
      <xdr:col>7</xdr:col>
      <xdr:colOff>112320</xdr:colOff>
      <xdr:row>17</xdr:row>
      <xdr:rowOff>41040</xdr:rowOff>
    </xdr:to>
    <xdr:sp macro="" textlink="">
      <xdr:nvSpPr>
        <xdr:cNvPr id="34" name="CustomShape 1"/>
        <xdr:cNvSpPr/>
      </xdr:nvSpPr>
      <xdr:spPr>
        <a:xfrm>
          <a:off x="6414480" y="358560"/>
          <a:ext cx="381600" cy="292068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5</xdr:col>
      <xdr:colOff>804240</xdr:colOff>
      <xdr:row>1</xdr:row>
      <xdr:rowOff>168120</xdr:rowOff>
    </xdr:from>
    <xdr:to>
      <xdr:col>6</xdr:col>
      <xdr:colOff>245520</xdr:colOff>
      <xdr:row>17</xdr:row>
      <xdr:rowOff>41040</xdr:rowOff>
    </xdr:to>
    <xdr:sp macro="" textlink="">
      <xdr:nvSpPr>
        <xdr:cNvPr id="35" name="CustomShape 1"/>
        <xdr:cNvSpPr/>
      </xdr:nvSpPr>
      <xdr:spPr>
        <a:xfrm>
          <a:off x="5607360" y="358560"/>
          <a:ext cx="381600" cy="292068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4</xdr:col>
      <xdr:colOff>924840</xdr:colOff>
      <xdr:row>1</xdr:row>
      <xdr:rowOff>168120</xdr:rowOff>
    </xdr:from>
    <xdr:to>
      <xdr:col>5</xdr:col>
      <xdr:colOff>365760</xdr:colOff>
      <xdr:row>17</xdr:row>
      <xdr:rowOff>41040</xdr:rowOff>
    </xdr:to>
    <xdr:sp macro="" textlink="">
      <xdr:nvSpPr>
        <xdr:cNvPr id="36" name="CustomShape 1"/>
        <xdr:cNvSpPr/>
      </xdr:nvSpPr>
      <xdr:spPr>
        <a:xfrm>
          <a:off x="4787280" y="358560"/>
          <a:ext cx="381600" cy="292068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4</xdr:col>
      <xdr:colOff>111600</xdr:colOff>
      <xdr:row>1</xdr:row>
      <xdr:rowOff>168120</xdr:rowOff>
    </xdr:from>
    <xdr:to>
      <xdr:col>4</xdr:col>
      <xdr:colOff>493200</xdr:colOff>
      <xdr:row>17</xdr:row>
      <xdr:rowOff>41040</xdr:rowOff>
    </xdr:to>
    <xdr:sp macro="" textlink="">
      <xdr:nvSpPr>
        <xdr:cNvPr id="37" name="CustomShape 1"/>
        <xdr:cNvSpPr/>
      </xdr:nvSpPr>
      <xdr:spPr>
        <a:xfrm>
          <a:off x="3974040" y="358560"/>
          <a:ext cx="381600" cy="292068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3</xdr:col>
      <xdr:colOff>244800</xdr:colOff>
      <xdr:row>1</xdr:row>
      <xdr:rowOff>168120</xdr:rowOff>
    </xdr:from>
    <xdr:to>
      <xdr:col>3</xdr:col>
      <xdr:colOff>626400</xdr:colOff>
      <xdr:row>17</xdr:row>
      <xdr:rowOff>41040</xdr:rowOff>
    </xdr:to>
    <xdr:sp macro="" textlink="">
      <xdr:nvSpPr>
        <xdr:cNvPr id="38" name="CustomShape 1"/>
        <xdr:cNvSpPr/>
      </xdr:nvSpPr>
      <xdr:spPr>
        <a:xfrm>
          <a:off x="3166920" y="358560"/>
          <a:ext cx="381600" cy="292068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2</xdr:col>
      <xdr:colOff>378000</xdr:colOff>
      <xdr:row>1</xdr:row>
      <xdr:rowOff>168120</xdr:rowOff>
    </xdr:from>
    <xdr:to>
      <xdr:col>2</xdr:col>
      <xdr:colOff>759600</xdr:colOff>
      <xdr:row>17</xdr:row>
      <xdr:rowOff>41040</xdr:rowOff>
    </xdr:to>
    <xdr:sp macro="" textlink="">
      <xdr:nvSpPr>
        <xdr:cNvPr id="39" name="CustomShape 1"/>
        <xdr:cNvSpPr/>
      </xdr:nvSpPr>
      <xdr:spPr>
        <a:xfrm>
          <a:off x="2359800" y="358560"/>
          <a:ext cx="381600" cy="292068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205920</xdr:colOff>
      <xdr:row>1</xdr:row>
      <xdr:rowOff>28800</xdr:rowOff>
    </xdr:from>
    <xdr:to>
      <xdr:col>9</xdr:col>
      <xdr:colOff>441000</xdr:colOff>
      <xdr:row>20</xdr:row>
      <xdr:rowOff>122400</xdr:rowOff>
    </xdr:to>
    <xdr:graphicFrame macro="">
      <xdr:nvGraphicFramePr>
        <xdr:cNvPr id="40" name="Gráfico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8"/>
  <sheetViews>
    <sheetView topLeftCell="D1" zoomScaleNormal="100" workbookViewId="0">
      <selection activeCell="K25" sqref="K25"/>
    </sheetView>
  </sheetViews>
  <sheetFormatPr baseColWidth="10" defaultColWidth="9.140625" defaultRowHeight="15" x14ac:dyDescent="0.25"/>
  <cols>
    <col min="1" max="3" width="11.42578125" style="1"/>
    <col min="4" max="4" width="4.85546875" style="2"/>
    <col min="5" max="5" width="4.85546875" style="1"/>
    <col min="6" max="11" width="7.42578125" style="2"/>
    <col min="12" max="27" width="7.42578125" style="1"/>
    <col min="28" max="28" width="10" style="3"/>
    <col min="29" max="29" width="7.42578125" style="3"/>
    <col min="30" max="30" width="6" style="3"/>
    <col min="31" max="32" width="9.5703125" style="3"/>
    <col min="33" max="43" width="9.5703125" style="4"/>
    <col min="44" max="1021" width="11.42578125" style="1"/>
    <col min="1022" max="1025" width="11.42578125"/>
  </cols>
  <sheetData>
    <row r="1" spans="1:1024" x14ac:dyDescent="0.25">
      <c r="A1" s="1" t="s">
        <v>0</v>
      </c>
      <c r="B1"/>
      <c r="C1"/>
      <c r="D1"/>
      <c r="E1"/>
      <c r="F1"/>
      <c r="G1"/>
      <c r="H1"/>
      <c r="I1"/>
      <c r="J1" s="1"/>
      <c r="K1" s="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</row>
    <row r="2" spans="1:1024" s="5" customFormat="1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  <c r="V2" s="5" t="s">
        <v>22</v>
      </c>
      <c r="W2" s="5" t="s">
        <v>23</v>
      </c>
      <c r="X2" s="5" t="s">
        <v>24</v>
      </c>
      <c r="Y2" s="5" t="s">
        <v>25</v>
      </c>
      <c r="Z2" s="5" t="s">
        <v>26</v>
      </c>
      <c r="AA2" s="5" t="s">
        <v>27</v>
      </c>
      <c r="AB2" s="5" t="s">
        <v>28</v>
      </c>
      <c r="AC2" s="6" t="s">
        <v>29</v>
      </c>
      <c r="AD2" s="6" t="s">
        <v>30</v>
      </c>
      <c r="AE2" s="6" t="s">
        <v>31</v>
      </c>
      <c r="AF2" s="6" t="s">
        <v>32</v>
      </c>
      <c r="AG2" s="6" t="s">
        <v>33</v>
      </c>
      <c r="AH2" s="6" t="s">
        <v>34</v>
      </c>
      <c r="AI2" s="6" t="s">
        <v>35</v>
      </c>
      <c r="AJ2" s="6" t="s">
        <v>36</v>
      </c>
      <c r="AK2" s="6" t="s">
        <v>37</v>
      </c>
      <c r="AL2" s="6" t="s">
        <v>38</v>
      </c>
      <c r="AM2" s="6" t="s">
        <v>39</v>
      </c>
      <c r="AN2" s="6" t="s">
        <v>40</v>
      </c>
      <c r="AO2" s="6" t="s">
        <v>41</v>
      </c>
      <c r="AP2" s="6" t="s">
        <v>42</v>
      </c>
      <c r="AQ2" s="6" t="s">
        <v>43</v>
      </c>
      <c r="AR2" s="5" t="s">
        <v>44</v>
      </c>
      <c r="AMH2"/>
      <c r="AMI2"/>
      <c r="AMJ2"/>
    </row>
    <row r="3" spans="1:1024" s="7" customFormat="1" x14ac:dyDescent="0.25">
      <c r="A3" s="7" t="s">
        <v>45</v>
      </c>
      <c r="B3" s="8">
        <v>38642</v>
      </c>
      <c r="C3" s="9">
        <v>49.013698630137</v>
      </c>
      <c r="D3" s="10" t="s">
        <v>46</v>
      </c>
      <c r="E3" s="7" t="s">
        <v>47</v>
      </c>
      <c r="F3" s="11">
        <v>2.2610000000000001</v>
      </c>
      <c r="G3" s="11">
        <v>29</v>
      </c>
      <c r="H3" s="11">
        <v>7.7965517241379301</v>
      </c>
      <c r="I3" s="11"/>
      <c r="J3" s="11"/>
      <c r="K3" s="12">
        <v>4672.4307859999999</v>
      </c>
      <c r="L3" s="12">
        <v>119.194662908163</v>
      </c>
      <c r="M3" s="12">
        <v>443.31527999999997</v>
      </c>
      <c r="N3" s="12">
        <v>283.80368299999998</v>
      </c>
      <c r="O3" s="12">
        <v>0</v>
      </c>
      <c r="P3" s="12">
        <v>263.189031</v>
      </c>
      <c r="Q3" s="12">
        <v>0</v>
      </c>
      <c r="R3" s="12">
        <v>0</v>
      </c>
      <c r="S3" s="12">
        <v>20.465326999999998</v>
      </c>
      <c r="T3" s="12">
        <v>0</v>
      </c>
      <c r="U3" s="12">
        <v>0.20549999999999999</v>
      </c>
      <c r="V3" s="12">
        <v>0</v>
      </c>
      <c r="W3" s="12">
        <v>0</v>
      </c>
      <c r="X3" s="12">
        <v>832.85364100000004</v>
      </c>
      <c r="Y3" s="12">
        <v>143.29859099999999</v>
      </c>
      <c r="Z3" s="12">
        <v>180.173317</v>
      </c>
      <c r="AA3" s="12">
        <v>0</v>
      </c>
      <c r="AB3" s="13">
        <f t="shared" ref="AB3:AB37" si="0">SUM(K3:AA3)</f>
        <v>6958.9298189081619</v>
      </c>
      <c r="AC3" s="14">
        <f t="shared" ref="AC3:AC15" si="1">SUM(K3:O3)</f>
        <v>5518.7444119081629</v>
      </c>
      <c r="AD3" s="14">
        <f t="shared" ref="AD3:AD37" si="2">SUM(P3:W3)</f>
        <v>283.85985799999997</v>
      </c>
      <c r="AE3" s="15">
        <f t="shared" ref="AE3:AE34" si="3">(C3*K3)/1000</f>
        <v>229.01311441517814</v>
      </c>
      <c r="AF3" s="15">
        <f t="shared" ref="AF3:AF26" si="4">+K3/1000</f>
        <v>4.6724307859999996</v>
      </c>
      <c r="AG3" s="16">
        <f t="shared" ref="AG3:AG37" si="5">(K3)/(K3+L3)</f>
        <v>0.97512437810945274</v>
      </c>
      <c r="AH3" s="16">
        <f t="shared" ref="AH3:AH17" si="6">X3/(AC3+X3)</f>
        <v>0.13112505452366702</v>
      </c>
      <c r="AI3" s="16">
        <f t="shared" ref="AI3:AI37" si="7">AD3/(AD3+X3)</f>
        <v>0.25419219724145198</v>
      </c>
      <c r="AJ3" s="16">
        <f>P3/(P3+X3)</f>
        <v>0.24012662802602999</v>
      </c>
      <c r="AK3" s="16">
        <f t="shared" ref="AK3:AK17" si="8">AC3/(AC3+AD3)</f>
        <v>0.95108061056790072</v>
      </c>
      <c r="AL3" s="17">
        <f>(K3+L3)/(K3+L3+Y3)</f>
        <v>0.97096235122543717</v>
      </c>
      <c r="AM3" s="16">
        <f t="shared" ref="AM3:AM37" si="9">(K3)/(X3+K3)</f>
        <v>0.84871741831986558</v>
      </c>
      <c r="AN3" s="18">
        <f t="shared" ref="AN3:AN35" si="10">K3/(M3+K3)</f>
        <v>0.91334298569932193</v>
      </c>
      <c r="AO3" s="16">
        <f t="shared" ref="AO3:AO37" si="11">(K3+L3)/(Y3+X3)</f>
        <v>4.908686669794105</v>
      </c>
      <c r="AP3" s="16">
        <f t="shared" ref="AP3:AP37" si="12">P3/(M3+P3)</f>
        <v>0.37252289462675342</v>
      </c>
      <c r="AQ3" s="19">
        <f>Y3/(Y3+X3)</f>
        <v>0.14679942974304441</v>
      </c>
      <c r="AR3" s="20">
        <f t="shared" ref="AR3:AR34" si="13">(AB3*C3)/1000</f>
        <v>341.08288893223852</v>
      </c>
      <c r="AMH3"/>
      <c r="AMI3"/>
      <c r="AMJ3"/>
    </row>
    <row r="4" spans="1:1024" x14ac:dyDescent="0.25">
      <c r="A4" s="7" t="s">
        <v>48</v>
      </c>
      <c r="B4" s="8">
        <v>38706</v>
      </c>
      <c r="C4" s="9">
        <v>56</v>
      </c>
      <c r="D4" s="10" t="s">
        <v>46</v>
      </c>
      <c r="E4" s="7" t="s">
        <v>47</v>
      </c>
      <c r="F4" s="11">
        <v>1.62</v>
      </c>
      <c r="G4" s="11">
        <v>19</v>
      </c>
      <c r="H4" s="11">
        <v>8.5263157894736903</v>
      </c>
      <c r="I4" s="11"/>
      <c r="J4" s="11"/>
      <c r="K4" s="12">
        <v>7773.729585</v>
      </c>
      <c r="L4" s="12">
        <v>155.47459169999999</v>
      </c>
      <c r="M4" s="12">
        <v>1298.4867999999999</v>
      </c>
      <c r="N4" s="12">
        <v>310.27231549999999</v>
      </c>
      <c r="O4" s="12">
        <v>0</v>
      </c>
      <c r="P4" s="12">
        <v>293.00809400000003</v>
      </c>
      <c r="Q4" s="12">
        <v>35.817095000000002</v>
      </c>
      <c r="R4" s="12">
        <v>58.932675000000003</v>
      </c>
      <c r="S4" s="12">
        <v>24.905118999999999</v>
      </c>
      <c r="T4" s="12">
        <v>0</v>
      </c>
      <c r="U4" s="12">
        <v>0.32200000000000001</v>
      </c>
      <c r="V4" s="12">
        <v>2.0500000000000001E-2</v>
      </c>
      <c r="W4" s="12">
        <v>1.4576695</v>
      </c>
      <c r="X4" s="12">
        <v>1472.5794245</v>
      </c>
      <c r="Y4" s="12">
        <v>339.96930500000002</v>
      </c>
      <c r="Z4" s="12">
        <v>290.04907050000003</v>
      </c>
      <c r="AA4" s="12">
        <v>0</v>
      </c>
      <c r="AB4" s="13">
        <f t="shared" si="0"/>
        <v>12055.0242447</v>
      </c>
      <c r="AC4" s="13">
        <f t="shared" si="1"/>
        <v>9537.9632922000001</v>
      </c>
      <c r="AD4" s="13">
        <f t="shared" si="2"/>
        <v>414.46315250000009</v>
      </c>
      <c r="AE4" s="15">
        <f t="shared" si="3"/>
        <v>435.32885676000001</v>
      </c>
      <c r="AF4" s="15">
        <f t="shared" si="4"/>
        <v>7.7737295849999999</v>
      </c>
      <c r="AG4" s="16">
        <f t="shared" si="5"/>
        <v>0.98039215686274506</v>
      </c>
      <c r="AH4" s="16">
        <f t="shared" si="6"/>
        <v>0.13374267394344672</v>
      </c>
      <c r="AI4" s="16">
        <f t="shared" si="7"/>
        <v>0.21963635455375316</v>
      </c>
      <c r="AJ4" s="16"/>
      <c r="AK4" s="16">
        <f t="shared" si="8"/>
        <v>0.95835556737817285</v>
      </c>
      <c r="AL4" s="17">
        <f>(K4+L4)/(K4+L4+Y4)</f>
        <v>0.95888714806233477</v>
      </c>
      <c r="AM4" s="16">
        <f t="shared" si="9"/>
        <v>0.84073867496889643</v>
      </c>
      <c r="AN4" s="16">
        <f t="shared" si="10"/>
        <v>0.8568721528570552</v>
      </c>
      <c r="AO4" s="16">
        <f t="shared" si="11"/>
        <v>4.3746157262692229</v>
      </c>
      <c r="AP4" s="16">
        <f t="shared" si="12"/>
        <v>0.18410872388259139</v>
      </c>
      <c r="AQ4" s="19"/>
      <c r="AR4" s="20">
        <f t="shared" si="13"/>
        <v>675.08135770319996</v>
      </c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</row>
    <row r="5" spans="1:1024" x14ac:dyDescent="0.25">
      <c r="A5" s="7" t="s">
        <v>49</v>
      </c>
      <c r="B5" s="8">
        <v>38770</v>
      </c>
      <c r="C5" s="9">
        <v>36.958904109589</v>
      </c>
      <c r="D5" s="10" t="s">
        <v>46</v>
      </c>
      <c r="E5" s="7" t="s">
        <v>47</v>
      </c>
      <c r="F5" s="11">
        <v>1.2</v>
      </c>
      <c r="G5" s="11">
        <v>68</v>
      </c>
      <c r="H5" s="11">
        <v>6.2058823529411802</v>
      </c>
      <c r="I5" s="11"/>
      <c r="J5" s="11"/>
      <c r="K5" s="12">
        <v>453.50448999999998</v>
      </c>
      <c r="L5" s="12">
        <v>112.06140541604</v>
      </c>
      <c r="M5" s="12">
        <v>88.238299999999995</v>
      </c>
      <c r="N5" s="12">
        <v>42.24494</v>
      </c>
      <c r="O5" s="12">
        <v>0</v>
      </c>
      <c r="P5" s="12">
        <v>23.17661</v>
      </c>
      <c r="Q5" s="12">
        <v>3.2088399999999999</v>
      </c>
      <c r="R5" s="12">
        <v>12.87055</v>
      </c>
      <c r="S5" s="12">
        <v>16.869389999999999</v>
      </c>
      <c r="T5" s="12">
        <v>0</v>
      </c>
      <c r="U5" s="12">
        <v>0</v>
      </c>
      <c r="V5" s="12">
        <v>0</v>
      </c>
      <c r="W5" s="12">
        <v>0</v>
      </c>
      <c r="X5" s="12">
        <v>133.00317999999999</v>
      </c>
      <c r="Y5" s="12">
        <v>32.514740000000003</v>
      </c>
      <c r="Z5" s="12">
        <v>37.82499</v>
      </c>
      <c r="AA5" s="12">
        <v>0</v>
      </c>
      <c r="AB5" s="13">
        <f t="shared" si="0"/>
        <v>955.51743541603992</v>
      </c>
      <c r="AC5" s="13">
        <f t="shared" si="1"/>
        <v>696.04913541604003</v>
      </c>
      <c r="AD5" s="13">
        <f t="shared" si="2"/>
        <v>56.125389999999996</v>
      </c>
      <c r="AE5" s="15">
        <f t="shared" si="3"/>
        <v>16.761028959178063</v>
      </c>
      <c r="AF5" s="15">
        <f t="shared" si="4"/>
        <v>0.45350448999999998</v>
      </c>
      <c r="AG5" s="16">
        <f t="shared" si="5"/>
        <v>0.80185968368264893</v>
      </c>
      <c r="AH5" s="16">
        <f t="shared" si="6"/>
        <v>0.16042797001689274</v>
      </c>
      <c r="AI5" s="16">
        <f t="shared" si="7"/>
        <v>0.2967578615964791</v>
      </c>
      <c r="AJ5" s="16">
        <f t="shared" ref="AJ5:AJ37" si="14">P5/(P5+X5)</f>
        <v>0.14839698529496037</v>
      </c>
      <c r="AK5" s="16">
        <f t="shared" si="8"/>
        <v>0.92538249022863917</v>
      </c>
      <c r="AL5" s="17">
        <f>(K5+L5)/(K5+L5+Y5)</f>
        <v>0.94563485577930162</v>
      </c>
      <c r="AM5" s="16">
        <f t="shared" si="9"/>
        <v>0.77322857516935795</v>
      </c>
      <c r="AN5" s="16">
        <f t="shared" si="10"/>
        <v>0.83712141328175305</v>
      </c>
      <c r="AO5" s="16">
        <f t="shared" si="11"/>
        <v>3.4169466086574793</v>
      </c>
      <c r="AP5" s="16">
        <f t="shared" si="12"/>
        <v>0.20802072182259987</v>
      </c>
      <c r="AQ5" s="19">
        <f>Y5/(Y5+X5)</f>
        <v>0.19644241541943014</v>
      </c>
      <c r="AR5" s="20">
        <f t="shared" si="13"/>
        <v>35.314877270581817</v>
      </c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</row>
    <row r="6" spans="1:1024" x14ac:dyDescent="0.25">
      <c r="A6" s="7" t="s">
        <v>50</v>
      </c>
      <c r="B6" s="8">
        <v>38864</v>
      </c>
      <c r="C6" s="9">
        <v>21.4794520547945</v>
      </c>
      <c r="D6" s="10" t="s">
        <v>46</v>
      </c>
      <c r="E6" s="7" t="s">
        <v>51</v>
      </c>
      <c r="F6" s="11">
        <v>2.0510000000000002</v>
      </c>
      <c r="G6" s="11">
        <v>39.200000000000003</v>
      </c>
      <c r="H6" s="11">
        <v>5.2321428571428603</v>
      </c>
      <c r="I6" s="11">
        <v>113.146836097857</v>
      </c>
      <c r="J6" s="11">
        <v>118.265521440821</v>
      </c>
      <c r="K6" s="12">
        <v>540.83776979376501</v>
      </c>
      <c r="L6" s="12">
        <v>127.523556168962</v>
      </c>
      <c r="M6" s="12">
        <v>94.301597688640896</v>
      </c>
      <c r="N6" s="12">
        <v>52.105040863143898</v>
      </c>
      <c r="O6" s="12">
        <v>0</v>
      </c>
      <c r="P6" s="12">
        <v>60.126530902988797</v>
      </c>
      <c r="Q6" s="12">
        <v>0</v>
      </c>
      <c r="R6" s="12">
        <v>22.922118398076002</v>
      </c>
      <c r="S6" s="12">
        <v>20.124984644135399</v>
      </c>
      <c r="T6" s="12">
        <v>18.305265803422198</v>
      </c>
      <c r="U6" s="12">
        <v>0</v>
      </c>
      <c r="V6" s="12">
        <v>0</v>
      </c>
      <c r="W6" s="12">
        <v>0</v>
      </c>
      <c r="X6" s="12">
        <v>145.668128722413</v>
      </c>
      <c r="Y6" s="12">
        <v>23.669777826496698</v>
      </c>
      <c r="Z6" s="12">
        <v>34.594345240735102</v>
      </c>
      <c r="AA6" s="12">
        <v>0</v>
      </c>
      <c r="AB6" s="13">
        <f t="shared" si="0"/>
        <v>1140.1791160527791</v>
      </c>
      <c r="AC6" s="13">
        <f t="shared" si="1"/>
        <v>814.76796451451185</v>
      </c>
      <c r="AD6" s="13">
        <f t="shared" si="2"/>
        <v>121.4788997486224</v>
      </c>
      <c r="AE6" s="15">
        <f t="shared" si="3"/>
        <v>11.61689894570716</v>
      </c>
      <c r="AF6" s="15">
        <f t="shared" si="4"/>
        <v>0.54083776979376497</v>
      </c>
      <c r="AG6" s="16">
        <f t="shared" si="5"/>
        <v>0.80919967805546889</v>
      </c>
      <c r="AH6" s="16">
        <f t="shared" si="6"/>
        <v>0.15166873647102608</v>
      </c>
      <c r="AI6" s="16">
        <f t="shared" si="7"/>
        <v>0.45472674895125537</v>
      </c>
      <c r="AJ6" s="16">
        <f t="shared" si="14"/>
        <v>0.29216759566275552</v>
      </c>
      <c r="AK6" s="16">
        <f t="shared" si="8"/>
        <v>0.87024907170799293</v>
      </c>
      <c r="AL6" s="17">
        <f>(K6+L6)/(K6+L6+Y6)</f>
        <v>0.96579665610852961</v>
      </c>
      <c r="AM6" s="16">
        <f t="shared" si="9"/>
        <v>0.7878122692940267</v>
      </c>
      <c r="AN6" s="16">
        <f t="shared" si="10"/>
        <v>0.85152613344935957</v>
      </c>
      <c r="AO6" s="16">
        <f t="shared" si="11"/>
        <v>3.9469091096250497</v>
      </c>
      <c r="AP6" s="16">
        <f t="shared" si="12"/>
        <v>0.38934960522630957</v>
      </c>
      <c r="AQ6" s="19">
        <f>Y6/(Y6+X6)</f>
        <v>0.13977837749907568</v>
      </c>
      <c r="AR6" s="20">
        <f t="shared" si="13"/>
        <v>24.490422657133642</v>
      </c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</row>
    <row r="7" spans="1:1024" x14ac:dyDescent="0.25">
      <c r="A7" s="7" t="s">
        <v>52</v>
      </c>
      <c r="B7" s="8">
        <v>38990</v>
      </c>
      <c r="C7" s="9">
        <v>37.260273972602697</v>
      </c>
      <c r="D7" s="10" t="s">
        <v>46</v>
      </c>
      <c r="E7" s="7" t="s">
        <v>47</v>
      </c>
      <c r="F7" s="11">
        <v>0.84</v>
      </c>
      <c r="G7" s="11">
        <v>29</v>
      </c>
      <c r="H7" s="11">
        <v>2.8965517241379302</v>
      </c>
      <c r="I7" s="11">
        <v>69.891246666666703</v>
      </c>
      <c r="J7" s="11">
        <v>106.60736666666701</v>
      </c>
      <c r="K7" s="12">
        <v>581.94220759687096</v>
      </c>
      <c r="L7" s="12">
        <v>49.408167972029297</v>
      </c>
      <c r="M7" s="12">
        <v>78.745063459072796</v>
      </c>
      <c r="N7" s="12">
        <v>96.910928846088296</v>
      </c>
      <c r="O7" s="12">
        <v>0</v>
      </c>
      <c r="P7" s="12">
        <v>48.845055256435202</v>
      </c>
      <c r="Q7" s="12">
        <v>0</v>
      </c>
      <c r="R7" s="12">
        <v>17.0144710585482</v>
      </c>
      <c r="S7" s="12">
        <v>18.8277103294119</v>
      </c>
      <c r="T7" s="12">
        <v>19.205160947880302</v>
      </c>
      <c r="U7" s="12">
        <v>1.8445E-2</v>
      </c>
      <c r="V7" s="12">
        <v>6.3200000000000006E-2</v>
      </c>
      <c r="W7" s="12">
        <v>0</v>
      </c>
      <c r="X7" s="12">
        <v>181.87702182019501</v>
      </c>
      <c r="Y7" s="12"/>
      <c r="Z7" s="12">
        <v>35.795263791439901</v>
      </c>
      <c r="AA7" s="12">
        <v>0</v>
      </c>
      <c r="AB7" s="13">
        <f t="shared" si="0"/>
        <v>1128.652696077972</v>
      </c>
      <c r="AC7" s="13">
        <f t="shared" si="1"/>
        <v>807.00636787406131</v>
      </c>
      <c r="AD7" s="13">
        <f t="shared" si="2"/>
        <v>103.97404259227559</v>
      </c>
      <c r="AE7" s="15">
        <f t="shared" si="3"/>
        <v>21.683326091280648</v>
      </c>
      <c r="AF7" s="15">
        <f t="shared" si="4"/>
        <v>0.58194220759687099</v>
      </c>
      <c r="AG7" s="16">
        <f t="shared" si="5"/>
        <v>0.92174207875063296</v>
      </c>
      <c r="AH7" s="16">
        <f t="shared" si="6"/>
        <v>0.1839216066481083</v>
      </c>
      <c r="AI7" s="16">
        <f t="shared" si="7"/>
        <v>0.36373501986421014</v>
      </c>
      <c r="AJ7" s="16">
        <f t="shared" si="14"/>
        <v>0.21170516439227524</v>
      </c>
      <c r="AK7" s="16">
        <f t="shared" si="8"/>
        <v>0.885865775599883</v>
      </c>
      <c r="AL7" s="17"/>
      <c r="AM7" s="16">
        <f t="shared" si="9"/>
        <v>0.7618847302927938</v>
      </c>
      <c r="AN7" s="16">
        <f t="shared" si="10"/>
        <v>0.88081340914405926</v>
      </c>
      <c r="AO7" s="16">
        <f t="shared" si="11"/>
        <v>3.4713036822928518</v>
      </c>
      <c r="AP7" s="16">
        <f t="shared" si="12"/>
        <v>0.3828278846996504</v>
      </c>
      <c r="AQ7" s="19"/>
      <c r="AR7" s="20">
        <f t="shared" si="13"/>
        <v>42.053908675781926</v>
      </c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</row>
    <row r="8" spans="1:1024" x14ac:dyDescent="0.25">
      <c r="A8" s="7" t="s">
        <v>53</v>
      </c>
      <c r="B8" s="8">
        <v>39128</v>
      </c>
      <c r="C8" s="9">
        <v>67.315068493150704</v>
      </c>
      <c r="D8" s="10" t="s">
        <v>46</v>
      </c>
      <c r="E8" s="7" t="s">
        <v>47</v>
      </c>
      <c r="F8" s="11">
        <v>0.95230999999999999</v>
      </c>
      <c r="G8" s="11">
        <v>26.6</v>
      </c>
      <c r="H8" s="11">
        <v>3.5801127819548899</v>
      </c>
      <c r="I8" s="11">
        <v>104.259535</v>
      </c>
      <c r="J8" s="11">
        <v>94.226663333333306</v>
      </c>
      <c r="K8" s="12">
        <v>2518.3207039653498</v>
      </c>
      <c r="L8" s="12">
        <v>110.848334016481</v>
      </c>
      <c r="M8" s="12">
        <v>535.758030717113</v>
      </c>
      <c r="N8" s="12">
        <v>446.14476526419998</v>
      </c>
      <c r="O8" s="12">
        <v>0</v>
      </c>
      <c r="P8" s="12">
        <v>356.01836938458098</v>
      </c>
      <c r="Q8" s="12">
        <v>0</v>
      </c>
      <c r="R8" s="12">
        <v>122.51355037449601</v>
      </c>
      <c r="S8" s="12">
        <v>81.639482388531306</v>
      </c>
      <c r="T8" s="12">
        <v>78.372855415338407</v>
      </c>
      <c r="U8" s="12">
        <v>0.30149999999999999</v>
      </c>
      <c r="V8" s="12">
        <v>0.20810000000000001</v>
      </c>
      <c r="W8" s="12">
        <v>0</v>
      </c>
      <c r="X8" s="12">
        <v>646.178985565674</v>
      </c>
      <c r="Y8" s="12">
        <v>124.513682616781</v>
      </c>
      <c r="Z8" s="12">
        <v>104.14513940146399</v>
      </c>
      <c r="AA8" s="12">
        <v>0</v>
      </c>
      <c r="AB8" s="13">
        <f t="shared" si="0"/>
        <v>5124.9634991100093</v>
      </c>
      <c r="AC8" s="13">
        <f t="shared" si="1"/>
        <v>3611.0718339631439</v>
      </c>
      <c r="AD8" s="13">
        <f t="shared" si="2"/>
        <v>639.05385756294675</v>
      </c>
      <c r="AE8" s="15">
        <f t="shared" si="3"/>
        <v>169.52093067514701</v>
      </c>
      <c r="AF8" s="15">
        <f t="shared" si="4"/>
        <v>2.5183207039653497</v>
      </c>
      <c r="AG8" s="16">
        <f t="shared" si="5"/>
        <v>0.95783902350319428</v>
      </c>
      <c r="AH8" s="16">
        <f t="shared" si="6"/>
        <v>0.15178316076692691</v>
      </c>
      <c r="AI8" s="16">
        <f t="shared" si="7"/>
        <v>0.4972280789271683</v>
      </c>
      <c r="AJ8" s="16">
        <f t="shared" si="14"/>
        <v>0.35523778587726595</v>
      </c>
      <c r="AK8" s="16">
        <f t="shared" si="8"/>
        <v>0.84963883330860213</v>
      </c>
      <c r="AL8" s="17">
        <f>(K8+L8)/(K8+L8+Y8)</f>
        <v>0.95478285073099733</v>
      </c>
      <c r="AM8" s="16">
        <f t="shared" si="9"/>
        <v>0.79580374499533069</v>
      </c>
      <c r="AN8" s="16">
        <f t="shared" si="10"/>
        <v>0.82457622174799095</v>
      </c>
      <c r="AO8" s="16">
        <f t="shared" si="11"/>
        <v>3.4114364214496424</v>
      </c>
      <c r="AP8" s="16">
        <f t="shared" si="12"/>
        <v>0.39922380693633774</v>
      </c>
      <c r="AQ8" s="19">
        <f>Y8/(Y8+X8)</f>
        <v>0.16156074627052691</v>
      </c>
      <c r="AR8" s="20">
        <f t="shared" si="13"/>
        <v>344.98726896748758</v>
      </c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</row>
    <row r="9" spans="1:1024" x14ac:dyDescent="0.25">
      <c r="A9" s="7" t="s">
        <v>54</v>
      </c>
      <c r="B9" s="8">
        <v>39217</v>
      </c>
      <c r="C9" s="9">
        <v>63.561643835616401</v>
      </c>
      <c r="D9" s="10" t="s">
        <v>46</v>
      </c>
      <c r="E9" s="7" t="s">
        <v>51</v>
      </c>
      <c r="F9" s="11">
        <v>2.5463</v>
      </c>
      <c r="G9" s="11">
        <v>72</v>
      </c>
      <c r="H9" s="11">
        <v>3.5365277777777799</v>
      </c>
      <c r="I9" s="11">
        <v>111.017960814107</v>
      </c>
      <c r="J9" s="11">
        <v>111.52546788058901</v>
      </c>
      <c r="K9" s="12">
        <v>363.70224443224799</v>
      </c>
      <c r="L9" s="12">
        <v>315.66405293381001</v>
      </c>
      <c r="M9" s="12">
        <v>69.043601921825996</v>
      </c>
      <c r="N9" s="12">
        <v>37.750360275591497</v>
      </c>
      <c r="O9" s="12">
        <v>2.55698269505565</v>
      </c>
      <c r="P9" s="12">
        <v>37.356891876757103</v>
      </c>
      <c r="Q9" s="12">
        <v>0</v>
      </c>
      <c r="R9" s="12">
        <v>14.480148251394199</v>
      </c>
      <c r="S9" s="12">
        <v>15.6822195130268</v>
      </c>
      <c r="T9" s="12">
        <v>14.8772883620043</v>
      </c>
      <c r="U9" s="12">
        <v>0</v>
      </c>
      <c r="V9" s="12">
        <v>0</v>
      </c>
      <c r="W9" s="12">
        <v>0</v>
      </c>
      <c r="X9" s="12">
        <v>101.375988260837</v>
      </c>
      <c r="Y9" s="12"/>
      <c r="Z9" s="12">
        <v>20.785370207745899</v>
      </c>
      <c r="AA9" s="12">
        <v>0</v>
      </c>
      <c r="AB9" s="13">
        <f t="shared" si="0"/>
        <v>993.27514873029645</v>
      </c>
      <c r="AC9" s="13">
        <f t="shared" si="1"/>
        <v>788.71724225853109</v>
      </c>
      <c r="AD9" s="13">
        <f t="shared" si="2"/>
        <v>82.396548003182403</v>
      </c>
      <c r="AE9" s="15">
        <f t="shared" si="3"/>
        <v>23.117512522816842</v>
      </c>
      <c r="AF9" s="15">
        <f t="shared" si="4"/>
        <v>0.36370224443224797</v>
      </c>
      <c r="AG9" s="16">
        <f t="shared" si="5"/>
        <v>0.53535514764618497</v>
      </c>
      <c r="AH9" s="16">
        <f t="shared" si="6"/>
        <v>0.11389367403871195</v>
      </c>
      <c r="AI9" s="16">
        <f t="shared" si="7"/>
        <v>0.44836159786577817</v>
      </c>
      <c r="AJ9" s="16">
        <f t="shared" si="14"/>
        <v>0.26927208488504562</v>
      </c>
      <c r="AK9" s="16">
        <f t="shared" si="8"/>
        <v>0.90541241692611996</v>
      </c>
      <c r="AL9" s="17"/>
      <c r="AM9" s="16">
        <f t="shared" si="9"/>
        <v>0.78202379484886109</v>
      </c>
      <c r="AN9" s="16">
        <f t="shared" si="10"/>
        <v>0.84045230588918396</v>
      </c>
      <c r="AO9" s="16">
        <f t="shared" si="11"/>
        <v>6.7014517838097065</v>
      </c>
      <c r="AP9" s="16">
        <f t="shared" si="12"/>
        <v>0.35109697843577653</v>
      </c>
      <c r="AQ9" s="19"/>
      <c r="AR9" s="20">
        <f t="shared" si="13"/>
        <v>63.134201234364006</v>
      </c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</row>
    <row r="10" spans="1:1024" x14ac:dyDescent="0.25">
      <c r="A10" s="7" t="s">
        <v>55</v>
      </c>
      <c r="B10" s="8">
        <v>39296</v>
      </c>
      <c r="C10" s="9">
        <v>36.5205479452055</v>
      </c>
      <c r="D10" s="10" t="s">
        <v>46</v>
      </c>
      <c r="E10" s="7" t="s">
        <v>51</v>
      </c>
      <c r="F10" s="11">
        <v>1.02</v>
      </c>
      <c r="G10" s="11">
        <v>63.9</v>
      </c>
      <c r="H10" s="11">
        <v>1.5962441314553999</v>
      </c>
      <c r="I10" s="11">
        <v>98.817617768571495</v>
      </c>
      <c r="J10" s="11">
        <v>105.706927492554</v>
      </c>
      <c r="K10" s="12">
        <v>262.02358035002902</v>
      </c>
      <c r="L10" s="12">
        <v>123.679166200363</v>
      </c>
      <c r="M10" s="12">
        <v>49.018691469695099</v>
      </c>
      <c r="N10" s="12">
        <v>23.973320468693601</v>
      </c>
      <c r="O10" s="12">
        <v>0</v>
      </c>
      <c r="P10" s="12">
        <v>23.329951052822601</v>
      </c>
      <c r="Q10" s="12">
        <v>0</v>
      </c>
      <c r="R10" s="12">
        <v>11.3284073984531</v>
      </c>
      <c r="S10" s="12">
        <v>12.4994195543856</v>
      </c>
      <c r="T10" s="12">
        <v>9.4079174769006801</v>
      </c>
      <c r="U10" s="12">
        <v>2.8400000000000002E-2</v>
      </c>
      <c r="V10" s="12">
        <v>9.5999999999999992E-3</v>
      </c>
      <c r="W10" s="12">
        <v>0</v>
      </c>
      <c r="X10" s="12">
        <v>52.471920375641098</v>
      </c>
      <c r="Y10" s="12">
        <v>7.1633854625368203</v>
      </c>
      <c r="Z10" s="12">
        <v>23.205703391850498</v>
      </c>
      <c r="AA10" s="12">
        <v>0</v>
      </c>
      <c r="AB10" s="13">
        <f t="shared" si="0"/>
        <v>598.13946320137109</v>
      </c>
      <c r="AC10" s="13">
        <f t="shared" si="1"/>
        <v>458.69475848878074</v>
      </c>
      <c r="AD10" s="13">
        <f t="shared" si="2"/>
        <v>56.603695482561974</v>
      </c>
      <c r="AE10" s="15">
        <f t="shared" si="3"/>
        <v>9.5692447289476412</v>
      </c>
      <c r="AF10" s="15">
        <f t="shared" si="4"/>
        <v>0.26202358035002904</v>
      </c>
      <c r="AG10" s="16">
        <f t="shared" si="5"/>
        <v>0.67934071689529874</v>
      </c>
      <c r="AH10" s="16">
        <f t="shared" si="6"/>
        <v>0.10265129270986455</v>
      </c>
      <c r="AI10" s="16">
        <f t="shared" si="7"/>
        <v>0.51893995772754631</v>
      </c>
      <c r="AJ10" s="16">
        <f t="shared" si="14"/>
        <v>0.30777539674386156</v>
      </c>
      <c r="AK10" s="16">
        <f t="shared" si="8"/>
        <v>0.89015357013722018</v>
      </c>
      <c r="AL10" s="17">
        <f>(K10+L10)/(K10+L10+Y10)</f>
        <v>0.98176634512668781</v>
      </c>
      <c r="AM10" s="16">
        <f t="shared" si="9"/>
        <v>0.83315525896374709</v>
      </c>
      <c r="AN10" s="16">
        <f t="shared" si="10"/>
        <v>0.84240504937507121</v>
      </c>
      <c r="AO10" s="16">
        <f t="shared" si="11"/>
        <v>6.467691263242739</v>
      </c>
      <c r="AP10" s="16">
        <f t="shared" si="12"/>
        <v>0.32246563638787573</v>
      </c>
      <c r="AQ10" s="19">
        <f>Y10/(Y10+X10)</f>
        <v>0.12011987465906301</v>
      </c>
      <c r="AR10" s="20">
        <f t="shared" si="13"/>
        <v>21.844380943765156</v>
      </c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</row>
    <row r="11" spans="1:1024" x14ac:dyDescent="0.25">
      <c r="A11" s="7" t="s">
        <v>56</v>
      </c>
      <c r="B11" s="8">
        <v>39662</v>
      </c>
      <c r="C11" s="9">
        <v>56.931506849315099</v>
      </c>
      <c r="D11" s="10" t="s">
        <v>46</v>
      </c>
      <c r="E11" s="7" t="s">
        <v>51</v>
      </c>
      <c r="F11" s="11">
        <v>1.7151000000000001</v>
      </c>
      <c r="G11" s="11">
        <v>38.54</v>
      </c>
      <c r="H11" s="11">
        <v>4.4501816294758703</v>
      </c>
      <c r="I11" s="11">
        <v>103.838725</v>
      </c>
      <c r="J11" s="11">
        <v>86.092013333333298</v>
      </c>
      <c r="K11" s="12">
        <v>757.21882102911604</v>
      </c>
      <c r="L11" s="12">
        <v>131.462291762185</v>
      </c>
      <c r="M11" s="12">
        <v>71.284999999999997</v>
      </c>
      <c r="N11" s="12">
        <v>128.62157276051201</v>
      </c>
      <c r="O11" s="12">
        <v>0</v>
      </c>
      <c r="P11" s="12">
        <v>81.365875959068802</v>
      </c>
      <c r="Q11" s="12">
        <v>0</v>
      </c>
      <c r="R11" s="12">
        <v>20.321877831702501</v>
      </c>
      <c r="S11" s="12">
        <v>35.725226545721299</v>
      </c>
      <c r="T11" s="12">
        <v>27.800245924088099</v>
      </c>
      <c r="U11" s="12">
        <v>1.7399999999999999E-2</v>
      </c>
      <c r="V11" s="12">
        <v>4.1520000000000001E-2</v>
      </c>
      <c r="W11" s="12">
        <v>0</v>
      </c>
      <c r="X11" s="12">
        <v>199.750773612763</v>
      </c>
      <c r="Y11" s="12">
        <v>48.104841042871399</v>
      </c>
      <c r="Z11" s="12">
        <v>39.846404364350597</v>
      </c>
      <c r="AA11" s="12">
        <v>0</v>
      </c>
      <c r="AB11" s="13">
        <f t="shared" si="0"/>
        <v>1541.5618508323787</v>
      </c>
      <c r="AC11" s="13">
        <f t="shared" si="1"/>
        <v>1088.5876855518131</v>
      </c>
      <c r="AD11" s="13">
        <f t="shared" si="2"/>
        <v>165.27214626058068</v>
      </c>
      <c r="AE11" s="15">
        <f t="shared" si="3"/>
        <v>43.109608495849422</v>
      </c>
      <c r="AF11" s="15">
        <f t="shared" si="4"/>
        <v>0.75721882102911608</v>
      </c>
      <c r="AG11" s="16">
        <f t="shared" si="5"/>
        <v>0.85207034348995125</v>
      </c>
      <c r="AH11" s="16">
        <f t="shared" si="6"/>
        <v>0.15504526174146158</v>
      </c>
      <c r="AI11" s="16">
        <f t="shared" si="7"/>
        <v>0.45277196927230523</v>
      </c>
      <c r="AJ11" s="16">
        <f t="shared" si="14"/>
        <v>0.28943812500254612</v>
      </c>
      <c r="AK11" s="16">
        <f t="shared" si="8"/>
        <v>0.86818929670815936</v>
      </c>
      <c r="AL11" s="17">
        <f>(K11+L11)/(K11+L11+Y11)</f>
        <v>0.94864905814825362</v>
      </c>
      <c r="AM11" s="16">
        <f t="shared" si="9"/>
        <v>0.79126737700844663</v>
      </c>
      <c r="AN11" s="16">
        <f t="shared" si="10"/>
        <v>0.91395935879758028</v>
      </c>
      <c r="AO11" s="16">
        <f t="shared" si="11"/>
        <v>3.5854790460406427</v>
      </c>
      <c r="AP11" s="16">
        <f t="shared" si="12"/>
        <v>0.53301938457848042</v>
      </c>
      <c r="AQ11" s="19">
        <f>Y11/(Y11+X11)</f>
        <v>0.19408412881712322</v>
      </c>
      <c r="AR11" s="20">
        <f t="shared" si="13"/>
        <v>87.763439069306429</v>
      </c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</row>
    <row r="12" spans="1:1024" x14ac:dyDescent="0.25">
      <c r="A12" s="7" t="s">
        <v>57</v>
      </c>
      <c r="B12" s="8">
        <v>39775</v>
      </c>
      <c r="C12" s="9">
        <v>99.315068493150704</v>
      </c>
      <c r="D12" s="10" t="s">
        <v>46</v>
      </c>
      <c r="E12" s="7" t="s">
        <v>47</v>
      </c>
      <c r="F12" s="11">
        <v>3.96163</v>
      </c>
      <c r="G12" s="11">
        <v>73.400000000000006</v>
      </c>
      <c r="H12" s="11">
        <v>5.3973160762942802</v>
      </c>
      <c r="I12" s="11">
        <v>95.587458749999996</v>
      </c>
      <c r="J12" s="11">
        <v>86.483284999999995</v>
      </c>
      <c r="K12" s="12">
        <v>1556.89220548716</v>
      </c>
      <c r="L12" s="12">
        <v>150.63734632409901</v>
      </c>
      <c r="M12" s="12">
        <v>306.01499455747597</v>
      </c>
      <c r="N12" s="12">
        <v>150.25617348437899</v>
      </c>
      <c r="O12" s="12">
        <v>0</v>
      </c>
      <c r="P12" s="12">
        <v>186.650936318302</v>
      </c>
      <c r="Q12" s="12">
        <v>0</v>
      </c>
      <c r="R12" s="12">
        <v>52.0472149891961</v>
      </c>
      <c r="S12" s="12">
        <v>67.1204494020743</v>
      </c>
      <c r="T12" s="12">
        <v>51.189100384103497</v>
      </c>
      <c r="U12" s="12">
        <v>0</v>
      </c>
      <c r="V12" s="12">
        <v>0</v>
      </c>
      <c r="W12" s="12">
        <v>0</v>
      </c>
      <c r="X12" s="12">
        <v>487.68249296905401</v>
      </c>
      <c r="Y12" s="12">
        <v>55.895209397726603</v>
      </c>
      <c r="Z12" s="12">
        <v>71.407822788009199</v>
      </c>
      <c r="AA12" s="12">
        <v>0</v>
      </c>
      <c r="AB12" s="13">
        <f t="shared" si="0"/>
        <v>3135.7939461015803</v>
      </c>
      <c r="AC12" s="13">
        <f t="shared" si="1"/>
        <v>2163.8007198531141</v>
      </c>
      <c r="AD12" s="13">
        <f t="shared" si="2"/>
        <v>357.00770109367591</v>
      </c>
      <c r="AE12" s="15">
        <f t="shared" si="3"/>
        <v>154.62285602440977</v>
      </c>
      <c r="AF12" s="15">
        <f t="shared" si="4"/>
        <v>1.5568922054871601</v>
      </c>
      <c r="AG12" s="16">
        <f t="shared" si="5"/>
        <v>0.91178053336511178</v>
      </c>
      <c r="AH12" s="16">
        <f t="shared" si="6"/>
        <v>0.18392818427463389</v>
      </c>
      <c r="AI12" s="16">
        <f t="shared" si="7"/>
        <v>0.42264927852017087</v>
      </c>
      <c r="AJ12" s="16">
        <f t="shared" si="14"/>
        <v>0.27679324235127573</v>
      </c>
      <c r="AK12" s="16">
        <f t="shared" si="8"/>
        <v>0.85837571069379903</v>
      </c>
      <c r="AL12" s="17">
        <f>(K12+L12)/(K12+L12+Y12)</f>
        <v>0.96830303700657727</v>
      </c>
      <c r="AM12" s="16">
        <f t="shared" si="9"/>
        <v>0.7614748469022502</v>
      </c>
      <c r="AN12" s="16">
        <f t="shared" si="10"/>
        <v>0.8357325611548746</v>
      </c>
      <c r="AO12" s="16">
        <f t="shared" si="11"/>
        <v>3.1412796080055152</v>
      </c>
      <c r="AP12" s="16">
        <f t="shared" si="12"/>
        <v>0.37885902925437853</v>
      </c>
      <c r="AQ12" s="19">
        <f>Y12/(Y12+X12)</f>
        <v>0.10282837054271066</v>
      </c>
      <c r="AR12" s="20">
        <f t="shared" si="13"/>
        <v>311.43159053748576</v>
      </c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</row>
    <row r="13" spans="1:1024" x14ac:dyDescent="0.25">
      <c r="A13" s="7" t="s">
        <v>58</v>
      </c>
      <c r="B13" s="8">
        <v>40026</v>
      </c>
      <c r="C13" s="9">
        <v>72.767123287671197</v>
      </c>
      <c r="D13" s="10" t="s">
        <v>46</v>
      </c>
      <c r="E13" s="7" t="s">
        <v>51</v>
      </c>
      <c r="F13" s="11">
        <v>2.2515000000000001</v>
      </c>
      <c r="G13" s="11">
        <v>42.884</v>
      </c>
      <c r="H13" s="11">
        <v>5.2502098684824201</v>
      </c>
      <c r="I13" s="11">
        <v>106.733821875</v>
      </c>
      <c r="J13" s="11">
        <v>91.680831249999997</v>
      </c>
      <c r="K13" s="12">
        <v>880.10057881117598</v>
      </c>
      <c r="L13" s="12">
        <v>350.16772651473599</v>
      </c>
      <c r="M13" s="12">
        <v>180.51021716806</v>
      </c>
      <c r="N13" s="12">
        <v>129.13432616460801</v>
      </c>
      <c r="O13" s="12">
        <v>0</v>
      </c>
      <c r="P13" s="12">
        <v>120.905371124282</v>
      </c>
      <c r="Q13" s="12">
        <v>0</v>
      </c>
      <c r="R13" s="12">
        <v>29.662554058667599</v>
      </c>
      <c r="S13" s="12">
        <v>54.773911233070599</v>
      </c>
      <c r="T13" s="12">
        <v>45.749650029862799</v>
      </c>
      <c r="U13" s="12">
        <v>0</v>
      </c>
      <c r="V13" s="12">
        <v>0</v>
      </c>
      <c r="W13" s="12">
        <v>0</v>
      </c>
      <c r="X13" s="12">
        <v>268.45210866874902</v>
      </c>
      <c r="Y13" s="12">
        <v>90</v>
      </c>
      <c r="Z13" s="12">
        <v>55.916776573078401</v>
      </c>
      <c r="AA13" s="12">
        <v>0</v>
      </c>
      <c r="AB13" s="13">
        <f t="shared" si="0"/>
        <v>2205.3732203462905</v>
      </c>
      <c r="AC13" s="13">
        <f t="shared" si="1"/>
        <v>1539.9128486585801</v>
      </c>
      <c r="AD13" s="13">
        <f t="shared" si="2"/>
        <v>251.09148644588302</v>
      </c>
      <c r="AE13" s="15">
        <f t="shared" si="3"/>
        <v>64.042387323903625</v>
      </c>
      <c r="AF13" s="15">
        <f t="shared" si="4"/>
        <v>0.88010057881117598</v>
      </c>
      <c r="AG13" s="16">
        <f t="shared" si="5"/>
        <v>0.7153728784210428</v>
      </c>
      <c r="AH13" s="16">
        <f t="shared" si="6"/>
        <v>0.1484501829019666</v>
      </c>
      <c r="AI13" s="16">
        <f t="shared" si="7"/>
        <v>0.48329242975362297</v>
      </c>
      <c r="AJ13" s="16">
        <f t="shared" si="14"/>
        <v>0.31052535882590754</v>
      </c>
      <c r="AK13" s="16">
        <f t="shared" si="8"/>
        <v>0.85980408783810247</v>
      </c>
      <c r="AL13" s="17">
        <f>(K13+L13)/(K13+L13+Y13)</f>
        <v>0.9318320377479764</v>
      </c>
      <c r="AM13" s="16">
        <f t="shared" si="9"/>
        <v>0.76626922596144187</v>
      </c>
      <c r="AN13" s="16">
        <f t="shared" si="10"/>
        <v>0.82980541226586391</v>
      </c>
      <c r="AO13" s="16">
        <f t="shared" si="11"/>
        <v>3.4321692509914103</v>
      </c>
      <c r="AP13" s="16">
        <f t="shared" si="12"/>
        <v>0.40112514355765921</v>
      </c>
      <c r="AQ13" s="19">
        <f>Y13/(Y13+X13)</f>
        <v>0.25107956634499912</v>
      </c>
      <c r="AR13" s="20">
        <f t="shared" si="13"/>
        <v>160.47866502026699</v>
      </c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</row>
    <row r="14" spans="1:1024" x14ac:dyDescent="0.25">
      <c r="A14" s="7" t="s">
        <v>59</v>
      </c>
      <c r="B14" s="8">
        <v>40238</v>
      </c>
      <c r="C14" s="9">
        <v>169.36986301369899</v>
      </c>
      <c r="D14" s="10" t="s">
        <v>46</v>
      </c>
      <c r="E14" s="7" t="s">
        <v>47</v>
      </c>
      <c r="F14" s="11">
        <v>1.52</v>
      </c>
      <c r="G14" s="11">
        <v>16.850000000000001</v>
      </c>
      <c r="H14" s="11">
        <v>9.0207715133531092</v>
      </c>
      <c r="I14" s="11"/>
      <c r="J14" s="11"/>
      <c r="K14" s="12">
        <v>17974.584210000001</v>
      </c>
      <c r="L14" s="12">
        <v>138.94353594329999</v>
      </c>
      <c r="M14" s="12">
        <v>998.92710999999997</v>
      </c>
      <c r="N14" s="12">
        <v>936.56341699999996</v>
      </c>
      <c r="O14" s="12">
        <v>0</v>
      </c>
      <c r="P14" s="12">
        <v>600.36497499999996</v>
      </c>
      <c r="Q14" s="12">
        <v>88.043025</v>
      </c>
      <c r="R14" s="12">
        <v>49.381593500000001</v>
      </c>
      <c r="S14" s="12">
        <v>173.62678650000001</v>
      </c>
      <c r="T14" s="12">
        <v>0</v>
      </c>
      <c r="U14" s="12">
        <v>0.441</v>
      </c>
      <c r="V14" s="12">
        <v>0</v>
      </c>
      <c r="W14" s="12">
        <v>8.0541330000000002</v>
      </c>
      <c r="X14" s="12">
        <v>3724.7342229999999</v>
      </c>
      <c r="Y14" s="12">
        <v>842.55600000000004</v>
      </c>
      <c r="Z14" s="12">
        <v>723.94588750000003</v>
      </c>
      <c r="AA14" s="12">
        <v>0</v>
      </c>
      <c r="AB14" s="13">
        <f t="shared" si="0"/>
        <v>26260.165896443301</v>
      </c>
      <c r="AC14" s="13">
        <f t="shared" si="1"/>
        <v>20049.018272943304</v>
      </c>
      <c r="AD14" s="13">
        <f t="shared" si="2"/>
        <v>919.9115129999999</v>
      </c>
      <c r="AE14" s="15">
        <f t="shared" si="3"/>
        <v>3044.3528653758967</v>
      </c>
      <c r="AF14" s="15">
        <f t="shared" si="4"/>
        <v>17.97458421</v>
      </c>
      <c r="AG14" s="16">
        <f t="shared" si="5"/>
        <v>0.99232929455310448</v>
      </c>
      <c r="AH14" s="16">
        <f t="shared" si="6"/>
        <v>0.15667422396340586</v>
      </c>
      <c r="AI14" s="16">
        <f t="shared" si="7"/>
        <v>0.19805848826529318</v>
      </c>
      <c r="AJ14" s="16">
        <f t="shared" si="14"/>
        <v>0.13880952725376081</v>
      </c>
      <c r="AK14" s="16">
        <f t="shared" si="8"/>
        <v>0.95612978237846602</v>
      </c>
      <c r="AL14" s="17">
        <f>(K14+L14)/(K14+L14+Y14)</f>
        <v>0.95555221155950465</v>
      </c>
      <c r="AM14" s="16">
        <f t="shared" si="9"/>
        <v>0.82834787025681511</v>
      </c>
      <c r="AN14" s="16">
        <f t="shared" si="10"/>
        <v>0.94735148949751702</v>
      </c>
      <c r="AO14" s="16">
        <f t="shared" si="11"/>
        <v>3.9659244018974404</v>
      </c>
      <c r="AP14" s="16">
        <f t="shared" si="12"/>
        <v>0.37539420136628759</v>
      </c>
      <c r="AQ14" s="19">
        <f>Y14/(Y14+X14)</f>
        <v>0.18447612454252396</v>
      </c>
      <c r="AR14" s="20">
        <f t="shared" si="13"/>
        <v>4447.6807005976125</v>
      </c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</row>
    <row r="15" spans="1:1024" x14ac:dyDescent="0.25">
      <c r="A15" s="7" t="s">
        <v>60</v>
      </c>
      <c r="B15" s="8">
        <v>40309</v>
      </c>
      <c r="C15" s="9">
        <v>37.260273972602697</v>
      </c>
      <c r="D15" s="10" t="s">
        <v>46</v>
      </c>
      <c r="E15" s="7" t="s">
        <v>51</v>
      </c>
      <c r="F15" s="11">
        <v>1.1200000000000001</v>
      </c>
      <c r="G15" s="11">
        <v>14</v>
      </c>
      <c r="H15" s="11">
        <v>8</v>
      </c>
      <c r="I15" s="11"/>
      <c r="J15" s="11"/>
      <c r="K15" s="12">
        <v>4044.533779375</v>
      </c>
      <c r="L15" s="12">
        <v>3986.0856637080001</v>
      </c>
      <c r="M15" s="12">
        <v>365.66383999999999</v>
      </c>
      <c r="N15" s="12">
        <v>745.04177200000004</v>
      </c>
      <c r="O15" s="12">
        <v>0</v>
      </c>
      <c r="P15" s="12">
        <v>647.12909999999999</v>
      </c>
      <c r="Q15" s="12">
        <v>181.33779999999999</v>
      </c>
      <c r="R15" s="12">
        <v>134.19608400000001</v>
      </c>
      <c r="S15" s="12">
        <v>506.71736800000002</v>
      </c>
      <c r="T15" s="12">
        <v>0</v>
      </c>
      <c r="U15" s="12">
        <v>0.86519999999999997</v>
      </c>
      <c r="V15" s="12">
        <v>0.248</v>
      </c>
      <c r="W15" s="12">
        <v>0</v>
      </c>
      <c r="X15" s="12">
        <v>1255.9416719999999</v>
      </c>
      <c r="Y15" s="12">
        <v>100</v>
      </c>
      <c r="Z15" s="12">
        <v>724.93842400000005</v>
      </c>
      <c r="AA15" s="12">
        <v>0</v>
      </c>
      <c r="AB15" s="13">
        <f t="shared" si="0"/>
        <v>12692.698703082999</v>
      </c>
      <c r="AC15" s="13">
        <f t="shared" si="1"/>
        <v>9141.3250550829998</v>
      </c>
      <c r="AD15" s="13">
        <f t="shared" si="2"/>
        <v>1470.4935520000001</v>
      </c>
      <c r="AE15" s="15">
        <f t="shared" si="3"/>
        <v>150.70043671095871</v>
      </c>
      <c r="AF15" s="15">
        <f t="shared" si="4"/>
        <v>4.0445337793749996</v>
      </c>
      <c r="AG15" s="16">
        <f t="shared" si="5"/>
        <v>0.50363907890800019</v>
      </c>
      <c r="AH15" s="16">
        <f t="shared" si="6"/>
        <v>0.12079536910681526</v>
      </c>
      <c r="AI15" s="16">
        <f t="shared" si="7"/>
        <v>0.5393465940638098</v>
      </c>
      <c r="AJ15" s="16">
        <f t="shared" si="14"/>
        <v>0.34004468437078178</v>
      </c>
      <c r="AK15" s="16">
        <f t="shared" si="8"/>
        <v>0.86142869507602593</v>
      </c>
      <c r="AL15" s="17"/>
      <c r="AM15" s="16">
        <f t="shared" si="9"/>
        <v>0.76305112937100861</v>
      </c>
      <c r="AN15" s="16">
        <f t="shared" si="10"/>
        <v>0.9170867449581952</v>
      </c>
      <c r="AO15" s="16">
        <f t="shared" si="11"/>
        <v>5.9225404815812759</v>
      </c>
      <c r="AP15" s="16">
        <f t="shared" si="12"/>
        <v>0.63895498718622579</v>
      </c>
      <c r="AQ15" s="19"/>
      <c r="AR15" s="20">
        <f t="shared" si="13"/>
        <v>472.93343112857144</v>
      </c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</row>
    <row r="16" spans="1:1024" x14ac:dyDescent="0.25">
      <c r="A16" s="7" t="s">
        <v>61</v>
      </c>
      <c r="B16" s="8">
        <v>40392</v>
      </c>
      <c r="C16" s="9">
        <v>48.657534246575402</v>
      </c>
      <c r="D16" s="10" t="s">
        <v>46</v>
      </c>
      <c r="E16" s="7" t="s">
        <v>51</v>
      </c>
      <c r="F16" s="11">
        <v>1.2</v>
      </c>
      <c r="G16" s="11">
        <v>23.9</v>
      </c>
      <c r="H16" s="11">
        <v>5.02092050209205</v>
      </c>
      <c r="I16" s="11"/>
      <c r="J16" s="11"/>
      <c r="K16" s="12">
        <v>1584.2623000000001</v>
      </c>
      <c r="L16" s="12">
        <v>874.49</v>
      </c>
      <c r="M16" s="12">
        <v>148.63999999999999</v>
      </c>
      <c r="N16" s="12">
        <v>181.15</v>
      </c>
      <c r="O16" s="12">
        <v>20.149999999999999</v>
      </c>
      <c r="P16" s="12">
        <v>201.61</v>
      </c>
      <c r="Q16" s="12">
        <v>11.2</v>
      </c>
      <c r="R16" s="12">
        <v>34.840000000000003</v>
      </c>
      <c r="S16" s="12">
        <v>54.588999999999999</v>
      </c>
      <c r="T16" s="12">
        <v>74.319999999999993</v>
      </c>
      <c r="U16" s="12">
        <v>0.32200000000000001</v>
      </c>
      <c r="V16" s="12">
        <v>0</v>
      </c>
      <c r="W16" s="12">
        <v>3.2</v>
      </c>
      <c r="X16" s="12">
        <v>522.17169999999999</v>
      </c>
      <c r="Y16" s="12">
        <v>55.12</v>
      </c>
      <c r="Z16" s="12">
        <v>48.64</v>
      </c>
      <c r="AA16" s="12">
        <v>0</v>
      </c>
      <c r="AB16" s="13">
        <f t="shared" si="0"/>
        <v>3814.7049999999999</v>
      </c>
      <c r="AC16" s="13">
        <f>SUM(K16:Z16)</f>
        <v>3814.7049999999999</v>
      </c>
      <c r="AD16" s="13">
        <f t="shared" si="2"/>
        <v>380.08100000000002</v>
      </c>
      <c r="AE16" s="15">
        <f t="shared" si="3"/>
        <v>77.086297117808328</v>
      </c>
      <c r="AF16" s="15">
        <f t="shared" si="4"/>
        <v>1.5842623</v>
      </c>
      <c r="AG16" s="16">
        <f t="shared" si="5"/>
        <v>0.64433586905033091</v>
      </c>
      <c r="AH16" s="16">
        <f t="shared" si="6"/>
        <v>0.12040270824393048</v>
      </c>
      <c r="AI16" s="16">
        <f t="shared" si="7"/>
        <v>0.42125781391399553</v>
      </c>
      <c r="AJ16" s="16">
        <f t="shared" si="14"/>
        <v>0.27855083929311836</v>
      </c>
      <c r="AK16" s="16">
        <f t="shared" si="8"/>
        <v>0.90939204049980138</v>
      </c>
      <c r="AL16" s="17">
        <f t="shared" ref="AL16:AL23" si="15">(K16+L16)/(K16+L16+Y16)</f>
        <v>0.97807366746512947</v>
      </c>
      <c r="AM16" s="16">
        <f t="shared" si="9"/>
        <v>0.75210630857648519</v>
      </c>
      <c r="AN16" s="16">
        <f t="shared" si="10"/>
        <v>0.91422482386918169</v>
      </c>
      <c r="AO16" s="16">
        <f t="shared" si="11"/>
        <v>4.2591159720467147</v>
      </c>
      <c r="AP16" s="16">
        <f t="shared" si="12"/>
        <v>0.57561741613133477</v>
      </c>
      <c r="AQ16" s="19">
        <f t="shared" ref="AQ16:AQ23" si="16">Y16/(Y16+X16)</f>
        <v>9.5480326496985832E-2</v>
      </c>
      <c r="AR16" s="20">
        <f t="shared" si="13"/>
        <v>185.61413917808241</v>
      </c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</row>
    <row r="17" spans="1:1024" x14ac:dyDescent="0.25">
      <c r="A17" s="7" t="s">
        <v>62</v>
      </c>
      <c r="B17" s="8">
        <v>40464</v>
      </c>
      <c r="C17" s="9">
        <v>70.465753424657507</v>
      </c>
      <c r="D17" s="10" t="s">
        <v>46</v>
      </c>
      <c r="E17" s="7" t="s">
        <v>47</v>
      </c>
      <c r="F17" s="11">
        <v>2</v>
      </c>
      <c r="G17" s="11">
        <v>28.9</v>
      </c>
      <c r="H17" s="11">
        <v>6.9204152249134996</v>
      </c>
      <c r="I17" s="11"/>
      <c r="J17" s="11"/>
      <c r="K17" s="12">
        <v>3488</v>
      </c>
      <c r="L17" s="12">
        <v>332.66</v>
      </c>
      <c r="M17" s="12">
        <v>204.1551</v>
      </c>
      <c r="N17" s="12">
        <v>28.47</v>
      </c>
      <c r="O17" s="12">
        <v>12.2</v>
      </c>
      <c r="P17" s="12">
        <v>308.44</v>
      </c>
      <c r="Q17" s="12">
        <v>0</v>
      </c>
      <c r="R17" s="12">
        <v>52.314999999999998</v>
      </c>
      <c r="S17" s="12">
        <v>69.84</v>
      </c>
      <c r="T17" s="12">
        <v>84.235600000000005</v>
      </c>
      <c r="U17" s="12">
        <v>0.21</v>
      </c>
      <c r="V17" s="12">
        <v>0.14000000000000001</v>
      </c>
      <c r="W17" s="12">
        <v>0</v>
      </c>
      <c r="X17" s="12">
        <v>701.1</v>
      </c>
      <c r="Y17" s="12">
        <v>84.66</v>
      </c>
      <c r="Z17" s="12">
        <v>33.96</v>
      </c>
      <c r="AA17" s="12">
        <v>0</v>
      </c>
      <c r="AB17" s="13">
        <f t="shared" si="0"/>
        <v>5400.3856999999998</v>
      </c>
      <c r="AC17" s="13">
        <f>SUM(K17:Z17)</f>
        <v>5400.3856999999998</v>
      </c>
      <c r="AD17" s="13">
        <f t="shared" si="2"/>
        <v>515.18060000000003</v>
      </c>
      <c r="AE17" s="15">
        <f t="shared" si="3"/>
        <v>245.78454794520539</v>
      </c>
      <c r="AF17" s="15">
        <f t="shared" si="4"/>
        <v>3.488</v>
      </c>
      <c r="AG17" s="16">
        <f t="shared" si="5"/>
        <v>0.91293127365429017</v>
      </c>
      <c r="AH17" s="16">
        <f t="shared" si="6"/>
        <v>0.11490643991839561</v>
      </c>
      <c r="AI17" s="16">
        <f t="shared" si="7"/>
        <v>0.42357051489598702</v>
      </c>
      <c r="AJ17" s="16">
        <f t="shared" si="14"/>
        <v>0.30552528874536916</v>
      </c>
      <c r="AK17" s="16">
        <f t="shared" si="8"/>
        <v>0.91291102594860618</v>
      </c>
      <c r="AL17" s="17">
        <f t="shared" si="15"/>
        <v>0.9783218788729221</v>
      </c>
      <c r="AM17" s="16">
        <f t="shared" si="9"/>
        <v>0.8326370819507769</v>
      </c>
      <c r="AN17" s="16">
        <f t="shared" si="10"/>
        <v>0.94470570859821135</v>
      </c>
      <c r="AO17" s="16">
        <f t="shared" si="11"/>
        <v>4.8623752799837101</v>
      </c>
      <c r="AP17" s="16">
        <f t="shared" si="12"/>
        <v>0.60172249012914869</v>
      </c>
      <c r="AQ17" s="19">
        <f t="shared" si="16"/>
        <v>0.10774282223579719</v>
      </c>
      <c r="AR17" s="20">
        <f t="shared" si="13"/>
        <v>380.5422471342464</v>
      </c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</row>
    <row r="18" spans="1:1024" x14ac:dyDescent="0.25">
      <c r="A18" s="7" t="s">
        <v>63</v>
      </c>
      <c r="B18" s="8">
        <v>40695</v>
      </c>
      <c r="C18" s="9">
        <v>95.808219178082197</v>
      </c>
      <c r="D18" s="10" t="s">
        <v>46</v>
      </c>
      <c r="E18" s="7" t="s">
        <v>51</v>
      </c>
      <c r="F18" s="11">
        <v>2.4</v>
      </c>
      <c r="G18" s="11">
        <v>30.7</v>
      </c>
      <c r="H18" s="11">
        <v>7.8175895765472303</v>
      </c>
      <c r="I18" s="11"/>
      <c r="J18" s="11"/>
      <c r="K18" s="12">
        <v>3215</v>
      </c>
      <c r="L18" s="12">
        <v>323.51</v>
      </c>
      <c r="M18" s="12">
        <v>315.05099999999999</v>
      </c>
      <c r="N18" s="12">
        <v>54.408499999999997</v>
      </c>
      <c r="O18" s="12">
        <v>2.2999999999999998</v>
      </c>
      <c r="P18" s="12">
        <v>174.48500000000001</v>
      </c>
      <c r="Q18" s="12">
        <v>0</v>
      </c>
      <c r="R18" s="12">
        <v>21.4</v>
      </c>
      <c r="S18" s="12">
        <v>70.31</v>
      </c>
      <c r="T18" s="12">
        <v>74.652100000000004</v>
      </c>
      <c r="U18" s="12">
        <v>0</v>
      </c>
      <c r="V18" s="12">
        <v>0</v>
      </c>
      <c r="W18" s="12">
        <v>0</v>
      </c>
      <c r="X18" s="12">
        <v>602.51</v>
      </c>
      <c r="Y18" s="12">
        <v>90.484999999999999</v>
      </c>
      <c r="Z18" s="12">
        <v>55.99</v>
      </c>
      <c r="AA18" s="12">
        <v>0</v>
      </c>
      <c r="AB18" s="13">
        <f t="shared" si="0"/>
        <v>5000.1016000000009</v>
      </c>
      <c r="AC18" s="13"/>
      <c r="AD18" s="13">
        <f t="shared" si="2"/>
        <v>340.84710000000007</v>
      </c>
      <c r="AE18" s="15">
        <f t="shared" si="3"/>
        <v>308.02342465753429</v>
      </c>
      <c r="AF18" s="15">
        <f t="shared" si="4"/>
        <v>3.2149999999999999</v>
      </c>
      <c r="AG18" s="16">
        <f t="shared" si="5"/>
        <v>0.90857451300123493</v>
      </c>
      <c r="AH18" s="16"/>
      <c r="AI18" s="16">
        <f t="shared" si="7"/>
        <v>0.36131291109167468</v>
      </c>
      <c r="AJ18" s="16">
        <f t="shared" si="14"/>
        <v>0.22456386463233355</v>
      </c>
      <c r="AK18" s="16"/>
      <c r="AL18" s="17">
        <f t="shared" si="15"/>
        <v>0.97506609956751111</v>
      </c>
      <c r="AM18" s="16">
        <f t="shared" si="9"/>
        <v>0.84217199169091894</v>
      </c>
      <c r="AN18" s="16">
        <f t="shared" si="10"/>
        <v>0.91075171435200231</v>
      </c>
      <c r="AO18" s="16">
        <f t="shared" si="11"/>
        <v>5.1061118767090674</v>
      </c>
      <c r="AP18" s="16">
        <f t="shared" si="12"/>
        <v>0.35642935351026278</v>
      </c>
      <c r="AQ18" s="19">
        <f t="shared" si="16"/>
        <v>0.13057092764017056</v>
      </c>
      <c r="AR18" s="20">
        <f t="shared" si="13"/>
        <v>479.05083000547955</v>
      </c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</row>
    <row r="19" spans="1:1024" x14ac:dyDescent="0.25">
      <c r="A19" s="7" t="s">
        <v>64</v>
      </c>
      <c r="B19" s="8">
        <v>40954</v>
      </c>
      <c r="C19" s="9">
        <v>146.68493150684901</v>
      </c>
      <c r="D19" s="10" t="s">
        <v>46</v>
      </c>
      <c r="E19" s="7" t="s">
        <v>47</v>
      </c>
      <c r="F19" s="11">
        <v>1.78</v>
      </c>
      <c r="G19" s="11">
        <v>19</v>
      </c>
      <c r="H19" s="11">
        <v>9.3684210526315805</v>
      </c>
      <c r="I19" s="11"/>
      <c r="J19" s="11"/>
      <c r="K19" s="12">
        <v>16245.124659999999</v>
      </c>
      <c r="L19" s="12">
        <v>501.97435199400002</v>
      </c>
      <c r="M19" s="12">
        <v>2103.3492660000002</v>
      </c>
      <c r="N19" s="12">
        <v>855.40562999999997</v>
      </c>
      <c r="O19" s="12">
        <v>0</v>
      </c>
      <c r="P19" s="12">
        <v>453.97522099999998</v>
      </c>
      <c r="Q19" s="12">
        <v>55.978107999999999</v>
      </c>
      <c r="R19" s="12">
        <v>76.834378999999998</v>
      </c>
      <c r="S19" s="12">
        <v>188.05744999999999</v>
      </c>
      <c r="T19" s="12">
        <v>0</v>
      </c>
      <c r="U19" s="12">
        <v>1.2050000000000001</v>
      </c>
      <c r="V19" s="12">
        <v>0.30499999999999999</v>
      </c>
      <c r="W19" s="12">
        <v>0</v>
      </c>
      <c r="X19" s="12">
        <v>2688.9137660000001</v>
      </c>
      <c r="Y19" s="12">
        <v>492.03731399999998</v>
      </c>
      <c r="Z19" s="12">
        <v>556.47735799999998</v>
      </c>
      <c r="AA19" s="12">
        <v>0</v>
      </c>
      <c r="AB19" s="13">
        <f t="shared" si="0"/>
        <v>24219.637503994007</v>
      </c>
      <c r="AC19" s="13">
        <f t="shared" ref="AC19:AC37" si="17">SUM(K19:O19)</f>
        <v>19705.853907994002</v>
      </c>
      <c r="AD19" s="13">
        <f t="shared" si="2"/>
        <v>776.35515799999996</v>
      </c>
      <c r="AE19" s="15">
        <f t="shared" si="3"/>
        <v>2382.9149980723237</v>
      </c>
      <c r="AF19" s="15">
        <f t="shared" si="4"/>
        <v>16.245124659999998</v>
      </c>
      <c r="AG19" s="16">
        <f t="shared" si="5"/>
        <v>0.97002619070714913</v>
      </c>
      <c r="AH19" s="16">
        <f t="shared" ref="AH19:AH37" si="18">X19/(AC19+X19)</f>
        <v>0.12006883952283684</v>
      </c>
      <c r="AI19" s="16">
        <f t="shared" si="7"/>
        <v>0.22403893464748595</v>
      </c>
      <c r="AJ19" s="16">
        <f t="shared" si="14"/>
        <v>0.14444519767570141</v>
      </c>
      <c r="AK19" s="16">
        <f t="shared" ref="AK19:AK37" si="19">AC19/(AC19+AD19)</f>
        <v>0.96209612178556669</v>
      </c>
      <c r="AL19" s="17">
        <f t="shared" si="15"/>
        <v>0.97145812268691889</v>
      </c>
      <c r="AM19" s="16">
        <f t="shared" si="9"/>
        <v>0.85798519547168473</v>
      </c>
      <c r="AN19" s="16">
        <f t="shared" si="10"/>
        <v>0.88536652832912011</v>
      </c>
      <c r="AO19" s="16">
        <f t="shared" si="11"/>
        <v>5.2648087288390482</v>
      </c>
      <c r="AP19" s="16">
        <f t="shared" si="12"/>
        <v>0.1775196003900775</v>
      </c>
      <c r="AQ19" s="19">
        <f t="shared" si="16"/>
        <v>0.15468245239408082</v>
      </c>
      <c r="AR19" s="20">
        <f t="shared" si="13"/>
        <v>3552.6558683940725</v>
      </c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</row>
    <row r="20" spans="1:1024" x14ac:dyDescent="0.25">
      <c r="A20" s="7" t="s">
        <v>65</v>
      </c>
      <c r="B20" s="8">
        <v>41085</v>
      </c>
      <c r="C20" s="9">
        <v>40.054794520548</v>
      </c>
      <c r="D20" s="10" t="s">
        <v>46</v>
      </c>
      <c r="E20" s="7" t="s">
        <v>51</v>
      </c>
      <c r="F20" s="11">
        <v>1.8125</v>
      </c>
      <c r="G20" s="11">
        <v>20.61</v>
      </c>
      <c r="H20" s="11">
        <v>8.7942746239689509</v>
      </c>
      <c r="I20" s="11">
        <v>97.772910641071405</v>
      </c>
      <c r="J20" s="11">
        <v>98.499870325053607</v>
      </c>
      <c r="K20" s="12">
        <v>1625.7152272221199</v>
      </c>
      <c r="L20" s="12">
        <v>663.31831139845394</v>
      </c>
      <c r="M20" s="12">
        <v>188.8</v>
      </c>
      <c r="N20" s="12">
        <v>121.191240977102</v>
      </c>
      <c r="O20" s="12">
        <v>0</v>
      </c>
      <c r="P20" s="12">
        <v>170.377699740651</v>
      </c>
      <c r="Q20" s="12">
        <v>0</v>
      </c>
      <c r="R20" s="12">
        <v>61.0240434352826</v>
      </c>
      <c r="S20" s="12">
        <v>56.968307290466903</v>
      </c>
      <c r="T20" s="12">
        <v>61.067683332529803</v>
      </c>
      <c r="U20" s="12">
        <v>0.11</v>
      </c>
      <c r="V20" s="12">
        <v>0</v>
      </c>
      <c r="W20" s="12">
        <v>0</v>
      </c>
      <c r="X20" s="12">
        <v>455.54065275630001</v>
      </c>
      <c r="Y20" s="12">
        <v>53.995227806661497</v>
      </c>
      <c r="Z20" s="12">
        <v>88.169915059777495</v>
      </c>
      <c r="AA20" s="12">
        <v>0</v>
      </c>
      <c r="AB20" s="13">
        <f t="shared" si="0"/>
        <v>3546.2783090193452</v>
      </c>
      <c r="AC20" s="13">
        <f t="shared" si="17"/>
        <v>2599.0247795976761</v>
      </c>
      <c r="AD20" s="13">
        <f t="shared" si="2"/>
        <v>349.54773379893032</v>
      </c>
      <c r="AE20" s="15">
        <f t="shared" si="3"/>
        <v>65.117689375308018</v>
      </c>
      <c r="AF20" s="15">
        <f t="shared" si="4"/>
        <v>1.6257152272221198</v>
      </c>
      <c r="AG20" s="16">
        <f t="shared" si="5"/>
        <v>0.71021905087586201</v>
      </c>
      <c r="AH20" s="16">
        <f t="shared" si="18"/>
        <v>0.1491343573561105</v>
      </c>
      <c r="AI20" s="16">
        <f t="shared" si="7"/>
        <v>0.43417311643825435</v>
      </c>
      <c r="AJ20" s="16">
        <f t="shared" si="14"/>
        <v>0.27220435231044121</v>
      </c>
      <c r="AK20" s="16">
        <f t="shared" si="19"/>
        <v>0.88145187808311043</v>
      </c>
      <c r="AL20" s="17">
        <f t="shared" si="15"/>
        <v>0.97695494456562038</v>
      </c>
      <c r="AM20" s="16">
        <f t="shared" si="9"/>
        <v>0.78112222666199815</v>
      </c>
      <c r="AN20" s="16">
        <f t="shared" si="10"/>
        <v>0.89595017050970804</v>
      </c>
      <c r="AO20" s="16">
        <f t="shared" si="11"/>
        <v>4.4923893015964484</v>
      </c>
      <c r="AP20" s="16">
        <f t="shared" si="12"/>
        <v>0.47435489414758897</v>
      </c>
      <c r="AQ20" s="19">
        <f t="shared" si="16"/>
        <v>0.1059694319210745</v>
      </c>
      <c r="AR20" s="20">
        <f t="shared" si="13"/>
        <v>142.04544898044628</v>
      </c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</row>
    <row r="21" spans="1:1024" x14ac:dyDescent="0.25">
      <c r="A21" s="7" t="s">
        <v>66</v>
      </c>
      <c r="B21" s="8">
        <v>41182</v>
      </c>
      <c r="C21" s="9">
        <v>131.20547945205499</v>
      </c>
      <c r="D21" s="10" t="s">
        <v>46</v>
      </c>
      <c r="E21" s="7" t="s">
        <v>47</v>
      </c>
      <c r="F21" s="11">
        <v>1.1200000000000001</v>
      </c>
      <c r="G21" s="11">
        <v>12</v>
      </c>
      <c r="H21" s="11">
        <v>9.3333333333333304</v>
      </c>
      <c r="I21" s="11"/>
      <c r="J21" s="11"/>
      <c r="K21" s="12">
        <v>8814.3248679999997</v>
      </c>
      <c r="L21" s="12">
        <v>269.71834096079999</v>
      </c>
      <c r="M21" s="12">
        <v>1498.8376900000001</v>
      </c>
      <c r="N21" s="12">
        <v>407.10895349999998</v>
      </c>
      <c r="O21" s="12">
        <v>0</v>
      </c>
      <c r="P21" s="12">
        <v>263.32073250000002</v>
      </c>
      <c r="Q21" s="12">
        <v>22.667224999999998</v>
      </c>
      <c r="R21" s="12">
        <v>16.774510500000002</v>
      </c>
      <c r="S21" s="12">
        <v>103.7698235</v>
      </c>
      <c r="T21" s="12">
        <v>0</v>
      </c>
      <c r="U21" s="12">
        <v>0.28399999999999997</v>
      </c>
      <c r="V21" s="12">
        <v>0</v>
      </c>
      <c r="W21" s="12">
        <v>0</v>
      </c>
      <c r="X21" s="12">
        <v>1362.692777</v>
      </c>
      <c r="Y21" s="12">
        <v>210.70776699999999</v>
      </c>
      <c r="Z21" s="12">
        <v>373.2853715</v>
      </c>
      <c r="AA21" s="12">
        <v>0</v>
      </c>
      <c r="AB21" s="13">
        <f t="shared" si="0"/>
        <v>13343.492059460799</v>
      </c>
      <c r="AC21" s="13">
        <f t="shared" si="17"/>
        <v>10989.9898524608</v>
      </c>
      <c r="AD21" s="13">
        <f t="shared" si="2"/>
        <v>406.81629150000003</v>
      </c>
      <c r="AE21" s="15">
        <f t="shared" si="3"/>
        <v>1156.4877203521112</v>
      </c>
      <c r="AF21" s="15">
        <f t="shared" si="4"/>
        <v>8.8143248679999999</v>
      </c>
      <c r="AG21" s="16">
        <f t="shared" si="5"/>
        <v>0.97030855812148253</v>
      </c>
      <c r="AH21" s="16">
        <f t="shared" si="18"/>
        <v>0.11031553370844452</v>
      </c>
      <c r="AI21" s="16">
        <f t="shared" si="7"/>
        <v>0.22990347929940549</v>
      </c>
      <c r="AJ21" s="16">
        <f t="shared" si="14"/>
        <v>0.16194252443878604</v>
      </c>
      <c r="AK21" s="16">
        <f t="shared" si="19"/>
        <v>0.96430435980385854</v>
      </c>
      <c r="AL21" s="17">
        <f t="shared" si="15"/>
        <v>0.9773304559159296</v>
      </c>
      <c r="AM21" s="16">
        <f t="shared" si="9"/>
        <v>0.86610097137155939</v>
      </c>
      <c r="AN21" s="16">
        <f t="shared" si="10"/>
        <v>0.85466750072339936</v>
      </c>
      <c r="AO21" s="16">
        <f t="shared" si="11"/>
        <v>5.7735096403785153</v>
      </c>
      <c r="AP21" s="16">
        <f t="shared" si="12"/>
        <v>0.14943079415437746</v>
      </c>
      <c r="AQ21" s="19">
        <f t="shared" si="16"/>
        <v>0.13391870735237268</v>
      </c>
      <c r="AR21" s="20">
        <f t="shared" si="13"/>
        <v>1750.7392732262429</v>
      </c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</row>
    <row r="22" spans="1:1024" x14ac:dyDescent="0.25">
      <c r="A22" s="7" t="s">
        <v>67</v>
      </c>
      <c r="B22" s="8">
        <v>41326</v>
      </c>
      <c r="C22" s="9">
        <v>101.452054794521</v>
      </c>
      <c r="D22" s="10" t="s">
        <v>46</v>
      </c>
      <c r="E22" s="7" t="s">
        <v>47</v>
      </c>
      <c r="F22" s="11">
        <v>0.75149999999999995</v>
      </c>
      <c r="G22" s="11">
        <v>48</v>
      </c>
      <c r="H22" s="11">
        <v>1.565625</v>
      </c>
      <c r="I22" s="11">
        <v>103.633697978393</v>
      </c>
      <c r="J22" s="11">
        <v>104.03198775660699</v>
      </c>
      <c r="K22" s="12">
        <v>721.60910174266996</v>
      </c>
      <c r="L22" s="12">
        <v>53.904429923343201</v>
      </c>
      <c r="M22" s="12">
        <v>147.64783121584</v>
      </c>
      <c r="N22" s="12">
        <v>82.7345956776729</v>
      </c>
      <c r="O22" s="12">
        <v>0</v>
      </c>
      <c r="P22" s="12">
        <v>117.414617849922</v>
      </c>
      <c r="Q22" s="12">
        <v>0</v>
      </c>
      <c r="R22" s="12">
        <v>9.3717950434369595</v>
      </c>
      <c r="S22" s="12">
        <v>55.604543601695298</v>
      </c>
      <c r="T22" s="12">
        <v>51.038638485910099</v>
      </c>
      <c r="U22" s="12">
        <v>0</v>
      </c>
      <c r="V22" s="12">
        <v>0</v>
      </c>
      <c r="W22" s="12">
        <v>0</v>
      </c>
      <c r="X22" s="12">
        <v>210.71104536802301</v>
      </c>
      <c r="Y22" s="12">
        <v>23.8332048045142</v>
      </c>
      <c r="Z22" s="12">
        <v>74.470000798160299</v>
      </c>
      <c r="AA22" s="12">
        <v>0</v>
      </c>
      <c r="AB22" s="13">
        <f t="shared" si="0"/>
        <v>1548.3398045111878</v>
      </c>
      <c r="AC22" s="13">
        <f t="shared" si="17"/>
        <v>1005.8959585595261</v>
      </c>
      <c r="AD22" s="13">
        <f t="shared" si="2"/>
        <v>233.42959498096434</v>
      </c>
      <c r="AE22" s="15">
        <f t="shared" si="3"/>
        <v>73.208726130222431</v>
      </c>
      <c r="AF22" s="15">
        <f t="shared" si="4"/>
        <v>0.72160910174267001</v>
      </c>
      <c r="AG22" s="16">
        <f t="shared" si="5"/>
        <v>0.93049195439885901</v>
      </c>
      <c r="AH22" s="16">
        <f t="shared" si="18"/>
        <v>0.17319565372202245</v>
      </c>
      <c r="AI22" s="16">
        <f t="shared" si="7"/>
        <v>0.5255758509231333</v>
      </c>
      <c r="AJ22" s="16">
        <f t="shared" si="14"/>
        <v>0.3578343025608875</v>
      </c>
      <c r="AK22" s="16">
        <f t="shared" si="19"/>
        <v>0.81164788032159463</v>
      </c>
      <c r="AL22" s="17">
        <f t="shared" si="15"/>
        <v>0.97018414698263677</v>
      </c>
      <c r="AM22" s="16">
        <f t="shared" si="9"/>
        <v>0.77399282207830955</v>
      </c>
      <c r="AN22" s="16">
        <f t="shared" si="10"/>
        <v>0.83014477582212476</v>
      </c>
      <c r="AO22" s="16">
        <f t="shared" si="11"/>
        <v>3.3064700204567967</v>
      </c>
      <c r="AP22" s="16">
        <f t="shared" si="12"/>
        <v>0.4429696407912968</v>
      </c>
      <c r="AQ22" s="19">
        <f t="shared" si="16"/>
        <v>0.10161496087404333</v>
      </c>
      <c r="AR22" s="20">
        <f t="shared" si="13"/>
        <v>157.08225468780697</v>
      </c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</row>
    <row r="23" spans="1:1024" s="21" customFormat="1" x14ac:dyDescent="0.25">
      <c r="A23" s="7" t="s">
        <v>68</v>
      </c>
      <c r="B23" s="8">
        <v>41404</v>
      </c>
      <c r="C23" s="9">
        <v>51.041095890411</v>
      </c>
      <c r="D23" s="10" t="s">
        <v>46</v>
      </c>
      <c r="E23" s="7" t="s">
        <v>51</v>
      </c>
      <c r="F23" s="11">
        <v>1.78</v>
      </c>
      <c r="G23" s="11">
        <v>28</v>
      </c>
      <c r="H23" s="11">
        <v>6.3571428571428603</v>
      </c>
      <c r="I23" s="11">
        <v>80.309308868214302</v>
      </c>
      <c r="J23" s="11">
        <v>83.490414501196398</v>
      </c>
      <c r="K23" s="12">
        <v>501.94485543454499</v>
      </c>
      <c r="L23" s="12">
        <v>139.29011103775801</v>
      </c>
      <c r="M23" s="12">
        <v>92.053150997735997</v>
      </c>
      <c r="N23" s="12">
        <v>48.576973742910603</v>
      </c>
      <c r="O23" s="12">
        <v>0</v>
      </c>
      <c r="P23" s="12">
        <v>68.487740154487597</v>
      </c>
      <c r="Q23" s="12">
        <v>0</v>
      </c>
      <c r="R23" s="12">
        <v>25.816570458588401</v>
      </c>
      <c r="S23" s="12">
        <v>12.7229934053329</v>
      </c>
      <c r="T23" s="12">
        <v>21.755615541091</v>
      </c>
      <c r="U23" s="12">
        <v>0</v>
      </c>
      <c r="V23" s="12">
        <v>0</v>
      </c>
      <c r="W23" s="12">
        <v>0</v>
      </c>
      <c r="X23" s="12">
        <v>140.28000566334501</v>
      </c>
      <c r="Y23" s="12">
        <v>18.561</v>
      </c>
      <c r="Z23" s="12">
        <v>25.9773173453321</v>
      </c>
      <c r="AA23" s="12">
        <v>0</v>
      </c>
      <c r="AB23" s="13">
        <f t="shared" si="0"/>
        <v>1095.4663337811264</v>
      </c>
      <c r="AC23" s="13">
        <f t="shared" si="17"/>
        <v>781.86509121294955</v>
      </c>
      <c r="AD23" s="13">
        <f t="shared" si="2"/>
        <v>128.7829195594999</v>
      </c>
      <c r="AE23" s="15">
        <f t="shared" si="3"/>
        <v>25.619815497933097</v>
      </c>
      <c r="AF23" s="15">
        <f t="shared" si="4"/>
        <v>0.50194485543454503</v>
      </c>
      <c r="AG23" s="17">
        <f t="shared" si="5"/>
        <v>0.7827783600073307</v>
      </c>
      <c r="AH23" s="16">
        <f t="shared" si="18"/>
        <v>0.15212357159251211</v>
      </c>
      <c r="AI23" s="16">
        <f t="shared" si="7"/>
        <v>0.47863494925151262</v>
      </c>
      <c r="AJ23" s="16">
        <f t="shared" si="14"/>
        <v>0.3280570946732782</v>
      </c>
      <c r="AK23" s="16">
        <f t="shared" si="19"/>
        <v>0.85858101260193731</v>
      </c>
      <c r="AL23" s="17">
        <f t="shared" si="15"/>
        <v>0.97186857613083155</v>
      </c>
      <c r="AM23" s="16">
        <f t="shared" si="9"/>
        <v>0.7815718229538251</v>
      </c>
      <c r="AN23" s="16">
        <f t="shared" si="10"/>
        <v>0.84502784521006535</v>
      </c>
      <c r="AO23" s="16">
        <f t="shared" si="11"/>
        <v>4.036961134780058</v>
      </c>
      <c r="AP23" s="16">
        <f t="shared" si="12"/>
        <v>0.42660620395801879</v>
      </c>
      <c r="AQ23" s="19">
        <f t="shared" si="16"/>
        <v>0.11685269759207545</v>
      </c>
      <c r="AR23" s="20">
        <f t="shared" si="13"/>
        <v>55.913802187239462</v>
      </c>
      <c r="AMH23"/>
      <c r="AMI23"/>
      <c r="AMJ23"/>
    </row>
    <row r="24" spans="1:1024" x14ac:dyDescent="0.25">
      <c r="A24" s="22" t="s">
        <v>69</v>
      </c>
      <c r="B24" s="22">
        <v>41494</v>
      </c>
      <c r="C24" s="21">
        <v>121.369863013699</v>
      </c>
      <c r="D24" s="23" t="s">
        <v>46</v>
      </c>
      <c r="E24" s="21" t="s">
        <v>51</v>
      </c>
      <c r="F24"/>
      <c r="G24"/>
      <c r="H24" s="24"/>
      <c r="I24" s="24"/>
      <c r="J24" s="24"/>
      <c r="K24" s="24">
        <v>676.51708527037499</v>
      </c>
      <c r="L24" s="24">
        <v>25.642686319523101</v>
      </c>
      <c r="M24" s="24">
        <v>383.32049031709198</v>
      </c>
      <c r="N24" s="24">
        <v>269.378487162564</v>
      </c>
      <c r="O24" s="24">
        <v>0</v>
      </c>
      <c r="P24" s="24">
        <v>30.461365595401499</v>
      </c>
      <c r="Q24" s="24">
        <v>0</v>
      </c>
      <c r="R24" s="24">
        <v>6.6902965943689496</v>
      </c>
      <c r="S24" s="24">
        <v>26.822537208309399</v>
      </c>
      <c r="T24" s="24">
        <v>10.0813235346107</v>
      </c>
      <c r="U24" s="24">
        <v>1.1000000000000001</v>
      </c>
      <c r="V24" s="24">
        <v>0.96099999999999997</v>
      </c>
      <c r="W24" s="24">
        <v>0</v>
      </c>
      <c r="X24" s="24">
        <v>84.2362992880512</v>
      </c>
      <c r="Y24" s="24"/>
      <c r="Z24" s="24">
        <v>71.493041807654706</v>
      </c>
      <c r="AA24" s="24">
        <v>0</v>
      </c>
      <c r="AB24" s="13">
        <f t="shared" si="0"/>
        <v>1586.7046130979502</v>
      </c>
      <c r="AC24" s="13">
        <f t="shared" si="17"/>
        <v>1354.8587490695541</v>
      </c>
      <c r="AD24" s="13">
        <f t="shared" si="2"/>
        <v>76.116522932690543</v>
      </c>
      <c r="AE24" s="15">
        <f t="shared" si="3"/>
        <v>82.108785965692334</v>
      </c>
      <c r="AF24" s="15">
        <f t="shared" si="4"/>
        <v>0.67651708527037502</v>
      </c>
      <c r="AG24" s="17">
        <f t="shared" si="5"/>
        <v>0.96348026851287638</v>
      </c>
      <c r="AH24" s="16">
        <f t="shared" si="18"/>
        <v>5.8534215223787676E-2</v>
      </c>
      <c r="AI24" s="16">
        <f t="shared" si="7"/>
        <v>0.47468152963287735</v>
      </c>
      <c r="AJ24" s="16">
        <f t="shared" si="14"/>
        <v>0.26557964912672016</v>
      </c>
      <c r="AK24" s="16">
        <f t="shared" si="19"/>
        <v>0.94680793971639565</v>
      </c>
      <c r="AL24" s="17"/>
      <c r="AM24" s="16">
        <f t="shared" si="9"/>
        <v>0.88927252773650745</v>
      </c>
      <c r="AN24" s="16">
        <f t="shared" si="10"/>
        <v>0.63832147571799591</v>
      </c>
      <c r="AO24" s="16">
        <f t="shared" si="11"/>
        <v>8.3355961447073987</v>
      </c>
      <c r="AP24" s="16">
        <f t="shared" si="12"/>
        <v>7.3616967878464598E-2</v>
      </c>
      <c r="AQ24" s="19"/>
      <c r="AR24" s="20">
        <f t="shared" si="13"/>
        <v>192.57812153490249</v>
      </c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</row>
    <row r="25" spans="1:1024" x14ac:dyDescent="0.25">
      <c r="A25" s="25" t="s">
        <v>70</v>
      </c>
      <c r="B25" s="25">
        <v>41597</v>
      </c>
      <c r="C25" s="21">
        <v>311.09589041095899</v>
      </c>
      <c r="D25" s="23" t="s">
        <v>46</v>
      </c>
      <c r="E25" s="21" t="s">
        <v>47</v>
      </c>
      <c r="F25"/>
      <c r="G25"/>
      <c r="H25" s="24"/>
      <c r="I25" s="24"/>
      <c r="J25" s="24"/>
      <c r="K25" s="24">
        <v>5306.3063115744899</v>
      </c>
      <c r="L25" s="24">
        <v>102.822448853872</v>
      </c>
      <c r="M25" s="24">
        <v>1357.3194183411999</v>
      </c>
      <c r="N25" s="24">
        <v>983.00836620995995</v>
      </c>
      <c r="O25" s="24">
        <v>0</v>
      </c>
      <c r="P25" s="24">
        <v>849.382640939476</v>
      </c>
      <c r="Q25" s="24">
        <v>0</v>
      </c>
      <c r="R25" s="24">
        <v>23.464454158612501</v>
      </c>
      <c r="S25" s="24">
        <v>165.72307290884299</v>
      </c>
      <c r="T25" s="24">
        <v>64.795365720321996</v>
      </c>
      <c r="U25" s="24">
        <v>1.51</v>
      </c>
      <c r="V25" s="24">
        <v>8.1000000000000003E-2</v>
      </c>
      <c r="W25" s="24">
        <v>0.33</v>
      </c>
      <c r="X25" s="24">
        <v>2249.67460588636</v>
      </c>
      <c r="Y25" s="24"/>
      <c r="Z25" s="24">
        <v>325.78449386618598</v>
      </c>
      <c r="AA25" s="24">
        <v>0</v>
      </c>
      <c r="AB25" s="13">
        <f t="shared" si="0"/>
        <v>11430.202178459322</v>
      </c>
      <c r="AC25" s="13">
        <f t="shared" si="17"/>
        <v>7749.4565449795209</v>
      </c>
      <c r="AD25" s="13">
        <f t="shared" si="2"/>
        <v>1105.2865337272533</v>
      </c>
      <c r="AE25" s="15">
        <f t="shared" si="3"/>
        <v>1650.7700867925575</v>
      </c>
      <c r="AF25" s="15">
        <f t="shared" si="4"/>
        <v>5.30630631157449</v>
      </c>
      <c r="AG25" s="17">
        <f t="shared" si="5"/>
        <v>0.98099094079510707</v>
      </c>
      <c r="AH25" s="16">
        <f t="shared" si="18"/>
        <v>0.22498700856539403</v>
      </c>
      <c r="AI25" s="16">
        <f t="shared" si="7"/>
        <v>0.3294483863543492</v>
      </c>
      <c r="AJ25" s="16">
        <f t="shared" si="14"/>
        <v>0.27407775116430771</v>
      </c>
      <c r="AK25" s="16">
        <f t="shared" si="19"/>
        <v>0.87517576468309233</v>
      </c>
      <c r="AL25" s="17"/>
      <c r="AM25" s="16">
        <f t="shared" si="9"/>
        <v>0.70226571103592039</v>
      </c>
      <c r="AN25" s="16">
        <f t="shared" si="10"/>
        <v>0.79630917561176218</v>
      </c>
      <c r="AO25" s="16">
        <f t="shared" si="11"/>
        <v>2.4044049509538707</v>
      </c>
      <c r="AP25" s="16">
        <f t="shared" si="12"/>
        <v>0.38491043109659823</v>
      </c>
      <c r="AQ25" s="19"/>
      <c r="AR25" s="20">
        <f t="shared" si="13"/>
        <v>3555.888924285086</v>
      </c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</row>
    <row r="26" spans="1:1024" x14ac:dyDescent="0.25">
      <c r="A26" s="22" t="s">
        <v>71</v>
      </c>
      <c r="B26" s="22">
        <v>41705</v>
      </c>
      <c r="C26" s="21">
        <v>225.12328767123299</v>
      </c>
      <c r="D26" s="23" t="s">
        <v>46</v>
      </c>
      <c r="E26" s="21" t="s">
        <v>47</v>
      </c>
      <c r="F26"/>
      <c r="G26"/>
      <c r="H26" s="24"/>
      <c r="I26" s="24"/>
      <c r="J26" s="24"/>
      <c r="K26" s="24">
        <v>2395.1393358707401</v>
      </c>
      <c r="L26" s="24">
        <v>46.956963435261201</v>
      </c>
      <c r="M26" s="24">
        <v>577.13931272120999</v>
      </c>
      <c r="N26" s="24">
        <v>312.52174403264303</v>
      </c>
      <c r="O26" s="24">
        <v>0</v>
      </c>
      <c r="P26" s="24">
        <v>53.6972031435293</v>
      </c>
      <c r="Q26" s="24">
        <v>0</v>
      </c>
      <c r="R26" s="24">
        <v>9.6478933003221599</v>
      </c>
      <c r="S26" s="24">
        <v>53.022383773672999</v>
      </c>
      <c r="T26" s="24">
        <v>16.4625019529932</v>
      </c>
      <c r="U26" s="24">
        <v>1.3</v>
      </c>
      <c r="V26" s="24">
        <v>0.95</v>
      </c>
      <c r="W26" s="24">
        <v>0</v>
      </c>
      <c r="X26" s="24">
        <v>316.32475734352198</v>
      </c>
      <c r="Y26" s="24"/>
      <c r="Z26" s="24">
        <v>189.63526516111801</v>
      </c>
      <c r="AA26" s="24">
        <v>0</v>
      </c>
      <c r="AB26" s="13">
        <f t="shared" si="0"/>
        <v>3972.7973607350114</v>
      </c>
      <c r="AC26" s="13">
        <f t="shared" si="17"/>
        <v>3331.7573560598539</v>
      </c>
      <c r="AD26" s="13">
        <f t="shared" si="2"/>
        <v>135.07998217051767</v>
      </c>
      <c r="AE26" s="15">
        <f t="shared" si="3"/>
        <v>539.20164172191448</v>
      </c>
      <c r="AF26" s="15">
        <f t="shared" si="4"/>
        <v>2.39513933587074</v>
      </c>
      <c r="AG26" s="17">
        <f t="shared" si="5"/>
        <v>0.98077186249837678</v>
      </c>
      <c r="AH26" s="16">
        <f t="shared" si="18"/>
        <v>8.6709878645910107E-2</v>
      </c>
      <c r="AI26" s="16">
        <f t="shared" si="7"/>
        <v>0.29924360633860025</v>
      </c>
      <c r="AJ26" s="16">
        <f t="shared" si="14"/>
        <v>0.14511896286601186</v>
      </c>
      <c r="AK26" s="16">
        <f t="shared" si="19"/>
        <v>0.96103653878394291</v>
      </c>
      <c r="AL26" s="17"/>
      <c r="AM26" s="16">
        <f t="shared" si="9"/>
        <v>0.88333802459890232</v>
      </c>
      <c r="AN26" s="16">
        <f t="shared" si="10"/>
        <v>0.80582597361972885</v>
      </c>
      <c r="AO26" s="16">
        <f t="shared" si="11"/>
        <v>7.7202186759411191</v>
      </c>
      <c r="AP26" s="16">
        <f t="shared" si="12"/>
        <v>8.5120632355788955E-2</v>
      </c>
      <c r="AQ26" s="19"/>
      <c r="AR26" s="20">
        <f t="shared" si="13"/>
        <v>894.36920310026312</v>
      </c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</row>
    <row r="27" spans="1:1024" s="30" customFormat="1" x14ac:dyDescent="0.25">
      <c r="A27" s="26">
        <v>129</v>
      </c>
      <c r="B27" s="27">
        <v>39417</v>
      </c>
      <c r="C27" s="28">
        <v>3.5385873427279599</v>
      </c>
      <c r="D27" s="29" t="s">
        <v>72</v>
      </c>
      <c r="E27" s="30" t="s">
        <v>47</v>
      </c>
      <c r="F27" s="31"/>
      <c r="G27" s="31">
        <v>45.98</v>
      </c>
      <c r="H27" s="31"/>
      <c r="I27" s="31"/>
      <c r="J27" s="31"/>
      <c r="K27" s="32">
        <v>8.4156300000000003E-3</v>
      </c>
      <c r="L27" s="32">
        <v>1.0258E-2</v>
      </c>
      <c r="M27" s="32">
        <v>0.12</v>
      </c>
      <c r="N27" s="32">
        <v>0</v>
      </c>
      <c r="O27" s="32">
        <v>0</v>
      </c>
      <c r="P27" s="32">
        <v>0.89400000000000002</v>
      </c>
      <c r="Q27" s="32">
        <v>0</v>
      </c>
      <c r="R27" s="32">
        <v>0.51229999999999998</v>
      </c>
      <c r="S27" s="32">
        <v>0.27150000000000002</v>
      </c>
      <c r="T27" s="32">
        <v>0.81059999999999999</v>
      </c>
      <c r="U27" s="32">
        <v>0</v>
      </c>
      <c r="V27" s="32">
        <v>0</v>
      </c>
      <c r="W27" s="32">
        <v>0</v>
      </c>
      <c r="X27" s="32">
        <v>0.93200000000000005</v>
      </c>
      <c r="Y27" s="32">
        <v>4.5159999999999999E-2</v>
      </c>
      <c r="Z27" s="32">
        <v>2.3261E-2</v>
      </c>
      <c r="AA27" s="32">
        <v>1.4999999999999999E-2</v>
      </c>
      <c r="AB27" s="32">
        <f t="shared" si="0"/>
        <v>3.6424946300000003</v>
      </c>
      <c r="AC27" s="32">
        <f t="shared" si="17"/>
        <v>0.13867362999999999</v>
      </c>
      <c r="AD27" s="32">
        <f t="shared" si="2"/>
        <v>2.4883999999999999</v>
      </c>
      <c r="AE27" s="33">
        <f t="shared" si="3"/>
        <v>2.9779441799081704E-5</v>
      </c>
      <c r="AF27" s="32"/>
      <c r="AG27" s="31">
        <f t="shared" si="5"/>
        <v>0.4506692057195093</v>
      </c>
      <c r="AH27" s="31">
        <f t="shared" si="18"/>
        <v>0.87048001733263958</v>
      </c>
      <c r="AI27" s="31">
        <f t="shared" si="7"/>
        <v>0.72751724944450946</v>
      </c>
      <c r="AJ27" s="31">
        <f t="shared" si="14"/>
        <v>0.48959474260679081</v>
      </c>
      <c r="AK27" s="31">
        <f t="shared" si="19"/>
        <v>5.2786350719831177E-2</v>
      </c>
      <c r="AL27" s="34">
        <f t="shared" ref="AL27:AL34" si="20">(K27+L27)/(K27+L27+Y27)</f>
        <v>0.29253592502886017</v>
      </c>
      <c r="AM27" s="34">
        <f t="shared" si="9"/>
        <v>8.9488410565868627E-3</v>
      </c>
      <c r="AN27" s="35">
        <f t="shared" si="10"/>
        <v>6.5534312295162198E-2</v>
      </c>
      <c r="AO27" s="31">
        <f t="shared" si="11"/>
        <v>1.9110104793483153E-2</v>
      </c>
      <c r="AP27" s="31">
        <f t="shared" si="12"/>
        <v>0.88165680473372776</v>
      </c>
      <c r="AQ27" s="36">
        <f t="shared" ref="AQ27:AQ34" si="21">Y27/(Y27+X27)</f>
        <v>4.6215563469646725E-2</v>
      </c>
      <c r="AR27" s="37">
        <f t="shared" si="13"/>
        <v>1.2889285393672564E-2</v>
      </c>
      <c r="AMH27"/>
      <c r="AMI27"/>
      <c r="AMJ27"/>
    </row>
    <row r="28" spans="1:1024" s="30" customFormat="1" x14ac:dyDescent="0.25">
      <c r="A28" s="26">
        <v>131</v>
      </c>
      <c r="B28" s="27">
        <v>39430</v>
      </c>
      <c r="C28" s="28">
        <v>3.4203988819879201</v>
      </c>
      <c r="D28" s="29" t="s">
        <v>72</v>
      </c>
      <c r="E28" s="30" t="s">
        <v>47</v>
      </c>
      <c r="F28" s="31"/>
      <c r="G28" s="31">
        <v>47.85</v>
      </c>
      <c r="H28" s="31"/>
      <c r="I28" s="31"/>
      <c r="J28" s="31"/>
      <c r="K28" s="32">
        <v>1.2641599999999999E-2</v>
      </c>
      <c r="L28" s="32">
        <v>1.3155E-2</v>
      </c>
      <c r="M28" s="32">
        <v>1.3478E-2</v>
      </c>
      <c r="N28" s="32">
        <v>0</v>
      </c>
      <c r="O28" s="32">
        <v>0</v>
      </c>
      <c r="P28" s="32">
        <v>0.2</v>
      </c>
      <c r="Q28" s="32">
        <v>0</v>
      </c>
      <c r="R28" s="32">
        <v>0.19125</v>
      </c>
      <c r="S28" s="32">
        <v>0.114</v>
      </c>
      <c r="T28" s="32">
        <v>0.17454</v>
      </c>
      <c r="U28" s="32">
        <v>0</v>
      </c>
      <c r="V28" s="32">
        <v>0</v>
      </c>
      <c r="W28" s="32">
        <v>0</v>
      </c>
      <c r="X28" s="32">
        <v>0.28454499999999999</v>
      </c>
      <c r="Y28" s="32">
        <v>3.5610000000000003E-2</v>
      </c>
      <c r="Z28" s="32">
        <v>2.4400000000000002E-2</v>
      </c>
      <c r="AA28" s="32">
        <v>0</v>
      </c>
      <c r="AB28" s="32">
        <f t="shared" si="0"/>
        <v>1.0636196</v>
      </c>
      <c r="AC28" s="32">
        <f t="shared" si="17"/>
        <v>3.92746E-2</v>
      </c>
      <c r="AD28" s="32">
        <f t="shared" si="2"/>
        <v>0.67979000000000001</v>
      </c>
      <c r="AE28" s="33">
        <f t="shared" si="3"/>
        <v>4.3239314506538485E-5</v>
      </c>
      <c r="AF28" s="32"/>
      <c r="AG28" s="31">
        <f t="shared" si="5"/>
        <v>0.49004907623485267</v>
      </c>
      <c r="AH28" s="31">
        <f t="shared" si="18"/>
        <v>0.87871456823490612</v>
      </c>
      <c r="AI28" s="31">
        <f t="shared" si="7"/>
        <v>0.7049313775814422</v>
      </c>
      <c r="AJ28" s="31">
        <f t="shared" si="14"/>
        <v>0.41275836093654872</v>
      </c>
      <c r="AK28" s="31">
        <f t="shared" si="19"/>
        <v>5.4619014758896481E-2</v>
      </c>
      <c r="AL28" s="34">
        <f t="shared" si="20"/>
        <v>0.42009490836489882</v>
      </c>
      <c r="AM28" s="34">
        <f t="shared" si="9"/>
        <v>4.2537584130643846E-2</v>
      </c>
      <c r="AN28" s="35">
        <f t="shared" si="10"/>
        <v>0.4839890350541356</v>
      </c>
      <c r="AO28" s="31">
        <f t="shared" si="11"/>
        <v>8.0575346316627897E-2</v>
      </c>
      <c r="AP28" s="31">
        <f t="shared" si="12"/>
        <v>0.93686468863302075</v>
      </c>
      <c r="AQ28" s="36">
        <f t="shared" si="21"/>
        <v>0.11122737424060222</v>
      </c>
      <c r="AR28" s="37">
        <f t="shared" si="13"/>
        <v>3.6380032907004389E-3</v>
      </c>
      <c r="AMH28"/>
      <c r="AMI28"/>
      <c r="AMJ28"/>
    </row>
    <row r="29" spans="1:1024" s="30" customFormat="1" x14ac:dyDescent="0.25">
      <c r="A29" s="26">
        <v>134</v>
      </c>
      <c r="B29" s="27">
        <v>39465</v>
      </c>
      <c r="C29" s="28">
        <v>0.49338032358487599</v>
      </c>
      <c r="D29" s="29" t="s">
        <v>72</v>
      </c>
      <c r="E29" s="30" t="s">
        <v>47</v>
      </c>
      <c r="F29" s="31"/>
      <c r="G29" s="31">
        <v>43.26</v>
      </c>
      <c r="H29" s="31"/>
      <c r="I29" s="31"/>
      <c r="J29" s="31"/>
      <c r="K29" s="32">
        <v>1.2200000000000001E-2</v>
      </c>
      <c r="L29" s="32">
        <v>1.8454000000000002E-2</v>
      </c>
      <c r="M29" s="32">
        <v>2.366E-2</v>
      </c>
      <c r="N29" s="32">
        <v>0</v>
      </c>
      <c r="O29" s="32">
        <v>0</v>
      </c>
      <c r="P29" s="32">
        <v>1.0646439999999999</v>
      </c>
      <c r="Q29" s="32">
        <v>0</v>
      </c>
      <c r="R29" s="32">
        <v>0.84255000000000002</v>
      </c>
      <c r="S29" s="32">
        <v>0.35454999999999998</v>
      </c>
      <c r="T29" s="32">
        <v>0.61539999999999995</v>
      </c>
      <c r="U29" s="32">
        <v>0</v>
      </c>
      <c r="V29" s="32">
        <v>0</v>
      </c>
      <c r="W29" s="32">
        <v>3.5453999999999999E-2</v>
      </c>
      <c r="X29" s="32">
        <v>1.1254635399999999</v>
      </c>
      <c r="Y29" s="32">
        <v>5.5539999999999999E-2</v>
      </c>
      <c r="Z29" s="32">
        <v>1.4853999999999999E-2</v>
      </c>
      <c r="AA29" s="32">
        <v>0</v>
      </c>
      <c r="AB29" s="32">
        <f t="shared" si="0"/>
        <v>4.1627695399999993</v>
      </c>
      <c r="AC29" s="32">
        <f t="shared" si="17"/>
        <v>5.4314000000000001E-2</v>
      </c>
      <c r="AD29" s="32">
        <f t="shared" si="2"/>
        <v>2.9125980000000005</v>
      </c>
      <c r="AE29" s="33">
        <f t="shared" si="3"/>
        <v>6.0192399477354872E-6</v>
      </c>
      <c r="AF29" s="32"/>
      <c r="AG29" s="31">
        <f t="shared" si="5"/>
        <v>0.39799047432635221</v>
      </c>
      <c r="AH29" s="31">
        <f t="shared" si="18"/>
        <v>0.95396250720284104</v>
      </c>
      <c r="AI29" s="31">
        <f t="shared" si="7"/>
        <v>0.72128618426157032</v>
      </c>
      <c r="AJ29" s="31">
        <f t="shared" si="14"/>
        <v>0.48611494210005785</v>
      </c>
      <c r="AK29" s="31">
        <f t="shared" si="19"/>
        <v>1.8306575995513177E-2</v>
      </c>
      <c r="AL29" s="34">
        <f t="shared" si="20"/>
        <v>0.35563960368471126</v>
      </c>
      <c r="AM29" s="34">
        <f t="shared" si="9"/>
        <v>1.0723732958867612E-2</v>
      </c>
      <c r="AN29" s="35">
        <f t="shared" si="10"/>
        <v>0.34021193530395982</v>
      </c>
      <c r="AO29" s="31">
        <f t="shared" si="11"/>
        <v>2.5955891715616707E-2</v>
      </c>
      <c r="AP29" s="31">
        <f t="shared" si="12"/>
        <v>0.97825975095193984</v>
      </c>
      <c r="AQ29" s="36">
        <f t="shared" si="21"/>
        <v>4.7027801457733144E-2</v>
      </c>
      <c r="AR29" s="37">
        <f t="shared" si="13"/>
        <v>2.0538285826544648E-3</v>
      </c>
      <c r="AMH29"/>
      <c r="AMI29"/>
      <c r="AMJ29"/>
    </row>
    <row r="30" spans="1:1024" s="30" customFormat="1" x14ac:dyDescent="0.25">
      <c r="A30" s="26">
        <v>142</v>
      </c>
      <c r="B30" s="27">
        <v>39545</v>
      </c>
      <c r="C30" s="28">
        <v>7.0603861126017797</v>
      </c>
      <c r="D30" s="29" t="s">
        <v>72</v>
      </c>
      <c r="E30" s="30" t="s">
        <v>47</v>
      </c>
      <c r="F30" s="31"/>
      <c r="G30" s="31">
        <v>45.87</v>
      </c>
      <c r="H30" s="31"/>
      <c r="I30" s="31"/>
      <c r="J30" s="31"/>
      <c r="K30" s="32">
        <v>1.2200000000000001E-2</v>
      </c>
      <c r="L30" s="32">
        <v>1.9004500000000001E-2</v>
      </c>
      <c r="M30" s="32">
        <v>8.5400000000000007E-3</v>
      </c>
      <c r="N30" s="32">
        <v>0</v>
      </c>
      <c r="O30" s="32">
        <v>0</v>
      </c>
      <c r="P30" s="32">
        <v>1.1145499999999999</v>
      </c>
      <c r="Q30" s="32">
        <v>0</v>
      </c>
      <c r="R30" s="32">
        <v>0.82854000000000005</v>
      </c>
      <c r="S30" s="32">
        <v>0.41549999999999998</v>
      </c>
      <c r="T30" s="32">
        <v>0.78510000000000002</v>
      </c>
      <c r="U30" s="32">
        <v>0</v>
      </c>
      <c r="V30" s="32">
        <v>0</v>
      </c>
      <c r="W30" s="32">
        <v>0</v>
      </c>
      <c r="X30" s="32">
        <v>1.348484</v>
      </c>
      <c r="Y30" s="32">
        <v>0.11121</v>
      </c>
      <c r="Z30" s="32">
        <v>0.29449999999999998</v>
      </c>
      <c r="AA30" s="32">
        <v>0</v>
      </c>
      <c r="AB30" s="32">
        <f t="shared" si="0"/>
        <v>4.9376284999999998</v>
      </c>
      <c r="AC30" s="32">
        <f t="shared" si="17"/>
        <v>3.9744500000000002E-2</v>
      </c>
      <c r="AD30" s="32">
        <f t="shared" si="2"/>
        <v>3.1436899999999999</v>
      </c>
      <c r="AE30" s="33">
        <f t="shared" si="3"/>
        <v>8.6136710573741709E-5</v>
      </c>
      <c r="AF30" s="32"/>
      <c r="AG30" s="31">
        <f t="shared" si="5"/>
        <v>0.39096925122979054</v>
      </c>
      <c r="AH30" s="31">
        <f t="shared" si="18"/>
        <v>0.97137034717267356</v>
      </c>
      <c r="AI30" s="31">
        <f t="shared" si="7"/>
        <v>0.6998148335304909</v>
      </c>
      <c r="AJ30" s="31">
        <f t="shared" si="14"/>
        <v>0.45251100878022793</v>
      </c>
      <c r="AK30" s="31">
        <f t="shared" si="19"/>
        <v>1.2484786478251714E-2</v>
      </c>
      <c r="AL30" s="34">
        <f t="shared" si="20"/>
        <v>0.21911041361659103</v>
      </c>
      <c r="AM30" s="34">
        <f t="shared" si="9"/>
        <v>8.9660788250615145E-3</v>
      </c>
      <c r="AN30" s="35">
        <f t="shared" si="10"/>
        <v>0.58823529411764708</v>
      </c>
      <c r="AO30" s="31">
        <f t="shared" si="11"/>
        <v>2.1377425679628744E-2</v>
      </c>
      <c r="AP30" s="31">
        <f t="shared" si="12"/>
        <v>0.99239597895093001</v>
      </c>
      <c r="AQ30" s="36">
        <f t="shared" si="21"/>
        <v>7.6187200879088354E-2</v>
      </c>
      <c r="AR30" s="37">
        <f t="shared" si="13"/>
        <v>3.4861563690586753E-2</v>
      </c>
      <c r="AMH30"/>
      <c r="AMI30"/>
      <c r="AMJ30"/>
    </row>
    <row r="31" spans="1:1024" s="30" customFormat="1" x14ac:dyDescent="0.25">
      <c r="A31" s="26">
        <v>148</v>
      </c>
      <c r="B31" s="27">
        <v>39570</v>
      </c>
      <c r="C31" s="28">
        <v>3.3824517962707299</v>
      </c>
      <c r="D31" s="29" t="s">
        <v>72</v>
      </c>
      <c r="E31" s="30" t="s">
        <v>51</v>
      </c>
      <c r="F31" s="31"/>
      <c r="G31" s="31">
        <v>44.85</v>
      </c>
      <c r="H31" s="31"/>
      <c r="I31" s="31"/>
      <c r="J31" s="31"/>
      <c r="K31" s="32">
        <v>0.36399999999999999</v>
      </c>
      <c r="L31" s="32">
        <v>0.59399999999999997</v>
      </c>
      <c r="M31" s="32">
        <v>1.0654539999999999</v>
      </c>
      <c r="N31" s="32">
        <v>0</v>
      </c>
      <c r="O31" s="32">
        <v>0</v>
      </c>
      <c r="P31" s="32">
        <v>16.326000000000001</v>
      </c>
      <c r="Q31" s="32">
        <v>0</v>
      </c>
      <c r="R31" s="32">
        <v>12.47485</v>
      </c>
      <c r="S31" s="32">
        <v>5.3185849999999997</v>
      </c>
      <c r="T31" s="32">
        <v>13.64</v>
      </c>
      <c r="U31" s="32">
        <v>0</v>
      </c>
      <c r="V31" s="32">
        <v>0</v>
      </c>
      <c r="W31" s="32">
        <v>0.11</v>
      </c>
      <c r="X31" s="32">
        <v>17.263999999999999</v>
      </c>
      <c r="Y31" s="32">
        <v>0.77</v>
      </c>
      <c r="Z31" s="32">
        <v>1.8154999999999999</v>
      </c>
      <c r="AA31" s="32">
        <v>0.22</v>
      </c>
      <c r="AB31" s="32">
        <f t="shared" si="0"/>
        <v>69.962389000000002</v>
      </c>
      <c r="AC31" s="32">
        <f t="shared" si="17"/>
        <v>2.0234540000000001</v>
      </c>
      <c r="AD31" s="32">
        <f t="shared" si="2"/>
        <v>47.869435000000003</v>
      </c>
      <c r="AE31" s="33">
        <f t="shared" si="3"/>
        <v>1.2312124538425458E-3</v>
      </c>
      <c r="AF31" s="32"/>
      <c r="AG31" s="31">
        <f t="shared" si="5"/>
        <v>0.37995824634655534</v>
      </c>
      <c r="AH31" s="31">
        <f t="shared" si="18"/>
        <v>0.89508962665575242</v>
      </c>
      <c r="AI31" s="31">
        <f t="shared" si="7"/>
        <v>0.734944118945976</v>
      </c>
      <c r="AJ31" s="31">
        <f t="shared" si="14"/>
        <v>0.48603751116403687</v>
      </c>
      <c r="AK31" s="31">
        <f t="shared" si="19"/>
        <v>4.0555959788177429E-2</v>
      </c>
      <c r="AL31" s="34">
        <f t="shared" si="20"/>
        <v>0.55439814814814814</v>
      </c>
      <c r="AM31" s="34">
        <f t="shared" si="9"/>
        <v>2.0648967551622419E-2</v>
      </c>
      <c r="AN31" s="35">
        <f t="shared" si="10"/>
        <v>0.25464268175121413</v>
      </c>
      <c r="AO31" s="31">
        <f t="shared" si="11"/>
        <v>5.3121880891649105E-2</v>
      </c>
      <c r="AP31" s="31">
        <f t="shared" si="12"/>
        <v>0.93873692216878479</v>
      </c>
      <c r="AQ31" s="36">
        <f t="shared" si="21"/>
        <v>4.2697127647776424E-2</v>
      </c>
      <c r="AR31" s="37">
        <f t="shared" si="13"/>
        <v>0.23664440834444156</v>
      </c>
      <c r="AMH31"/>
      <c r="AMI31"/>
      <c r="AMJ31"/>
    </row>
    <row r="32" spans="1:1024" x14ac:dyDescent="0.25">
      <c r="A32" s="26">
        <v>152</v>
      </c>
      <c r="B32" s="27">
        <v>39584</v>
      </c>
      <c r="C32" s="28">
        <v>0.34577548207736403</v>
      </c>
      <c r="D32" s="29" t="s">
        <v>72</v>
      </c>
      <c r="E32" s="30" t="s">
        <v>51</v>
      </c>
      <c r="F32" s="31"/>
      <c r="G32" s="38">
        <v>44.65</v>
      </c>
      <c r="H32" s="31"/>
      <c r="I32" s="31"/>
      <c r="J32" s="31"/>
      <c r="K32" s="32">
        <v>0.13844999999999999</v>
      </c>
      <c r="L32" s="32">
        <v>0.26155400000000001</v>
      </c>
      <c r="M32" s="32">
        <v>0.5454</v>
      </c>
      <c r="N32" s="32">
        <v>7.1514999999999995E-2</v>
      </c>
      <c r="O32" s="32">
        <v>0</v>
      </c>
      <c r="P32" s="32">
        <v>8.2639999999999993</v>
      </c>
      <c r="Q32" s="32">
        <v>0.94940000000000002</v>
      </c>
      <c r="R32" s="32">
        <v>5.3854579999999999</v>
      </c>
      <c r="S32" s="32">
        <v>3.2850000000000001</v>
      </c>
      <c r="T32" s="32">
        <v>4.6900000000000004</v>
      </c>
      <c r="U32" s="32">
        <v>6.6030000000000005E-2</v>
      </c>
      <c r="V32" s="32">
        <v>3.1E-2</v>
      </c>
      <c r="W32" s="32">
        <v>1.2239999999999999E-2</v>
      </c>
      <c r="X32" s="32">
        <v>7.2359999999999998</v>
      </c>
      <c r="Y32" s="32">
        <v>0.30680000000000002</v>
      </c>
      <c r="Z32" s="32">
        <v>0.48545480000000002</v>
      </c>
      <c r="AA32" s="32">
        <v>0</v>
      </c>
      <c r="AB32" s="32">
        <f t="shared" si="0"/>
        <v>31.728301799999997</v>
      </c>
      <c r="AC32" s="32">
        <f t="shared" si="17"/>
        <v>1.0169190000000001</v>
      </c>
      <c r="AD32" s="32">
        <f t="shared" si="2"/>
        <v>22.683128</v>
      </c>
      <c r="AE32" s="33">
        <f t="shared" si="3"/>
        <v>4.7872615493611046E-5</v>
      </c>
      <c r="AF32" s="32"/>
      <c r="AG32" s="31">
        <f t="shared" si="5"/>
        <v>0.3461215387846121</v>
      </c>
      <c r="AH32" s="31">
        <f t="shared" si="18"/>
        <v>0.87678068814197729</v>
      </c>
      <c r="AI32" s="31">
        <f t="shared" si="7"/>
        <v>0.75814803158701682</v>
      </c>
      <c r="AJ32" s="31">
        <f t="shared" si="14"/>
        <v>0.53316129032258064</v>
      </c>
      <c r="AK32" s="31">
        <f t="shared" si="19"/>
        <v>4.2907889591948911E-2</v>
      </c>
      <c r="AL32" s="34">
        <f t="shared" si="20"/>
        <v>0.56593341294050403</v>
      </c>
      <c r="AM32" s="34">
        <f t="shared" si="9"/>
        <v>1.8774281471838579E-2</v>
      </c>
      <c r="AN32" s="35">
        <f t="shared" si="10"/>
        <v>0.20245667909629306</v>
      </c>
      <c r="AO32" s="31">
        <f t="shared" si="11"/>
        <v>5.3031235085114287E-2</v>
      </c>
      <c r="AP32" s="31">
        <f t="shared" si="12"/>
        <v>0.93808885962721633</v>
      </c>
      <c r="AQ32" s="36">
        <f t="shared" si="21"/>
        <v>4.0674550564777007E-2</v>
      </c>
      <c r="AR32" s="37">
        <f t="shared" si="13"/>
        <v>1.0970868850391096E-2</v>
      </c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</row>
    <row r="33" spans="1:1021" x14ac:dyDescent="0.25">
      <c r="A33" s="26">
        <v>168</v>
      </c>
      <c r="B33" s="27">
        <v>39661</v>
      </c>
      <c r="C33" s="28">
        <v>6.3642388936069896</v>
      </c>
      <c r="D33" s="29" t="s">
        <v>72</v>
      </c>
      <c r="E33" s="30" t="s">
        <v>51</v>
      </c>
      <c r="F33" s="31"/>
      <c r="G33" s="31">
        <v>40.56</v>
      </c>
      <c r="H33" s="31"/>
      <c r="I33" s="31"/>
      <c r="J33" s="31"/>
      <c r="K33" s="32">
        <v>0.75449999999999995</v>
      </c>
      <c r="L33" s="32">
        <v>0.84499999999999997</v>
      </c>
      <c r="M33" s="32">
        <v>1.2</v>
      </c>
      <c r="N33" s="32">
        <v>0.94499999999999995</v>
      </c>
      <c r="O33" s="32">
        <v>0</v>
      </c>
      <c r="P33" s="32">
        <v>26.3</v>
      </c>
      <c r="Q33" s="32">
        <v>2.0449999999999999</v>
      </c>
      <c r="R33" s="32">
        <v>8.3510000000000009</v>
      </c>
      <c r="S33" s="32">
        <v>8.3000000000000007</v>
      </c>
      <c r="T33" s="32">
        <v>11</v>
      </c>
      <c r="U33" s="32">
        <v>0</v>
      </c>
      <c r="V33" s="32">
        <v>0</v>
      </c>
      <c r="W33" s="32">
        <v>0</v>
      </c>
      <c r="X33" s="32">
        <v>25.45</v>
      </c>
      <c r="Y33" s="32">
        <v>0.22</v>
      </c>
      <c r="Z33" s="32">
        <v>3.94</v>
      </c>
      <c r="AA33" s="32">
        <v>0</v>
      </c>
      <c r="AB33" s="32">
        <f t="shared" si="0"/>
        <v>89.350499999999997</v>
      </c>
      <c r="AC33" s="32">
        <f t="shared" si="17"/>
        <v>3.7444999999999999</v>
      </c>
      <c r="AD33" s="32">
        <f t="shared" si="2"/>
        <v>55.995999999999995</v>
      </c>
      <c r="AE33" s="33">
        <f t="shared" si="3"/>
        <v>4.8018182452264739E-3</v>
      </c>
      <c r="AF33" s="32"/>
      <c r="AG33" s="31">
        <f t="shared" si="5"/>
        <v>0.47170990934667084</v>
      </c>
      <c r="AH33" s="31">
        <f t="shared" si="18"/>
        <v>0.87173953998184595</v>
      </c>
      <c r="AI33" s="31">
        <f t="shared" si="7"/>
        <v>0.6875230213884046</v>
      </c>
      <c r="AJ33" s="31">
        <f t="shared" si="14"/>
        <v>0.50821256038647344</v>
      </c>
      <c r="AK33" s="31">
        <f t="shared" si="19"/>
        <v>6.2679421832760027E-2</v>
      </c>
      <c r="AL33" s="34">
        <f t="shared" si="20"/>
        <v>0.87908766144545203</v>
      </c>
      <c r="AM33" s="34">
        <f t="shared" si="9"/>
        <v>2.8792764601499741E-2</v>
      </c>
      <c r="AN33" s="35">
        <f t="shared" si="10"/>
        <v>0.38603223330775133</v>
      </c>
      <c r="AO33" s="31">
        <f t="shared" si="11"/>
        <v>6.2310089598753407E-2</v>
      </c>
      <c r="AP33" s="31">
        <f t="shared" si="12"/>
        <v>0.95636363636363642</v>
      </c>
      <c r="AQ33" s="36">
        <f t="shared" si="21"/>
        <v>8.570315543435918E-3</v>
      </c>
      <c r="AR33" s="37">
        <f t="shared" si="13"/>
        <v>0.56864792726323132</v>
      </c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</row>
    <row r="34" spans="1:1021" x14ac:dyDescent="0.25">
      <c r="A34" s="26">
        <v>170</v>
      </c>
      <c r="B34" s="27">
        <v>39683</v>
      </c>
      <c r="C34" s="28">
        <v>5.11469419688291</v>
      </c>
      <c r="D34" s="29" t="s">
        <v>72</v>
      </c>
      <c r="E34" s="30" t="s">
        <v>51</v>
      </c>
      <c r="F34" s="31"/>
      <c r="G34" s="31">
        <v>29.85</v>
      </c>
      <c r="H34" s="31"/>
      <c r="I34" s="31"/>
      <c r="J34" s="31"/>
      <c r="K34" s="32">
        <v>0.51200000000000001</v>
      </c>
      <c r="L34" s="32">
        <v>0.4536</v>
      </c>
      <c r="M34" s="32">
        <v>0.34</v>
      </c>
      <c r="N34" s="32">
        <v>0</v>
      </c>
      <c r="O34" s="32">
        <v>0</v>
      </c>
      <c r="P34" s="32">
        <v>19.521000000000001</v>
      </c>
      <c r="Q34" s="32">
        <v>0.95450000000000002</v>
      </c>
      <c r="R34" s="32">
        <v>6.7770000000000001</v>
      </c>
      <c r="S34" s="32">
        <v>4.84</v>
      </c>
      <c r="T34" s="32">
        <v>8.4849999999999994</v>
      </c>
      <c r="U34" s="32">
        <v>0</v>
      </c>
      <c r="V34" s="32">
        <v>0</v>
      </c>
      <c r="W34" s="32">
        <v>0</v>
      </c>
      <c r="X34" s="32">
        <v>31.215</v>
      </c>
      <c r="Y34" s="32">
        <v>0.245</v>
      </c>
      <c r="Z34" s="32">
        <v>0.81555999999999995</v>
      </c>
      <c r="AA34" s="30">
        <v>0</v>
      </c>
      <c r="AB34" s="32">
        <f t="shared" si="0"/>
        <v>74.158660000000012</v>
      </c>
      <c r="AC34" s="32">
        <f t="shared" si="17"/>
        <v>1.3056000000000001</v>
      </c>
      <c r="AD34" s="32">
        <f t="shared" si="2"/>
        <v>40.577500000000001</v>
      </c>
      <c r="AE34" s="33">
        <f t="shared" si="3"/>
        <v>2.6187234288040503E-3</v>
      </c>
      <c r="AF34" s="32"/>
      <c r="AG34" s="31">
        <f t="shared" si="5"/>
        <v>0.53024026512013256</v>
      </c>
      <c r="AH34" s="31">
        <f t="shared" si="18"/>
        <v>0.95985313924097337</v>
      </c>
      <c r="AI34" s="31">
        <f t="shared" si="7"/>
        <v>0.56520527910297036</v>
      </c>
      <c r="AJ34" s="31">
        <f t="shared" si="14"/>
        <v>0.38475638599810785</v>
      </c>
      <c r="AK34" s="31">
        <f t="shared" si="19"/>
        <v>3.1172477681928989E-2</v>
      </c>
      <c r="AL34" s="34">
        <f t="shared" si="20"/>
        <v>0.79762101437303823</v>
      </c>
      <c r="AM34" s="34">
        <f t="shared" si="9"/>
        <v>1.6137674535884262E-2</v>
      </c>
      <c r="AN34" s="35">
        <f t="shared" si="10"/>
        <v>0.60093896713615014</v>
      </c>
      <c r="AO34" s="31">
        <f t="shared" si="11"/>
        <v>3.0692943420216147E-2</v>
      </c>
      <c r="AP34" s="31">
        <f t="shared" si="12"/>
        <v>0.98288102311061876</v>
      </c>
      <c r="AQ34" s="36">
        <f t="shared" si="21"/>
        <v>7.7876668785759693E-3</v>
      </c>
      <c r="AR34" s="37">
        <f t="shared" si="13"/>
        <v>0.37929886795061285</v>
      </c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</row>
    <row r="35" spans="1:1021" x14ac:dyDescent="0.25">
      <c r="A35" s="26">
        <v>184</v>
      </c>
      <c r="B35" s="39">
        <v>39798</v>
      </c>
      <c r="C35" s="28">
        <v>7.86301369863014</v>
      </c>
      <c r="D35" s="29" t="s">
        <v>72</v>
      </c>
      <c r="E35" s="30" t="s">
        <v>47</v>
      </c>
      <c r="F35" s="31">
        <v>0.11</v>
      </c>
      <c r="G35" s="31">
        <v>33</v>
      </c>
      <c r="H35" s="31">
        <v>0.33333333333333298</v>
      </c>
      <c r="I35" s="31">
        <v>127.132926666667</v>
      </c>
      <c r="J35" s="31">
        <v>158.799206666667</v>
      </c>
      <c r="K35" s="32">
        <v>1.66351515740336</v>
      </c>
      <c r="L35" s="32">
        <v>2.0839907911091999</v>
      </c>
      <c r="M35" s="32">
        <v>1.49134890431852</v>
      </c>
      <c r="N35" s="32">
        <v>7.4174088366427702</v>
      </c>
      <c r="O35" s="32">
        <v>0</v>
      </c>
      <c r="P35" s="32">
        <v>9.6617012578766506</v>
      </c>
      <c r="Q35" s="32">
        <v>0</v>
      </c>
      <c r="R35" s="32">
        <v>7.8966782531832402</v>
      </c>
      <c r="S35" s="32">
        <v>8.3862796463053702</v>
      </c>
      <c r="T35" s="32">
        <v>5.9194233835216501</v>
      </c>
      <c r="U35" s="32">
        <v>0</v>
      </c>
      <c r="V35" s="32">
        <v>0</v>
      </c>
      <c r="W35" s="32">
        <v>0</v>
      </c>
      <c r="X35" s="32">
        <v>22.306671918433999</v>
      </c>
      <c r="Y35" s="32">
        <v>0.21</v>
      </c>
      <c r="Z35" s="32">
        <v>1.1485407278612001</v>
      </c>
      <c r="AA35" s="32">
        <v>0</v>
      </c>
      <c r="AB35" s="32">
        <f t="shared" si="0"/>
        <v>68.185558876655961</v>
      </c>
      <c r="AC35" s="32">
        <f t="shared" si="17"/>
        <v>12.65626368947385</v>
      </c>
      <c r="AD35" s="32">
        <f t="shared" si="2"/>
        <v>31.864082540886908</v>
      </c>
      <c r="AE35" s="33">
        <f t="shared" ref="AE35:AE59" si="22">(C35*K35)/1000</f>
        <v>1.3080242470541494E-2</v>
      </c>
      <c r="AF35" s="32"/>
      <c r="AG35" s="31">
        <f t="shared" si="5"/>
        <v>0.44389927067724433</v>
      </c>
      <c r="AH35" s="31">
        <f t="shared" si="18"/>
        <v>0.63800912396465692</v>
      </c>
      <c r="AI35" s="31">
        <f t="shared" si="7"/>
        <v>0.58821559453846983</v>
      </c>
      <c r="AJ35" s="31">
        <f t="shared" si="14"/>
        <v>0.30222686667822712</v>
      </c>
      <c r="AK35" s="31">
        <f t="shared" si="19"/>
        <v>0.28428044166563288</v>
      </c>
      <c r="AL35" s="34"/>
      <c r="AM35" s="34">
        <f t="shared" si="9"/>
        <v>6.9399339777378347E-2</v>
      </c>
      <c r="AN35" s="35">
        <f t="shared" si="10"/>
        <v>0.52728584333850415</v>
      </c>
      <c r="AO35" s="31">
        <f t="shared" si="11"/>
        <v>0.16643249775489882</v>
      </c>
      <c r="AP35" s="31">
        <f t="shared" si="12"/>
        <v>0.86628331419384652</v>
      </c>
      <c r="AQ35" s="36"/>
      <c r="AR35" s="37">
        <f t="shared" ref="AR35:AR59" si="23">(AB35*C35)/1000</f>
        <v>0.53614398349589776</v>
      </c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</row>
    <row r="36" spans="1:1021" x14ac:dyDescent="0.25">
      <c r="A36" s="26">
        <v>199</v>
      </c>
      <c r="B36" s="39">
        <v>39913</v>
      </c>
      <c r="C36" s="28">
        <v>1.86301369863014</v>
      </c>
      <c r="D36" s="29" t="s">
        <v>72</v>
      </c>
      <c r="E36" s="30" t="s">
        <v>51</v>
      </c>
      <c r="F36" s="31">
        <v>9.0999999999999998E-2</v>
      </c>
      <c r="G36" s="31">
        <v>33</v>
      </c>
      <c r="H36" s="31">
        <v>0.27575757575757598</v>
      </c>
      <c r="I36" s="31">
        <v>114.39669141517901</v>
      </c>
      <c r="J36" s="31">
        <v>138.75480134801799</v>
      </c>
      <c r="K36" s="32">
        <v>0.48</v>
      </c>
      <c r="L36" s="32">
        <v>0.74509999999999998</v>
      </c>
      <c r="M36" s="32">
        <v>0</v>
      </c>
      <c r="N36" s="32">
        <v>0</v>
      </c>
      <c r="O36" s="32">
        <v>0</v>
      </c>
      <c r="P36" s="32">
        <v>2.04365164584065</v>
      </c>
      <c r="Q36" s="32">
        <v>1.31063182948287</v>
      </c>
      <c r="R36" s="32">
        <v>1.2770686378853899</v>
      </c>
      <c r="S36" s="32">
        <v>1.9170599508088799</v>
      </c>
      <c r="T36" s="32">
        <v>1.3534353713337699</v>
      </c>
      <c r="U36" s="32">
        <v>0</v>
      </c>
      <c r="V36" s="32">
        <v>0</v>
      </c>
      <c r="W36" s="32">
        <v>0.50018103312728002</v>
      </c>
      <c r="X36" s="32">
        <v>3.9194273204057501</v>
      </c>
      <c r="Y36" s="32">
        <v>0.608609527129505</v>
      </c>
      <c r="Z36" s="32">
        <v>0.39600486132030999</v>
      </c>
      <c r="AA36" s="32">
        <v>3.2166760144056799</v>
      </c>
      <c r="AB36" s="32">
        <f t="shared" si="0"/>
        <v>17.767846191740084</v>
      </c>
      <c r="AC36" s="32">
        <f t="shared" si="17"/>
        <v>1.2250999999999999</v>
      </c>
      <c r="AD36" s="32">
        <f t="shared" si="2"/>
        <v>8.4020284684788393</v>
      </c>
      <c r="AE36" s="33">
        <f t="shared" si="22"/>
        <v>8.9424657534246726E-4</v>
      </c>
      <c r="AF36" s="32"/>
      <c r="AG36" s="31">
        <f t="shared" si="5"/>
        <v>0.39180475063260145</v>
      </c>
      <c r="AH36" s="31">
        <f t="shared" si="18"/>
        <v>0.76186344756288005</v>
      </c>
      <c r="AI36" s="31">
        <f t="shared" si="7"/>
        <v>0.68190225347060551</v>
      </c>
      <c r="AJ36" s="31">
        <f t="shared" si="14"/>
        <v>0.34271752183873472</v>
      </c>
      <c r="AK36" s="31">
        <f t="shared" si="19"/>
        <v>0.12725497577093986</v>
      </c>
      <c r="AL36" s="34">
        <f>(K36+L36)/(K36+L36+Y36)</f>
        <v>0.66809927192654972</v>
      </c>
      <c r="AM36" s="34">
        <f t="shared" si="9"/>
        <v>0.10910510960679549</v>
      </c>
      <c r="AN36" s="35"/>
      <c r="AO36" s="31">
        <f t="shared" si="11"/>
        <v>0.27055875233587334</v>
      </c>
      <c r="AP36" s="31">
        <f t="shared" si="12"/>
        <v>1</v>
      </c>
      <c r="AQ36" s="36">
        <f>Y36/(Y36+X36)</f>
        <v>0.13440913747439781</v>
      </c>
      <c r="AR36" s="37">
        <f t="shared" si="23"/>
        <v>3.3101740850365137E-2</v>
      </c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</row>
    <row r="37" spans="1:1021" x14ac:dyDescent="0.25">
      <c r="A37" s="26">
        <v>219</v>
      </c>
      <c r="B37" s="39">
        <v>40108</v>
      </c>
      <c r="C37" s="28">
        <v>6.24657534246575</v>
      </c>
      <c r="D37" s="29" t="s">
        <v>72</v>
      </c>
      <c r="E37" s="30" t="s">
        <v>47</v>
      </c>
      <c r="F37" s="31">
        <v>9.6310000000000007E-2</v>
      </c>
      <c r="G37" s="31">
        <v>25.09</v>
      </c>
      <c r="H37" s="31">
        <v>0.38385811080111598</v>
      </c>
      <c r="I37" s="31">
        <v>126.19509499999999</v>
      </c>
      <c r="J37" s="31">
        <v>110.70367666666699</v>
      </c>
      <c r="K37" s="32">
        <v>1.5</v>
      </c>
      <c r="L37" s="32">
        <v>1.2</v>
      </c>
      <c r="M37" s="32">
        <v>1.8114905457485799</v>
      </c>
      <c r="N37" s="32">
        <v>0</v>
      </c>
      <c r="O37" s="32">
        <v>0</v>
      </c>
      <c r="P37" s="32">
        <v>32.658131471870497</v>
      </c>
      <c r="Q37" s="32">
        <v>0</v>
      </c>
      <c r="R37" s="32">
        <v>10.451851467045</v>
      </c>
      <c r="S37" s="32">
        <v>24.397064023003299</v>
      </c>
      <c r="T37" s="32">
        <v>11.2158472603896</v>
      </c>
      <c r="U37" s="32">
        <v>0</v>
      </c>
      <c r="V37" s="32">
        <v>0</v>
      </c>
      <c r="W37" s="32">
        <v>0</v>
      </c>
      <c r="X37" s="32">
        <v>33.932233009738198</v>
      </c>
      <c r="Y37" s="32">
        <v>0.215</v>
      </c>
      <c r="Z37" s="32">
        <v>3.1786392590960602</v>
      </c>
      <c r="AA37" s="32">
        <v>0</v>
      </c>
      <c r="AB37" s="32">
        <f t="shared" si="0"/>
        <v>120.56025703689123</v>
      </c>
      <c r="AC37" s="32">
        <f t="shared" si="17"/>
        <v>4.5114905457485799</v>
      </c>
      <c r="AD37" s="32">
        <f t="shared" si="2"/>
        <v>78.722894222308383</v>
      </c>
      <c r="AE37" s="33">
        <f t="shared" si="22"/>
        <v>9.3698630136986247E-3</v>
      </c>
      <c r="AF37" s="32"/>
      <c r="AG37" s="34">
        <f t="shared" si="5"/>
        <v>0.55555555555555547</v>
      </c>
      <c r="AH37" s="31">
        <f t="shared" si="18"/>
        <v>0.88264688930984969</v>
      </c>
      <c r="AI37" s="31">
        <f t="shared" si="7"/>
        <v>0.6987954845601948</v>
      </c>
      <c r="AJ37" s="31">
        <f t="shared" si="14"/>
        <v>0.49043328905175465</v>
      </c>
      <c r="AK37" s="31">
        <f t="shared" si="19"/>
        <v>5.4202245361942819E-2</v>
      </c>
      <c r="AL37" s="34"/>
      <c r="AM37" s="34">
        <f t="shared" si="9"/>
        <v>4.2334334378184402E-2</v>
      </c>
      <c r="AN37" s="35">
        <f>K37/(M37+K37)</f>
        <v>0.45296822662705721</v>
      </c>
      <c r="AO37" s="31">
        <f t="shared" si="11"/>
        <v>7.9069364104260131E-2</v>
      </c>
      <c r="AP37" s="31">
        <f t="shared" si="12"/>
        <v>0.947446753410216</v>
      </c>
      <c r="AQ37" s="36"/>
      <c r="AR37" s="37">
        <f t="shared" si="23"/>
        <v>0.75308872888797773</v>
      </c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</row>
    <row r="38" spans="1:1021" x14ac:dyDescent="0.25">
      <c r="A38" s="26">
        <v>245</v>
      </c>
      <c r="B38" s="39">
        <v>40351</v>
      </c>
      <c r="C38" s="28">
        <v>1.34246575342466</v>
      </c>
      <c r="D38" s="29" t="s">
        <v>72</v>
      </c>
      <c r="E38" s="30" t="s">
        <v>51</v>
      </c>
      <c r="F38" s="31">
        <v>3.49E-2</v>
      </c>
      <c r="G38" s="31">
        <v>68.06</v>
      </c>
      <c r="H38" s="31">
        <v>5.1278283867175999E-2</v>
      </c>
      <c r="I38" s="31">
        <v>89.018400443571394</v>
      </c>
      <c r="J38" s="31">
        <v>87.302088273803605</v>
      </c>
      <c r="K38" s="32">
        <v>1.7465190581528699E-2</v>
      </c>
      <c r="L38" s="32">
        <v>3.4540000000000001E-2</v>
      </c>
      <c r="M38" s="32">
        <v>2.1634289079953999E-2</v>
      </c>
      <c r="N38" s="32">
        <v>0</v>
      </c>
      <c r="O38" s="32">
        <v>0</v>
      </c>
      <c r="P38" s="32">
        <v>0.36779706614328</v>
      </c>
      <c r="Q38" s="32">
        <v>0</v>
      </c>
      <c r="R38" s="32">
        <v>0</v>
      </c>
      <c r="S38" s="32">
        <v>0.235483016750657</v>
      </c>
      <c r="T38" s="32">
        <v>2</v>
      </c>
      <c r="U38" s="32">
        <v>0</v>
      </c>
      <c r="V38" s="32">
        <v>9.2510000000000005E-3</v>
      </c>
      <c r="W38" s="32">
        <v>0</v>
      </c>
      <c r="X38" s="32">
        <v>0.27464246810820098</v>
      </c>
      <c r="Y38" s="32">
        <v>0.32500000000000001</v>
      </c>
      <c r="Z38" s="32">
        <v>0</v>
      </c>
      <c r="AA38" s="32">
        <v>0</v>
      </c>
      <c r="AB38" s="32">
        <v>2.9515620306636201</v>
      </c>
      <c r="AC38" s="32">
        <v>7.3639479661482696E-2</v>
      </c>
      <c r="AD38" s="32">
        <v>2.60328008289394</v>
      </c>
      <c r="AE38" s="33">
        <f t="shared" si="22"/>
        <v>2.3446420232737201E-5</v>
      </c>
      <c r="AF38" s="32"/>
      <c r="AG38" s="31">
        <v>0.33583552692011498</v>
      </c>
      <c r="AH38" s="31">
        <v>0.78856360447892104</v>
      </c>
      <c r="AI38" s="31">
        <v>0.90456919418746495</v>
      </c>
      <c r="AJ38" s="31">
        <v>0.572500673657651</v>
      </c>
      <c r="AK38" s="31">
        <v>2.7509037137890501E-2</v>
      </c>
      <c r="AL38" s="34"/>
      <c r="AM38" s="34">
        <v>5.9790252196296703E-2</v>
      </c>
      <c r="AN38" s="35">
        <v>0.44668601047225298</v>
      </c>
      <c r="AO38" s="31">
        <v>0.18935596865172399</v>
      </c>
      <c r="AP38" s="31">
        <v>0.94444646331173698</v>
      </c>
      <c r="AQ38" s="36"/>
      <c r="AR38" s="37">
        <f t="shared" si="23"/>
        <v>3.9623709452744566E-3</v>
      </c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</row>
    <row r="39" spans="1:1021" x14ac:dyDescent="0.25">
      <c r="A39" s="26">
        <v>290</v>
      </c>
      <c r="B39" s="39">
        <v>40586</v>
      </c>
      <c r="C39" s="28">
        <v>7.5342465753424701</v>
      </c>
      <c r="D39" s="29" t="s">
        <v>72</v>
      </c>
      <c r="E39" s="30" t="s">
        <v>47</v>
      </c>
      <c r="F39" s="31">
        <v>1.28813062182245</v>
      </c>
      <c r="G39" s="31">
        <v>75.900000000000006</v>
      </c>
      <c r="H39" s="31">
        <v>1.69714179423247</v>
      </c>
      <c r="I39" s="31">
        <v>81.5228943821283</v>
      </c>
      <c r="J39" s="31">
        <v>78.117004250056496</v>
      </c>
      <c r="K39" s="32">
        <v>0.87</v>
      </c>
      <c r="L39" s="32">
        <v>1.3843880457329001</v>
      </c>
      <c r="M39" s="32">
        <v>1.2</v>
      </c>
      <c r="N39" s="32">
        <v>2.6</v>
      </c>
      <c r="O39" s="32">
        <v>0</v>
      </c>
      <c r="P39" s="32">
        <v>41.045401850434303</v>
      </c>
      <c r="Q39" s="32">
        <v>0</v>
      </c>
      <c r="R39" s="32">
        <v>8.8305061525645296</v>
      </c>
      <c r="S39" s="32">
        <v>9.4513475076154894</v>
      </c>
      <c r="T39" s="32">
        <v>16.710428720149501</v>
      </c>
      <c r="U39" s="32">
        <v>0</v>
      </c>
      <c r="V39" s="32">
        <v>0</v>
      </c>
      <c r="W39" s="32">
        <v>0</v>
      </c>
      <c r="X39" s="32">
        <v>101.464573442016</v>
      </c>
      <c r="Y39" s="32">
        <v>0.18</v>
      </c>
      <c r="Z39" s="32">
        <v>26.372401790658898</v>
      </c>
      <c r="AA39" s="32">
        <v>0</v>
      </c>
      <c r="AB39" s="32">
        <f t="shared" ref="AB39:AB59" si="24">SUM(K39:AA39)</f>
        <v>210.10904750917166</v>
      </c>
      <c r="AC39" s="32">
        <f>SUM(K39:O39)</f>
        <v>6.0543880457328996</v>
      </c>
      <c r="AD39" s="32">
        <f>SUM(P39:W39)</f>
        <v>76.03768423076383</v>
      </c>
      <c r="AE39" s="33">
        <f t="shared" si="22"/>
        <v>6.5547945205479486E-3</v>
      </c>
      <c r="AF39" s="32"/>
      <c r="AG39" s="31">
        <f>(K39)/(K39+L39)</f>
        <v>0.38591404068466995</v>
      </c>
      <c r="AH39" s="31">
        <f>X39/(AC39+X39)</f>
        <v>0.94369004348667607</v>
      </c>
      <c r="AI39" s="31"/>
      <c r="AJ39" s="31">
        <f>P39/(P39+X39)</f>
        <v>0.28801774588903989</v>
      </c>
      <c r="AK39" s="31">
        <f>AC39/(AC39+AD39)</f>
        <v>7.375119031397985E-2</v>
      </c>
      <c r="AL39" s="34"/>
      <c r="AM39" s="34">
        <f>(K39)/(X39+K39)</f>
        <v>8.501525640236849E-3</v>
      </c>
      <c r="AN39" s="35">
        <f>K39/(M39+K39)</f>
        <v>0.4202898550724638</v>
      </c>
      <c r="AO39" s="31">
        <f>(K39+L39)/(Y39+X39)</f>
        <v>2.2179128401959743E-2</v>
      </c>
      <c r="AP39" s="31">
        <f>P39/(M39+P39)</f>
        <v>0.97159454171489512</v>
      </c>
      <c r="AQ39" s="36"/>
      <c r="AR39" s="37">
        <f t="shared" si="23"/>
        <v>1.583013371644445</v>
      </c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</row>
    <row r="40" spans="1:1021" x14ac:dyDescent="0.25">
      <c r="A40" s="26">
        <v>312</v>
      </c>
      <c r="B40" s="39">
        <v>40748</v>
      </c>
      <c r="C40" s="28">
        <v>6.02739726027397</v>
      </c>
      <c r="D40" s="29" t="s">
        <v>72</v>
      </c>
      <c r="E40" s="30" t="s">
        <v>51</v>
      </c>
      <c r="F40" s="31">
        <v>8.1560999999999995E-2</v>
      </c>
      <c r="G40" s="31">
        <v>23.84</v>
      </c>
      <c r="H40" s="31">
        <v>0.342118288590604</v>
      </c>
      <c r="I40" s="31">
        <v>94.119254999999995</v>
      </c>
      <c r="J40" s="31">
        <v>81.721753333333297</v>
      </c>
      <c r="K40" s="32">
        <v>0.35</v>
      </c>
      <c r="L40" s="32">
        <v>0.75</v>
      </c>
      <c r="M40" s="32">
        <v>0.42994358425677498</v>
      </c>
      <c r="N40" s="32">
        <v>0</v>
      </c>
      <c r="O40" s="32">
        <v>0</v>
      </c>
      <c r="P40" s="32">
        <v>6.7912604514958899</v>
      </c>
      <c r="Q40" s="32">
        <v>1.6736619040399301</v>
      </c>
      <c r="R40" s="32">
        <v>2.4457449145416899</v>
      </c>
      <c r="S40" s="32">
        <v>4.6315341505226897</v>
      </c>
      <c r="T40" s="32">
        <v>2.1537991358611199</v>
      </c>
      <c r="U40" s="32">
        <v>1.0162074084053501</v>
      </c>
      <c r="V40" s="32">
        <v>0.215</v>
      </c>
      <c r="W40" s="32">
        <v>0</v>
      </c>
      <c r="X40" s="32">
        <v>6.7424888010969601</v>
      </c>
      <c r="Y40" s="32">
        <v>0.82294075412365797</v>
      </c>
      <c r="Z40" s="32">
        <v>0.66870866351895997</v>
      </c>
      <c r="AA40" s="32">
        <v>0</v>
      </c>
      <c r="AB40" s="32">
        <f t="shared" si="24"/>
        <v>28.691289767863022</v>
      </c>
      <c r="AC40" s="32">
        <v>6.1197743370271001</v>
      </c>
      <c r="AD40" s="32">
        <v>74.848831859466699</v>
      </c>
      <c r="AE40" s="33">
        <f t="shared" si="22"/>
        <v>2.1095890410958895E-3</v>
      </c>
      <c r="AF40" s="32"/>
      <c r="AG40" s="31">
        <v>0.31818181818181801</v>
      </c>
      <c r="AH40" s="31">
        <v>0.81505517204764</v>
      </c>
      <c r="AI40" s="31">
        <v>0.73511808594347205</v>
      </c>
      <c r="AJ40" s="31">
        <v>0.50180185288971502</v>
      </c>
      <c r="AK40" s="31">
        <v>7.5582063524419499E-2</v>
      </c>
      <c r="AL40" s="34">
        <v>0.57204050496152903</v>
      </c>
      <c r="AM40" s="34">
        <v>4.9347980633521402E-2</v>
      </c>
      <c r="AN40" s="35">
        <v>0.44875040588162901</v>
      </c>
      <c r="AO40" s="31">
        <v>0.14539822120753601</v>
      </c>
      <c r="AP40" s="31">
        <v>0.940460956077671</v>
      </c>
      <c r="AQ40" s="36">
        <v>0.10877647437160801</v>
      </c>
      <c r="AR40" s="37">
        <f t="shared" si="23"/>
        <v>0.17293380134054417</v>
      </c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</row>
    <row r="41" spans="1:1021" x14ac:dyDescent="0.25">
      <c r="A41" s="26">
        <v>320</v>
      </c>
      <c r="B41" s="39">
        <v>40831</v>
      </c>
      <c r="C41" s="28">
        <v>7.5890410958904102</v>
      </c>
      <c r="D41" s="29" t="s">
        <v>72</v>
      </c>
      <c r="E41" s="30" t="s">
        <v>47</v>
      </c>
      <c r="F41" s="31">
        <v>0.10631</v>
      </c>
      <c r="G41" s="31">
        <v>52.151000000000003</v>
      </c>
      <c r="H41" s="31">
        <v>0.203850357615386</v>
      </c>
      <c r="I41" s="31">
        <v>92.1055475</v>
      </c>
      <c r="J41" s="31">
        <v>79.815610000000007</v>
      </c>
      <c r="K41" s="32">
        <v>0.20569999999999999</v>
      </c>
      <c r="L41" s="32">
        <v>0.20349999999999999</v>
      </c>
      <c r="M41" s="32">
        <v>1.1889017199953E-2</v>
      </c>
      <c r="N41" s="32">
        <v>4.5675351118842598E-2</v>
      </c>
      <c r="O41" s="32">
        <v>0</v>
      </c>
      <c r="P41" s="32">
        <v>6.1217348353356202</v>
      </c>
      <c r="Q41" s="32">
        <v>0</v>
      </c>
      <c r="R41" s="32">
        <v>3.9461565541683199</v>
      </c>
      <c r="S41" s="32">
        <v>6.1441424094772703</v>
      </c>
      <c r="T41" s="32">
        <v>4.0047204855835004</v>
      </c>
      <c r="U41" s="32">
        <v>2.8183687715892898</v>
      </c>
      <c r="V41" s="32">
        <v>0.55549999999999999</v>
      </c>
      <c r="W41" s="32">
        <v>0</v>
      </c>
      <c r="X41" s="32">
        <v>11.636291817084601</v>
      </c>
      <c r="Y41" s="32">
        <v>0.93410692820659003</v>
      </c>
      <c r="Z41" s="32">
        <v>0.74699106225519996</v>
      </c>
      <c r="AA41" s="32">
        <v>0</v>
      </c>
      <c r="AB41" s="32">
        <f t="shared" si="24"/>
        <v>37.374777232019184</v>
      </c>
      <c r="AC41" s="32">
        <f t="shared" ref="AC41:AC59" si="25">SUM(K41:O41)</f>
        <v>0.46676436831879559</v>
      </c>
      <c r="AD41" s="32">
        <f t="shared" ref="AD41:AD59" si="26">SUM(P41:W41)</f>
        <v>23.590623056153998</v>
      </c>
      <c r="AE41" s="33">
        <f t="shared" si="22"/>
        <v>1.5610657534246572E-3</v>
      </c>
      <c r="AF41" s="32"/>
      <c r="AG41" s="31">
        <f t="shared" ref="AG41:AG59" si="27">(K41)/(K41+L41)</f>
        <v>0.50268817204301075</v>
      </c>
      <c r="AH41" s="31">
        <f t="shared" ref="AH41:AH59" si="28">X41/(AC41+X41)</f>
        <v>0.96143417322298108</v>
      </c>
      <c r="AI41" s="31">
        <f t="shared" ref="AI41:AI59" si="29">AD41/(AD41+X41)</f>
        <v>0.66967610252112852</v>
      </c>
      <c r="AJ41" s="31">
        <f t="shared" ref="AJ41:AJ59" si="30">P41/(P41+X41)</f>
        <v>0.34473058043875027</v>
      </c>
      <c r="AK41" s="31">
        <f t="shared" ref="AK41:AK59" si="31">AC41/(AC41+AD41)</f>
        <v>1.9402122104246924E-2</v>
      </c>
      <c r="AL41" s="34">
        <f>(K41+L41)/(K41+L41+Y41)</f>
        <v>0.30462137238159787</v>
      </c>
      <c r="AM41" s="34"/>
      <c r="AN41" s="35">
        <f t="shared" ref="AN41:AN59" si="32">K41/(M41+K41)</f>
        <v>0.94536021462412501</v>
      </c>
      <c r="AO41" s="31">
        <f t="shared" ref="AO41:AO59" si="33">(K41+L41)/(Y41+X41)</f>
        <v>3.2552666648962454E-2</v>
      </c>
      <c r="AP41" s="31">
        <f t="shared" ref="AP41:AP51" si="34">P41/(M41+P41)</f>
        <v>0.99806166509623218</v>
      </c>
      <c r="AQ41" s="36">
        <f>Y41/(Y41+X41)</f>
        <v>7.4310047527848061E-2</v>
      </c>
      <c r="AR41" s="37">
        <f t="shared" si="23"/>
        <v>0.28363872036354282</v>
      </c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</row>
    <row r="42" spans="1:1021" x14ac:dyDescent="0.25">
      <c r="A42" s="26" t="s">
        <v>73</v>
      </c>
      <c r="B42" s="39">
        <v>40922</v>
      </c>
      <c r="C42" s="28">
        <v>9.2761117535494293</v>
      </c>
      <c r="D42" s="29" t="s">
        <v>72</v>
      </c>
      <c r="E42" s="30" t="s">
        <v>47</v>
      </c>
      <c r="F42" s="31">
        <v>0.12515299999999999</v>
      </c>
      <c r="G42" s="31">
        <v>28.51</v>
      </c>
      <c r="H42" s="31">
        <v>0.43897930550684</v>
      </c>
      <c r="I42" s="31">
        <v>61.819769999999998</v>
      </c>
      <c r="J42" s="31">
        <v>51.2432533333333</v>
      </c>
      <c r="K42" s="32">
        <v>0.74509999999999998</v>
      </c>
      <c r="L42" s="32">
        <v>1.4992631000000001</v>
      </c>
      <c r="M42" s="32">
        <v>1.3768118116566099</v>
      </c>
      <c r="N42" s="32">
        <v>0</v>
      </c>
      <c r="O42" s="32">
        <v>0</v>
      </c>
      <c r="P42" s="32">
        <v>8.0852277818119909</v>
      </c>
      <c r="Q42" s="32">
        <v>0</v>
      </c>
      <c r="R42" s="32">
        <v>5.3564101791755903</v>
      </c>
      <c r="S42" s="32">
        <v>4.3817244437524696</v>
      </c>
      <c r="T42" s="32">
        <v>6.4250622836669598</v>
      </c>
      <c r="U42" s="32">
        <v>0</v>
      </c>
      <c r="V42" s="32">
        <v>0</v>
      </c>
      <c r="W42" s="32">
        <v>0</v>
      </c>
      <c r="X42" s="32">
        <v>8.7923653392220302</v>
      </c>
      <c r="Y42" s="32">
        <v>3.00499678455731</v>
      </c>
      <c r="Z42" s="32">
        <v>3.77496404367362</v>
      </c>
      <c r="AA42" s="32">
        <v>0</v>
      </c>
      <c r="AB42" s="32">
        <f t="shared" si="24"/>
        <v>43.44192576751658</v>
      </c>
      <c r="AC42" s="32">
        <f t="shared" si="25"/>
        <v>3.6211749116566101</v>
      </c>
      <c r="AD42" s="32">
        <f t="shared" si="26"/>
        <v>24.248424688407013</v>
      </c>
      <c r="AE42" s="33">
        <f t="shared" si="22"/>
        <v>6.9116308675696795E-3</v>
      </c>
      <c r="AF42" s="32"/>
      <c r="AG42" s="31">
        <f t="shared" si="27"/>
        <v>0.33198727959838581</v>
      </c>
      <c r="AH42" s="31">
        <f t="shared" si="28"/>
        <v>0.70828830144564925</v>
      </c>
      <c r="AI42" s="31">
        <f t="shared" si="29"/>
        <v>0.73389361053807234</v>
      </c>
      <c r="AJ42" s="31">
        <f t="shared" si="30"/>
        <v>0.47905099523554828</v>
      </c>
      <c r="AK42" s="31">
        <f t="shared" si="31"/>
        <v>0.12993279285032655</v>
      </c>
      <c r="AL42" s="34">
        <f>(K42+L42)/(K42+L42+Y42)</f>
        <v>0.42754986309902665</v>
      </c>
      <c r="AM42" s="34"/>
      <c r="AN42" s="35">
        <f t="shared" si="32"/>
        <v>0.35114560176668641</v>
      </c>
      <c r="AO42" s="31">
        <f t="shared" si="33"/>
        <v>0.19024279126569762</v>
      </c>
      <c r="AP42" s="31">
        <f t="shared" si="34"/>
        <v>0.85449101136640904</v>
      </c>
      <c r="AQ42" s="36"/>
      <c r="AR42" s="37">
        <f t="shared" si="23"/>
        <v>0.40297215820888238</v>
      </c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</row>
    <row r="43" spans="1:1021" x14ac:dyDescent="0.25">
      <c r="A43" s="40" t="s">
        <v>74</v>
      </c>
      <c r="B43" s="40">
        <v>40960</v>
      </c>
      <c r="C43" s="41">
        <v>2.93150684931507</v>
      </c>
      <c r="D43" s="29" t="s">
        <v>72</v>
      </c>
      <c r="E43" s="41" t="s">
        <v>47</v>
      </c>
      <c r="F43" s="41"/>
      <c r="G43" s="41"/>
      <c r="H43" s="42"/>
      <c r="I43" s="42"/>
      <c r="J43" s="42"/>
      <c r="K43" s="42">
        <v>0.25629007080465099</v>
      </c>
      <c r="L43" s="42">
        <v>6.33031111439534E-2</v>
      </c>
      <c r="M43" s="42">
        <v>0.74036640107551299</v>
      </c>
      <c r="N43" s="42">
        <v>0.39387096961506102</v>
      </c>
      <c r="O43" s="42">
        <v>0</v>
      </c>
      <c r="P43" s="42">
        <v>0.94344737078003804</v>
      </c>
      <c r="Q43" s="42">
        <v>0</v>
      </c>
      <c r="R43" s="42">
        <v>1.2632416715168</v>
      </c>
      <c r="S43" s="42">
        <v>0.65394846241417703</v>
      </c>
      <c r="T43" s="42">
        <v>0.86565990403547899</v>
      </c>
      <c r="U43" s="42">
        <v>3.1570651048925397E-2</v>
      </c>
      <c r="V43" s="42">
        <v>5.8409999999999998E-3</v>
      </c>
      <c r="W43" s="42">
        <v>5.4727999999999999E-2</v>
      </c>
      <c r="X43" s="42">
        <v>2.3494094214083101</v>
      </c>
      <c r="Y43" s="42">
        <v>0.16559088480244699</v>
      </c>
      <c r="Z43" s="42">
        <v>3.3705850465192499</v>
      </c>
      <c r="AA43" s="42">
        <v>0</v>
      </c>
      <c r="AB43" s="42">
        <f t="shared" si="24"/>
        <v>11.157852965164606</v>
      </c>
      <c r="AC43" s="32">
        <f t="shared" si="25"/>
        <v>1.4538305526391786</v>
      </c>
      <c r="AD43" s="32">
        <f t="shared" si="26"/>
        <v>3.8184370597954191</v>
      </c>
      <c r="AE43" s="33">
        <f t="shared" si="22"/>
        <v>7.5131609797527863E-4</v>
      </c>
      <c r="AF43" s="41"/>
      <c r="AG43" s="31">
        <f t="shared" si="27"/>
        <v>0.80192596488452761</v>
      </c>
      <c r="AH43" s="31">
        <f t="shared" si="28"/>
        <v>0.6177389377057948</v>
      </c>
      <c r="AI43" s="31">
        <f t="shared" si="29"/>
        <v>0.61908756507347529</v>
      </c>
      <c r="AJ43" s="31">
        <f t="shared" si="30"/>
        <v>0.28651333183337352</v>
      </c>
      <c r="AK43" s="31">
        <f t="shared" si="31"/>
        <v>0.27575052321136578</v>
      </c>
      <c r="AL43" s="34">
        <f>(K43+L43)/(K43+L43+Y43)</f>
        <v>0.65870502320635382</v>
      </c>
      <c r="AM43" s="34">
        <f t="shared" ref="AM43:AM59" si="35">(K43)/(X43+K43)</f>
        <v>9.8357493475577137E-2</v>
      </c>
      <c r="AN43" s="35">
        <f t="shared" si="32"/>
        <v>0.25714985858785133</v>
      </c>
      <c r="AO43" s="31">
        <f t="shared" si="33"/>
        <v>0.12707480836458496</v>
      </c>
      <c r="AP43" s="31">
        <f t="shared" si="34"/>
        <v>0.56030386884195971</v>
      </c>
      <c r="AQ43" s="36">
        <f>Y43/(Y43+X43)</f>
        <v>6.5841298068045034E-2</v>
      </c>
      <c r="AR43" s="37">
        <f t="shared" si="23"/>
        <v>3.2709322391030506E-2</v>
      </c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</row>
    <row r="44" spans="1:1021" x14ac:dyDescent="0.25">
      <c r="A44" s="26" t="s">
        <v>75</v>
      </c>
      <c r="B44" s="39">
        <v>41048</v>
      </c>
      <c r="C44" s="28">
        <v>3.54513682453352</v>
      </c>
      <c r="D44" s="29" t="s">
        <v>72</v>
      </c>
      <c r="E44" s="30" t="s">
        <v>51</v>
      </c>
      <c r="F44" s="31">
        <v>8.5099999999999995E-2</v>
      </c>
      <c r="G44" s="31">
        <v>33</v>
      </c>
      <c r="H44" s="31">
        <v>0.25787878787878799</v>
      </c>
      <c r="I44" s="31">
        <v>82.284401666666696</v>
      </c>
      <c r="J44" s="31">
        <v>119.194336666667</v>
      </c>
      <c r="K44" s="32">
        <v>0.15796691700989399</v>
      </c>
      <c r="L44" s="32">
        <v>0.25452856095316601</v>
      </c>
      <c r="M44" s="32">
        <v>0.5</v>
      </c>
      <c r="N44" s="32">
        <v>0.34749873640918899</v>
      </c>
      <c r="O44" s="32">
        <v>0</v>
      </c>
      <c r="P44" s="32">
        <v>8.2238583312930906</v>
      </c>
      <c r="Q44" s="32">
        <v>0</v>
      </c>
      <c r="R44" s="32">
        <v>6.1320055874725199</v>
      </c>
      <c r="S44" s="32">
        <v>5.0605145977550201</v>
      </c>
      <c r="T44" s="32">
        <v>4.4841707006740403</v>
      </c>
      <c r="U44" s="32">
        <v>2.7277973023012199</v>
      </c>
      <c r="V44" s="32">
        <v>1.2</v>
      </c>
      <c r="W44" s="32">
        <v>0</v>
      </c>
      <c r="X44" s="32">
        <v>12.677865742693401</v>
      </c>
      <c r="Y44" s="32">
        <v>0.154</v>
      </c>
      <c r="Z44" s="32">
        <v>2.2700917617754799</v>
      </c>
      <c r="AA44" s="32">
        <v>0</v>
      </c>
      <c r="AB44" s="32">
        <f t="shared" si="24"/>
        <v>44.190298238337029</v>
      </c>
      <c r="AC44" s="32">
        <f t="shared" si="25"/>
        <v>1.2599942143722489</v>
      </c>
      <c r="AD44" s="32">
        <f t="shared" si="26"/>
        <v>27.828346519495891</v>
      </c>
      <c r="AE44" s="33">
        <f t="shared" si="22"/>
        <v>5.6001433454980567E-4</v>
      </c>
      <c r="AF44" s="32"/>
      <c r="AG44" s="31">
        <f t="shared" si="27"/>
        <v>0.3829542999839633</v>
      </c>
      <c r="AH44" s="31">
        <f t="shared" si="28"/>
        <v>0.9095991624070302</v>
      </c>
      <c r="AI44" s="31">
        <f t="shared" si="29"/>
        <v>0.68701428658320607</v>
      </c>
      <c r="AJ44" s="31">
        <f t="shared" si="30"/>
        <v>0.39345358795201962</v>
      </c>
      <c r="AK44" s="31">
        <f t="shared" si="31"/>
        <v>4.3316125381645171E-2</v>
      </c>
      <c r="AL44" s="34"/>
      <c r="AM44" s="34">
        <f t="shared" si="35"/>
        <v>1.2306713650592688E-2</v>
      </c>
      <c r="AN44" s="35">
        <f t="shared" si="32"/>
        <v>0.24008337338261432</v>
      </c>
      <c r="AO44" s="31">
        <f t="shared" si="33"/>
        <v>3.2146180940050686E-2</v>
      </c>
      <c r="AP44" s="31">
        <f t="shared" si="34"/>
        <v>0.94268591017732772</v>
      </c>
      <c r="AQ44" s="36"/>
      <c r="AR44" s="37">
        <f t="shared" si="23"/>
        <v>0.15666065357184736</v>
      </c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</row>
    <row r="45" spans="1:1021" x14ac:dyDescent="0.25">
      <c r="A45" s="26" t="s">
        <v>76</v>
      </c>
      <c r="B45" s="39">
        <v>41113</v>
      </c>
      <c r="C45" s="28">
        <v>2.57275143492026</v>
      </c>
      <c r="D45" s="29" t="s">
        <v>72</v>
      </c>
      <c r="E45" s="30" t="s">
        <v>51</v>
      </c>
      <c r="F45" s="31">
        <v>0.77549999999999997</v>
      </c>
      <c r="G45" s="31">
        <v>33</v>
      </c>
      <c r="H45" s="31">
        <v>2.35</v>
      </c>
      <c r="I45" s="31">
        <v>62.5749766666667</v>
      </c>
      <c r="J45" s="31">
        <v>92.8203216666667</v>
      </c>
      <c r="K45" s="32">
        <v>0.342678276399</v>
      </c>
      <c r="L45" s="32">
        <v>0.55795184230827799</v>
      </c>
      <c r="M45" s="32">
        <v>0.75450833580424004</v>
      </c>
      <c r="N45" s="32">
        <v>0.87370092496413998</v>
      </c>
      <c r="O45" s="32">
        <v>0</v>
      </c>
      <c r="P45" s="32">
        <v>5.3454307185813601</v>
      </c>
      <c r="Q45" s="32">
        <v>0</v>
      </c>
      <c r="R45" s="32">
        <v>3.63403571503608</v>
      </c>
      <c r="S45" s="32">
        <v>3.59792010676723</v>
      </c>
      <c r="T45" s="32">
        <v>2.6186591546985101</v>
      </c>
      <c r="U45" s="32">
        <v>0</v>
      </c>
      <c r="V45" s="32">
        <v>0</v>
      </c>
      <c r="W45" s="32">
        <v>0</v>
      </c>
      <c r="X45" s="32">
        <v>7.9348114481210903</v>
      </c>
      <c r="Y45" s="32">
        <v>0.23191791195426401</v>
      </c>
      <c r="Z45" s="32">
        <v>0</v>
      </c>
      <c r="AA45" s="32">
        <v>0</v>
      </c>
      <c r="AB45" s="32">
        <f t="shared" si="24"/>
        <v>25.891614434634192</v>
      </c>
      <c r="AC45" s="32">
        <f t="shared" si="25"/>
        <v>2.5288393794756581</v>
      </c>
      <c r="AD45" s="32">
        <f t="shared" si="26"/>
        <v>15.196045695083178</v>
      </c>
      <c r="AE45" s="33">
        <f t="shared" si="22"/>
        <v>8.8162602732152877E-4</v>
      </c>
      <c r="AF45" s="32"/>
      <c r="AG45" s="31">
        <f t="shared" si="27"/>
        <v>0.38048724918378724</v>
      </c>
      <c r="AH45" s="31">
        <f t="shared" si="28"/>
        <v>0.75832150545332444</v>
      </c>
      <c r="AI45" s="31">
        <f t="shared" si="29"/>
        <v>0.65695990429596784</v>
      </c>
      <c r="AJ45" s="31">
        <f t="shared" si="30"/>
        <v>0.40251003343779063</v>
      </c>
      <c r="AK45" s="31">
        <f t="shared" si="31"/>
        <v>0.14267169399622184</v>
      </c>
      <c r="AL45" s="34">
        <f t="shared" ref="AL45:AL51" si="36">(K45+L45)/(K45+L45+Y45)</f>
        <v>0.79522465654829977</v>
      </c>
      <c r="AM45" s="34">
        <f t="shared" si="35"/>
        <v>4.1398816284108124E-2</v>
      </c>
      <c r="AN45" s="35">
        <f t="shared" si="32"/>
        <v>0.31232451488892499</v>
      </c>
      <c r="AO45" s="31">
        <f t="shared" si="33"/>
        <v>0.11028039243104878</v>
      </c>
      <c r="AP45" s="31">
        <f t="shared" si="34"/>
        <v>0.87630887307607108</v>
      </c>
      <c r="AQ45" s="36">
        <f t="shared" ref="AQ45:AQ51" si="37">Y45/(Y45+X45)</f>
        <v>2.8397893664511505E-2</v>
      </c>
      <c r="AR45" s="37">
        <f t="shared" si="23"/>
        <v>6.6612688189107233E-2</v>
      </c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</row>
    <row r="46" spans="1:1021" x14ac:dyDescent="0.25">
      <c r="A46" s="40" t="s">
        <v>77</v>
      </c>
      <c r="B46" s="40">
        <v>41149</v>
      </c>
      <c r="C46" s="41">
        <v>2.6849315068493098</v>
      </c>
      <c r="D46" s="29" t="s">
        <v>72</v>
      </c>
      <c r="E46" s="41" t="s">
        <v>51</v>
      </c>
      <c r="F46" s="41"/>
      <c r="G46" s="41"/>
      <c r="H46" s="42"/>
      <c r="I46" s="42"/>
      <c r="J46" s="42"/>
      <c r="K46" s="42">
        <v>0.26810056929895498</v>
      </c>
      <c r="L46" s="42">
        <v>5.1407222764599803E-2</v>
      </c>
      <c r="M46" s="42">
        <v>0.965141669560864</v>
      </c>
      <c r="N46" s="42">
        <v>9.3552795325469798E-2</v>
      </c>
      <c r="O46" s="42">
        <v>0</v>
      </c>
      <c r="P46" s="42">
        <v>0.62189438670336705</v>
      </c>
      <c r="Q46" s="42">
        <v>0</v>
      </c>
      <c r="R46" s="42">
        <v>0.57898886783624004</v>
      </c>
      <c r="S46" s="42">
        <v>0.41137989355250498</v>
      </c>
      <c r="T46" s="42">
        <v>0.32369807263904099</v>
      </c>
      <c r="U46" s="42">
        <v>6.3461655893219003E-3</v>
      </c>
      <c r="V46" s="42">
        <v>1.2E-2</v>
      </c>
      <c r="W46" s="42">
        <v>0.136460509751339</v>
      </c>
      <c r="X46" s="42">
        <v>0.60928145440586001</v>
      </c>
      <c r="Y46" s="42">
        <v>1.1597648951147101E-2</v>
      </c>
      <c r="Z46" s="42">
        <v>0.45372797201877302</v>
      </c>
      <c r="AA46" s="42">
        <v>0</v>
      </c>
      <c r="AB46" s="42">
        <f t="shared" si="24"/>
        <v>4.5435772283974822</v>
      </c>
      <c r="AC46" s="32">
        <f t="shared" si="25"/>
        <v>1.3782022569498886</v>
      </c>
      <c r="AD46" s="32">
        <f t="shared" si="26"/>
        <v>2.0907678960718141</v>
      </c>
      <c r="AE46" s="33">
        <f t="shared" si="22"/>
        <v>7.1983166551500095E-4</v>
      </c>
      <c r="AF46" s="41"/>
      <c r="AG46" s="31">
        <f t="shared" si="27"/>
        <v>0.83910494816860637</v>
      </c>
      <c r="AH46" s="31">
        <f t="shared" si="28"/>
        <v>0.30655921903895395</v>
      </c>
      <c r="AI46" s="31">
        <f t="shared" si="29"/>
        <v>0.77434432659607855</v>
      </c>
      <c r="AJ46" s="31">
        <f t="shared" si="30"/>
        <v>0.50512231148320108</v>
      </c>
      <c r="AK46" s="31">
        <f t="shared" si="31"/>
        <v>0.39729435427669602</v>
      </c>
      <c r="AL46" s="34">
        <f t="shared" si="36"/>
        <v>0.96497294361697861</v>
      </c>
      <c r="AM46" s="34">
        <f t="shared" si="35"/>
        <v>0.30556879677894372</v>
      </c>
      <c r="AN46" s="35">
        <f t="shared" si="32"/>
        <v>0.21739489684267099</v>
      </c>
      <c r="AO46" s="31">
        <f t="shared" si="33"/>
        <v>0.51460548492616442</v>
      </c>
      <c r="AP46" s="31">
        <f t="shared" si="34"/>
        <v>0.3918590155835916</v>
      </c>
      <c r="AQ46" s="36">
        <f t="shared" si="37"/>
        <v>1.867939972281274E-2</v>
      </c>
      <c r="AR46" s="37">
        <f t="shared" si="23"/>
        <v>1.2199193654327463E-2</v>
      </c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</row>
    <row r="47" spans="1:1021" x14ac:dyDescent="0.25">
      <c r="A47" s="40" t="s">
        <v>78</v>
      </c>
      <c r="B47" s="40">
        <v>41345</v>
      </c>
      <c r="C47" s="41">
        <v>1.7808219178082201</v>
      </c>
      <c r="D47" s="29" t="s">
        <v>72</v>
      </c>
      <c r="E47" s="41" t="s">
        <v>47</v>
      </c>
      <c r="F47" s="41"/>
      <c r="G47" s="41"/>
      <c r="H47" s="42"/>
      <c r="I47" s="42"/>
      <c r="J47" s="42"/>
      <c r="K47" s="42">
        <v>0.274838168122783</v>
      </c>
      <c r="L47" s="42">
        <v>0.27329199829145401</v>
      </c>
      <c r="M47" s="42">
        <v>1.60839363560358</v>
      </c>
      <c r="N47" s="42">
        <v>0.63365349058460696</v>
      </c>
      <c r="O47" s="42">
        <v>0</v>
      </c>
      <c r="P47" s="42">
        <v>1.5769629328017001</v>
      </c>
      <c r="Q47" s="42">
        <v>0</v>
      </c>
      <c r="R47" s="42">
        <v>2.1076679990306801</v>
      </c>
      <c r="S47" s="42">
        <v>1.2666682552547099</v>
      </c>
      <c r="T47" s="42">
        <v>1.03016760919948</v>
      </c>
      <c r="U47" s="42">
        <v>5.2644328184147599E-3</v>
      </c>
      <c r="V47" s="42">
        <v>8.0999999999999996E-3</v>
      </c>
      <c r="W47" s="42">
        <v>3.35104413165822E-2</v>
      </c>
      <c r="X47" s="42">
        <v>1.56392565422269</v>
      </c>
      <c r="Y47" s="42">
        <v>0.298877117232839</v>
      </c>
      <c r="Z47" s="42">
        <v>5.1965510238473804</v>
      </c>
      <c r="AA47" s="42">
        <v>0</v>
      </c>
      <c r="AB47" s="42">
        <f t="shared" si="24"/>
        <v>15.877872758326902</v>
      </c>
      <c r="AC47" s="32">
        <f t="shared" si="25"/>
        <v>2.790177292602424</v>
      </c>
      <c r="AD47" s="32">
        <f t="shared" si="26"/>
        <v>6.0283416704215664</v>
      </c>
      <c r="AE47" s="33">
        <f t="shared" si="22"/>
        <v>4.8943783364331249E-4</v>
      </c>
      <c r="AF47" s="41"/>
      <c r="AG47" s="31">
        <f t="shared" si="27"/>
        <v>0.50141040388402969</v>
      </c>
      <c r="AH47" s="31">
        <f t="shared" si="28"/>
        <v>0.3591843540040916</v>
      </c>
      <c r="AI47" s="31">
        <f t="shared" si="29"/>
        <v>0.79401072336504308</v>
      </c>
      <c r="AJ47" s="31">
        <f t="shared" si="30"/>
        <v>0.50207541245379883</v>
      </c>
      <c r="AK47" s="31">
        <f t="shared" si="31"/>
        <v>0.31639976103715656</v>
      </c>
      <c r="AL47" s="34">
        <f t="shared" si="36"/>
        <v>0.64713748865780396</v>
      </c>
      <c r="AM47" s="34">
        <f t="shared" si="35"/>
        <v>0.14946898823156501</v>
      </c>
      <c r="AN47" s="35">
        <f t="shared" si="32"/>
        <v>0.14593963822135914</v>
      </c>
      <c r="AO47" s="31">
        <f t="shared" si="33"/>
        <v>0.29425024206182993</v>
      </c>
      <c r="AP47" s="31">
        <f t="shared" si="34"/>
        <v>0.49506637606702614</v>
      </c>
      <c r="AQ47" s="36">
        <f t="shared" si="37"/>
        <v>0.16044485321401303</v>
      </c>
      <c r="AR47" s="37">
        <f t="shared" si="23"/>
        <v>2.8275663816198605E-2</v>
      </c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</row>
    <row r="48" spans="1:1021" x14ac:dyDescent="0.25">
      <c r="A48" s="26" t="s">
        <v>79</v>
      </c>
      <c r="B48" s="39">
        <v>41434</v>
      </c>
      <c r="C48" s="28">
        <v>1.7574612247766599</v>
      </c>
      <c r="D48" s="29" t="s">
        <v>72</v>
      </c>
      <c r="E48" s="30" t="s">
        <v>51</v>
      </c>
      <c r="F48" s="31">
        <v>4.3999999999999997E-2</v>
      </c>
      <c r="G48" s="31">
        <v>32.71</v>
      </c>
      <c r="H48" s="31">
        <v>0.13451543870376001</v>
      </c>
      <c r="I48" s="31">
        <v>76.003728692678607</v>
      </c>
      <c r="J48" s="31">
        <v>77.548563720232195</v>
      </c>
      <c r="K48" s="32">
        <v>3.3138437676736902E-2</v>
      </c>
      <c r="L48" s="42">
        <v>5.5711743629024799E-2</v>
      </c>
      <c r="M48" s="42">
        <v>1.26649591604774</v>
      </c>
      <c r="N48" s="42">
        <v>0.14876505643791901</v>
      </c>
      <c r="O48" s="32">
        <v>0</v>
      </c>
      <c r="P48" s="42">
        <v>3.27570539315303</v>
      </c>
      <c r="Q48" s="32">
        <v>0</v>
      </c>
      <c r="R48" s="42">
        <v>3.51012369998337</v>
      </c>
      <c r="S48" s="32">
        <v>0.96232826530163595</v>
      </c>
      <c r="T48" s="42">
        <v>1.52589869403342</v>
      </c>
      <c r="U48" s="32">
        <v>0.34839999999999999</v>
      </c>
      <c r="V48" s="32">
        <v>0.40210000000000001</v>
      </c>
      <c r="W48" s="32">
        <v>0</v>
      </c>
      <c r="X48" s="42">
        <v>1.5232364999750501</v>
      </c>
      <c r="Y48" s="32">
        <v>4.0170900073820702E-2</v>
      </c>
      <c r="Z48" s="32">
        <v>0.4</v>
      </c>
      <c r="AA48" s="32">
        <v>0</v>
      </c>
      <c r="AB48" s="32">
        <f t="shared" si="24"/>
        <v>13.49207460631175</v>
      </c>
      <c r="AC48" s="32">
        <f t="shared" si="25"/>
        <v>1.5041111537914207</v>
      </c>
      <c r="AD48" s="32">
        <f t="shared" si="26"/>
        <v>10.024556052471457</v>
      </c>
      <c r="AE48" s="33">
        <f t="shared" si="22"/>
        <v>5.8239519266543049E-5</v>
      </c>
      <c r="AF48" s="32"/>
      <c r="AG48" s="31">
        <f t="shared" si="27"/>
        <v>0.37296983742438311</v>
      </c>
      <c r="AH48" s="31">
        <f t="shared" si="28"/>
        <v>0.50315876278032268</v>
      </c>
      <c r="AI48" s="31">
        <f t="shared" si="29"/>
        <v>0.86809284172217493</v>
      </c>
      <c r="AJ48" s="31">
        <f t="shared" si="30"/>
        <v>0.68258909278391711</v>
      </c>
      <c r="AK48" s="31">
        <f t="shared" si="31"/>
        <v>0.13046704591961172</v>
      </c>
      <c r="AL48" s="34">
        <f t="shared" si="36"/>
        <v>0.68864855538113823</v>
      </c>
      <c r="AM48" s="34">
        <f t="shared" si="35"/>
        <v>2.1292065860900593E-2</v>
      </c>
      <c r="AN48" s="35">
        <f t="shared" si="32"/>
        <v>2.5498277713088418E-2</v>
      </c>
      <c r="AO48" s="31">
        <f t="shared" si="33"/>
        <v>5.6831112161157944E-2</v>
      </c>
      <c r="AP48" s="31">
        <f t="shared" si="34"/>
        <v>0.72117133745650996</v>
      </c>
      <c r="AQ48" s="36">
        <f t="shared" si="37"/>
        <v>2.5694454351799151E-2</v>
      </c>
      <c r="AR48" s="37">
        <f t="shared" si="23"/>
        <v>2.3711797962386719E-2</v>
      </c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</row>
    <row r="49" spans="1:1024" s="41" customFormat="1" x14ac:dyDescent="0.25">
      <c r="A49" s="40" t="s">
        <v>80</v>
      </c>
      <c r="B49" s="40">
        <v>41557</v>
      </c>
      <c r="C49" s="41">
        <v>2.5753424657534199</v>
      </c>
      <c r="D49" s="29" t="s">
        <v>72</v>
      </c>
      <c r="E49" s="41" t="s">
        <v>47</v>
      </c>
      <c r="H49" s="42"/>
      <c r="I49" s="42"/>
      <c r="J49" s="42"/>
      <c r="K49" s="42">
        <v>0.126445268943807</v>
      </c>
      <c r="L49" s="42">
        <v>2.43516368324482E-2</v>
      </c>
      <c r="M49" s="42">
        <v>0.59649808939640703</v>
      </c>
      <c r="N49" s="42">
        <v>0</v>
      </c>
      <c r="O49" s="42">
        <v>0</v>
      </c>
      <c r="P49" s="42">
        <v>0.87345450497911803</v>
      </c>
      <c r="Q49" s="42">
        <v>0</v>
      </c>
      <c r="R49" s="42">
        <v>0.674688517277936</v>
      </c>
      <c r="S49" s="42">
        <v>0.37166908382345598</v>
      </c>
      <c r="T49" s="42">
        <v>0.546278171935066</v>
      </c>
      <c r="U49" s="42">
        <v>4.2067385535277798E-3</v>
      </c>
      <c r="V49" s="42">
        <v>8.0999999999999996E-3</v>
      </c>
      <c r="W49" s="42">
        <v>0.20383337385806799</v>
      </c>
      <c r="X49" s="42">
        <v>1.0692091287485199</v>
      </c>
      <c r="Y49" s="42">
        <v>6.8326312980630799E-3</v>
      </c>
      <c r="Z49" s="42">
        <v>0.48804787872001698</v>
      </c>
      <c r="AA49" s="42">
        <v>0</v>
      </c>
      <c r="AB49" s="42">
        <f t="shared" si="24"/>
        <v>4.9936150243664335</v>
      </c>
      <c r="AC49" s="32">
        <f t="shared" si="25"/>
        <v>0.74729499517266218</v>
      </c>
      <c r="AD49" s="32">
        <f t="shared" si="26"/>
        <v>2.682230390427172</v>
      </c>
      <c r="AE49" s="33">
        <f t="shared" si="22"/>
        <v>3.2563987070459828E-4</v>
      </c>
      <c r="AG49" s="31">
        <f t="shared" si="27"/>
        <v>0.83851368363897383</v>
      </c>
      <c r="AH49" s="31">
        <f t="shared" si="28"/>
        <v>0.58860814829337149</v>
      </c>
      <c r="AI49" s="31">
        <f t="shared" si="29"/>
        <v>0.71498697412467982</v>
      </c>
      <c r="AJ49" s="31">
        <f t="shared" si="30"/>
        <v>0.44961695365816307</v>
      </c>
      <c r="AK49" s="31">
        <f t="shared" si="31"/>
        <v>0.21790041220002751</v>
      </c>
      <c r="AL49" s="34">
        <f t="shared" si="36"/>
        <v>0.95665386433989419</v>
      </c>
      <c r="AM49" s="34">
        <f t="shared" si="35"/>
        <v>0.10575402824415879</v>
      </c>
      <c r="AN49" s="35">
        <f t="shared" si="32"/>
        <v>0.17490342429330735</v>
      </c>
      <c r="AO49" s="31">
        <f t="shared" si="33"/>
        <v>0.14014038430044484</v>
      </c>
      <c r="AP49" s="31">
        <f t="shared" si="34"/>
        <v>0.59420590046319477</v>
      </c>
      <c r="AQ49" s="36">
        <f t="shared" si="37"/>
        <v>6.3497826494831279E-3</v>
      </c>
      <c r="AR49" s="37">
        <f t="shared" si="23"/>
        <v>1.2860268829875175E-2</v>
      </c>
      <c r="AMH49"/>
      <c r="AMI49"/>
      <c r="AMJ49"/>
    </row>
    <row r="50" spans="1:1024" x14ac:dyDescent="0.25">
      <c r="A50" s="26" t="s">
        <v>81</v>
      </c>
      <c r="B50" s="39">
        <v>41601</v>
      </c>
      <c r="C50" s="28">
        <v>16.828407062764601</v>
      </c>
      <c r="D50" s="29" t="s">
        <v>72</v>
      </c>
      <c r="E50" s="30" t="s">
        <v>47</v>
      </c>
      <c r="F50" s="31">
        <v>4.2791402435602401E-2</v>
      </c>
      <c r="G50" s="31">
        <v>27.35</v>
      </c>
      <c r="H50" s="31">
        <v>0.156458509819387</v>
      </c>
      <c r="I50" s="31">
        <v>47.462562200491902</v>
      </c>
      <c r="J50" s="31">
        <v>51.796062460137001</v>
      </c>
      <c r="K50" s="42">
        <v>0.53532203272086099</v>
      </c>
      <c r="L50" s="42">
        <v>0.48552396228665701</v>
      </c>
      <c r="M50" s="42">
        <v>0.91602536255841105</v>
      </c>
      <c r="N50" s="32">
        <v>0.84540000000000004</v>
      </c>
      <c r="O50" s="32">
        <v>0</v>
      </c>
      <c r="P50" s="32">
        <v>14.0808927901068</v>
      </c>
      <c r="Q50" s="32">
        <v>0</v>
      </c>
      <c r="R50" s="32">
        <v>9.6688429037865102</v>
      </c>
      <c r="S50" s="32">
        <v>3.53481771202109</v>
      </c>
      <c r="T50" s="32">
        <v>7.6504486558665601</v>
      </c>
      <c r="U50" s="32">
        <v>8.3684051924444003E-2</v>
      </c>
      <c r="V50" s="32">
        <v>7.6999999999999999E-2</v>
      </c>
      <c r="W50" s="32">
        <v>0</v>
      </c>
      <c r="X50" s="32">
        <v>12.0264513708902</v>
      </c>
      <c r="Y50" s="32">
        <v>0.57608652263865601</v>
      </c>
      <c r="Z50" s="32">
        <v>1.8610873099625</v>
      </c>
      <c r="AA50" s="32">
        <v>4.5426442084436998</v>
      </c>
      <c r="AB50" s="32">
        <f t="shared" si="24"/>
        <v>56.884226883206381</v>
      </c>
      <c r="AC50" s="32">
        <f t="shared" si="25"/>
        <v>2.782271357565929</v>
      </c>
      <c r="AD50" s="32">
        <f t="shared" si="26"/>
        <v>35.095686113705405</v>
      </c>
      <c r="AE50" s="33">
        <f t="shared" si="22"/>
        <v>9.0086170762932391E-3</v>
      </c>
      <c r="AF50" s="32"/>
      <c r="AG50" s="31">
        <f t="shared" si="27"/>
        <v>0.52439058911811531</v>
      </c>
      <c r="AH50" s="31">
        <f t="shared" si="28"/>
        <v>0.8121194238974051</v>
      </c>
      <c r="AI50" s="31">
        <f t="shared" si="29"/>
        <v>0.74478128512693864</v>
      </c>
      <c r="AJ50" s="31">
        <f t="shared" si="30"/>
        <v>0.5393460439052592</v>
      </c>
      <c r="AK50" s="31">
        <f t="shared" si="31"/>
        <v>7.3453574144702813E-2</v>
      </c>
      <c r="AL50" s="34">
        <f t="shared" si="36"/>
        <v>0.63925431020229417</v>
      </c>
      <c r="AM50" s="34">
        <f t="shared" si="35"/>
        <v>4.2615163920006312E-2</v>
      </c>
      <c r="AN50" s="35">
        <f t="shared" si="32"/>
        <v>0.36884486406361233</v>
      </c>
      <c r="AO50" s="31">
        <f t="shared" si="33"/>
        <v>8.1003207737363858E-2</v>
      </c>
      <c r="AP50" s="31">
        <f t="shared" si="34"/>
        <v>0.93891909302741527</v>
      </c>
      <c r="AQ50" s="36">
        <f t="shared" si="37"/>
        <v>4.5711945284803671E-2</v>
      </c>
      <c r="AR50" s="37">
        <f t="shared" si="23"/>
        <v>0.95727092544125425</v>
      </c>
    </row>
    <row r="51" spans="1:1024" x14ac:dyDescent="0.25">
      <c r="A51" s="26">
        <v>355</v>
      </c>
      <c r="B51" s="39">
        <v>41745</v>
      </c>
      <c r="C51" s="28">
        <v>3.1232876712328799</v>
      </c>
      <c r="D51" s="29" t="s">
        <v>72</v>
      </c>
      <c r="E51" s="30" t="s">
        <v>51</v>
      </c>
      <c r="F51" s="31">
        <v>1.28700128700129E-2</v>
      </c>
      <c r="G51" s="31">
        <v>45.5</v>
      </c>
      <c r="H51" s="31">
        <v>2.8285742571456898E-2</v>
      </c>
      <c r="I51" s="31">
        <v>105.491099015248</v>
      </c>
      <c r="J51" s="31">
        <v>57.983512687487703</v>
      </c>
      <c r="K51" s="42">
        <v>0.41599040934063197</v>
      </c>
      <c r="L51" s="42">
        <v>0.122196996088848</v>
      </c>
      <c r="M51" s="42">
        <v>1.5499369057589401</v>
      </c>
      <c r="N51" s="32">
        <v>8.8181767139080894E-2</v>
      </c>
      <c r="O51" s="32">
        <v>1.69029121100484E-2</v>
      </c>
      <c r="P51" s="32">
        <v>6.5336873467280396</v>
      </c>
      <c r="Q51" s="32">
        <v>1.9036957444687998E-2</v>
      </c>
      <c r="R51" s="42">
        <v>10.9076272320914</v>
      </c>
      <c r="S51" s="42">
        <v>0.95611863084640003</v>
      </c>
      <c r="T51" s="42">
        <v>3.9845614821997501</v>
      </c>
      <c r="U51" s="32">
        <v>5.3296266148116802E-4</v>
      </c>
      <c r="V51" s="32">
        <v>0</v>
      </c>
      <c r="W51" s="32">
        <v>5.7614988555477503E-2</v>
      </c>
      <c r="X51" s="42">
        <v>3.61793576248273</v>
      </c>
      <c r="Y51" s="42">
        <v>7.8956917765792098E-2</v>
      </c>
      <c r="Z51" s="42">
        <v>2.3703980236545399</v>
      </c>
      <c r="AA51" s="32">
        <v>0.29591008571176503</v>
      </c>
      <c r="AB51" s="32">
        <f t="shared" si="24"/>
        <v>31.015589380579616</v>
      </c>
      <c r="AC51" s="32">
        <f t="shared" si="25"/>
        <v>2.1932089904375491</v>
      </c>
      <c r="AD51" s="32">
        <f t="shared" si="26"/>
        <v>22.459179600527239</v>
      </c>
      <c r="AE51" s="33">
        <f t="shared" si="22"/>
        <v>1.2992577168447147E-3</v>
      </c>
      <c r="AF51" s="32"/>
      <c r="AG51" s="31">
        <f t="shared" si="27"/>
        <v>0.77294712797797016</v>
      </c>
      <c r="AH51" s="31">
        <f t="shared" si="28"/>
        <v>0.62258572386526867</v>
      </c>
      <c r="AI51" s="31">
        <f t="shared" si="29"/>
        <v>0.86126012359424065</v>
      </c>
      <c r="AJ51" s="31">
        <f t="shared" si="30"/>
        <v>0.64361011795245782</v>
      </c>
      <c r="AK51" s="31">
        <f t="shared" si="31"/>
        <v>8.8965374788931004E-2</v>
      </c>
      <c r="AL51" s="34">
        <f t="shared" si="36"/>
        <v>0.87206085384210996</v>
      </c>
      <c r="AM51" s="34">
        <f t="shared" si="35"/>
        <v>0.10312296051580971</v>
      </c>
      <c r="AN51" s="35">
        <f t="shared" si="32"/>
        <v>0.21160009637465285</v>
      </c>
      <c r="AO51" s="31">
        <f t="shared" si="33"/>
        <v>0.1455783145409838</v>
      </c>
      <c r="AP51" s="31">
        <f t="shared" si="34"/>
        <v>0.80826212879920889</v>
      </c>
      <c r="AQ51" s="36">
        <f t="shared" si="37"/>
        <v>2.1357643998603782E-2</v>
      </c>
      <c r="AR51" s="37">
        <f t="shared" si="23"/>
        <v>9.6870607928385755E-2</v>
      </c>
    </row>
    <row r="52" spans="1:1024" x14ac:dyDescent="0.25">
      <c r="A52" s="26" t="s">
        <v>82</v>
      </c>
      <c r="B52" s="39">
        <v>41955</v>
      </c>
      <c r="C52" s="28">
        <v>5.8204095656097596</v>
      </c>
      <c r="D52" s="29" t="s">
        <v>72</v>
      </c>
      <c r="E52" s="30" t="s">
        <v>47</v>
      </c>
      <c r="F52" s="31">
        <v>8.8499999999999995E-2</v>
      </c>
      <c r="G52" s="31">
        <v>66.400000000000006</v>
      </c>
      <c r="H52" s="31">
        <v>0.133283132530121</v>
      </c>
      <c r="I52" s="31">
        <v>72.281073342896306</v>
      </c>
      <c r="J52" s="31">
        <v>83.255237089573797</v>
      </c>
      <c r="K52" s="32">
        <v>0.32860834302004999</v>
      </c>
      <c r="L52" s="32">
        <v>0.34100000000000003</v>
      </c>
      <c r="M52" s="32">
        <v>0.39804827897924999</v>
      </c>
      <c r="N52" s="32">
        <v>0.151</v>
      </c>
      <c r="O52" s="32">
        <v>8.2304529499959093E-3</v>
      </c>
      <c r="P52" s="32">
        <v>22.746284496363099</v>
      </c>
      <c r="Q52" s="32">
        <v>0</v>
      </c>
      <c r="R52" s="32">
        <v>3.2026738201052298</v>
      </c>
      <c r="S52" s="32">
        <v>1.2036736054199599</v>
      </c>
      <c r="T52" s="32">
        <v>5.2050739777522699</v>
      </c>
      <c r="U52" s="32">
        <v>0</v>
      </c>
      <c r="V52" s="32">
        <v>0</v>
      </c>
      <c r="W52" s="32">
        <v>0</v>
      </c>
      <c r="X52" s="32">
        <v>70.989090727111005</v>
      </c>
      <c r="Y52" s="32">
        <v>0.182</v>
      </c>
      <c r="Z52" s="32">
        <v>7.0912344470639797</v>
      </c>
      <c r="AA52" s="32">
        <v>9.4072851940179697E-2</v>
      </c>
      <c r="AB52" s="32">
        <f t="shared" si="24"/>
        <v>111.94099100070503</v>
      </c>
      <c r="AC52" s="32">
        <f t="shared" si="25"/>
        <v>1.2268870749492959</v>
      </c>
      <c r="AD52" s="32">
        <f t="shared" si="26"/>
        <v>32.357705899640557</v>
      </c>
      <c r="AE52" s="33">
        <f t="shared" si="22"/>
        <v>1.9126351430530722E-3</v>
      </c>
      <c r="AF52" s="32"/>
      <c r="AG52" s="31">
        <f t="shared" si="27"/>
        <v>0.49074708588302418</v>
      </c>
      <c r="AH52" s="31">
        <f t="shared" si="28"/>
        <v>0.98301086390726278</v>
      </c>
      <c r="AI52" s="31">
        <f t="shared" si="29"/>
        <v>0.31309829579434384</v>
      </c>
      <c r="AJ52" s="31">
        <f t="shared" si="30"/>
        <v>0.24266488977223144</v>
      </c>
      <c r="AK52" s="31">
        <f t="shared" si="31"/>
        <v>3.653124740495025E-2</v>
      </c>
      <c r="AL52" s="34"/>
      <c r="AM52" s="34">
        <f t="shared" si="35"/>
        <v>4.6076688859088026E-3</v>
      </c>
      <c r="AN52" s="35">
        <f t="shared" si="32"/>
        <v>0.45221956708510741</v>
      </c>
      <c r="AO52" s="31">
        <f t="shared" si="33"/>
        <v>9.4084316564362839E-3</v>
      </c>
      <c r="AP52" s="31"/>
      <c r="AQ52" s="36"/>
      <c r="AR52" s="37">
        <f t="shared" si="23"/>
        <v>0.6515424148043395</v>
      </c>
    </row>
    <row r="53" spans="1:1024" x14ac:dyDescent="0.25">
      <c r="A53" s="26" t="s">
        <v>83</v>
      </c>
      <c r="B53" s="39">
        <v>42020</v>
      </c>
      <c r="C53" s="28">
        <v>4.5033652323666598</v>
      </c>
      <c r="D53" s="29" t="s">
        <v>72</v>
      </c>
      <c r="E53" s="30" t="s">
        <v>47</v>
      </c>
      <c r="F53" s="31">
        <v>3.4000000000000002E-2</v>
      </c>
      <c r="G53" s="31">
        <v>38.94</v>
      </c>
      <c r="H53" s="31">
        <v>8.7313816127375501E-2</v>
      </c>
      <c r="I53" s="31">
        <v>106.974050392344</v>
      </c>
      <c r="J53" s="31">
        <v>95.647460909649098</v>
      </c>
      <c r="K53" s="32">
        <v>0.23110426412405999</v>
      </c>
      <c r="L53" s="32">
        <v>0.51988500504302004</v>
      </c>
      <c r="M53" s="32">
        <v>1.3778570519302999</v>
      </c>
      <c r="N53" s="32">
        <v>0.34477089762524898</v>
      </c>
      <c r="O53" s="32">
        <v>0</v>
      </c>
      <c r="P53" s="32">
        <v>8.2474534274675797</v>
      </c>
      <c r="Q53" s="32">
        <v>0</v>
      </c>
      <c r="R53" s="32">
        <v>12.984165924203699</v>
      </c>
      <c r="S53" s="32">
        <v>3.7073959117875099</v>
      </c>
      <c r="T53" s="32">
        <v>6.2490660259596904</v>
      </c>
      <c r="U53" s="32">
        <v>0</v>
      </c>
      <c r="V53" s="32">
        <v>0</v>
      </c>
      <c r="W53" s="32">
        <v>2.0562763595438498E-2</v>
      </c>
      <c r="X53" s="32">
        <v>15.092596783666</v>
      </c>
      <c r="Y53" s="32">
        <v>0.44143263481890399</v>
      </c>
      <c r="Z53" s="32">
        <v>1.4463045621451001</v>
      </c>
      <c r="AA53" s="32">
        <v>7.1577210719740696E-3</v>
      </c>
      <c r="AB53" s="32">
        <f t="shared" si="24"/>
        <v>50.669752973438527</v>
      </c>
      <c r="AC53" s="32">
        <f t="shared" si="25"/>
        <v>2.4736172187226289</v>
      </c>
      <c r="AD53" s="32">
        <f t="shared" si="26"/>
        <v>31.208644053013916</v>
      </c>
      <c r="AE53" s="33">
        <f t="shared" si="22"/>
        <v>1.0407469081079733E-3</v>
      </c>
      <c r="AF53" s="32"/>
      <c r="AG53" s="31">
        <f t="shared" si="27"/>
        <v>0.30773311099421835</v>
      </c>
      <c r="AH53" s="31">
        <f t="shared" si="28"/>
        <v>0.85918324697705084</v>
      </c>
      <c r="AI53" s="31">
        <f t="shared" si="29"/>
        <v>0.67403472323986569</v>
      </c>
      <c r="AJ53" s="31">
        <f t="shared" si="30"/>
        <v>0.35336056918735381</v>
      </c>
      <c r="AK53" s="31">
        <f t="shared" si="31"/>
        <v>7.3439761029295572E-2</v>
      </c>
      <c r="AL53" s="34">
        <f>(K53+L53)/(K53+L53+Y53)</f>
        <v>0.62980163871252348</v>
      </c>
      <c r="AM53" s="34">
        <f t="shared" si="35"/>
        <v>1.5081491305743606E-2</v>
      </c>
      <c r="AN53" s="35">
        <f t="shared" si="32"/>
        <v>0.14363568708463093</v>
      </c>
      <c r="AO53" s="31">
        <f t="shared" si="33"/>
        <v>4.8344782215580938E-2</v>
      </c>
      <c r="AP53" s="31">
        <f>P53/(M53+P53)</f>
        <v>0.85685063823349061</v>
      </c>
      <c r="AQ53" s="36">
        <f>Y53/(Y53+X53)</f>
        <v>2.8417136528247844E-2</v>
      </c>
      <c r="AR53" s="37">
        <f t="shared" si="23"/>
        <v>0.22818440387319022</v>
      </c>
    </row>
    <row r="54" spans="1:1024" x14ac:dyDescent="0.25">
      <c r="A54" s="26" t="s">
        <v>84</v>
      </c>
      <c r="B54" s="39">
        <v>42073</v>
      </c>
      <c r="C54" s="28">
        <v>4.4979445891155398</v>
      </c>
      <c r="D54" s="29" t="s">
        <v>72</v>
      </c>
      <c r="E54" s="30" t="s">
        <v>47</v>
      </c>
      <c r="F54" s="31">
        <v>5.0862112812166196E-3</v>
      </c>
      <c r="G54" s="31">
        <v>39.700000000000003</v>
      </c>
      <c r="H54" s="31">
        <v>1.2811615317926E-2</v>
      </c>
      <c r="I54" s="31">
        <v>96.081894463262003</v>
      </c>
      <c r="J54" s="31">
        <v>91.581073275269503</v>
      </c>
      <c r="K54" s="32">
        <v>0.205105039964668</v>
      </c>
      <c r="L54" s="32">
        <v>0.24160000000000001</v>
      </c>
      <c r="M54" s="32">
        <v>0.102584080643474</v>
      </c>
      <c r="N54" s="32">
        <v>0</v>
      </c>
      <c r="O54" s="32">
        <v>1.9253571667112401E-2</v>
      </c>
      <c r="P54" s="32">
        <v>1.37109911518615</v>
      </c>
      <c r="Q54" s="32">
        <v>5.0342438334558502E-2</v>
      </c>
      <c r="R54" s="32">
        <v>1.99312537783501</v>
      </c>
      <c r="S54" s="32">
        <v>0.13102495790584701</v>
      </c>
      <c r="T54" s="32">
        <v>1.5912524878651</v>
      </c>
      <c r="U54" s="32">
        <v>5.94357639435547E-3</v>
      </c>
      <c r="V54" s="32">
        <v>6.2500000000000003E-3</v>
      </c>
      <c r="W54" s="32">
        <v>6.0964577363118298E-2</v>
      </c>
      <c r="X54" s="32">
        <v>2.6091777488801799</v>
      </c>
      <c r="Y54" s="32">
        <v>0.11</v>
      </c>
      <c r="Z54" s="32">
        <v>1.50669978706067</v>
      </c>
      <c r="AA54" s="32">
        <v>0</v>
      </c>
      <c r="AB54" s="32">
        <f t="shared" si="24"/>
        <v>10.004422759100242</v>
      </c>
      <c r="AC54" s="32">
        <f t="shared" si="25"/>
        <v>0.56854269227525445</v>
      </c>
      <c r="AD54" s="32">
        <f t="shared" si="26"/>
        <v>5.2100025308841396</v>
      </c>
      <c r="AE54" s="33">
        <f t="shared" si="22"/>
        <v>9.2255110470940507E-4</v>
      </c>
      <c r="AF54" s="32"/>
      <c r="AG54" s="31">
        <f t="shared" si="27"/>
        <v>0.45915094215388907</v>
      </c>
      <c r="AH54" s="31">
        <f t="shared" si="28"/>
        <v>0.821084735802458</v>
      </c>
      <c r="AI54" s="31">
        <f t="shared" si="29"/>
        <v>0.66631057789617509</v>
      </c>
      <c r="AJ54" s="31">
        <f t="shared" si="30"/>
        <v>0.34447330223792721</v>
      </c>
      <c r="AK54" s="31">
        <f t="shared" si="31"/>
        <v>9.8388551152396489E-2</v>
      </c>
      <c r="AL54" s="34"/>
      <c r="AM54" s="34">
        <f t="shared" si="35"/>
        <v>7.288003919778635E-2</v>
      </c>
      <c r="AN54" s="35">
        <f t="shared" si="32"/>
        <v>0.66659828452589276</v>
      </c>
      <c r="AO54" s="31">
        <f t="shared" si="33"/>
        <v>0.16427945548930425</v>
      </c>
      <c r="AP54" s="31">
        <f>P54/(M54+P54)</f>
        <v>0.93038932591904655</v>
      </c>
      <c r="AQ54" s="36"/>
      <c r="AR54" s="37">
        <f t="shared" si="23"/>
        <v>4.4999339216519295E-2</v>
      </c>
    </row>
    <row r="55" spans="1:1024" x14ac:dyDescent="0.25">
      <c r="A55" s="40" t="s">
        <v>85</v>
      </c>
      <c r="B55" s="40">
        <v>42123</v>
      </c>
      <c r="C55" s="41">
        <v>2.02739726027397</v>
      </c>
      <c r="D55" s="29" t="s">
        <v>72</v>
      </c>
      <c r="E55" s="41" t="s">
        <v>51</v>
      </c>
      <c r="F55"/>
      <c r="G55"/>
      <c r="H55" s="42"/>
      <c r="I55" s="42"/>
      <c r="J55" s="42"/>
      <c r="K55" s="42">
        <v>0.16499556886933101</v>
      </c>
      <c r="L55" s="42">
        <v>4.3966212361177801E-2</v>
      </c>
      <c r="M55" s="42">
        <v>0.598877601764643</v>
      </c>
      <c r="N55" s="42">
        <v>0</v>
      </c>
      <c r="O55" s="42">
        <v>0</v>
      </c>
      <c r="P55" s="42">
        <v>2.8509020674008299</v>
      </c>
      <c r="Q55" s="42">
        <v>0</v>
      </c>
      <c r="R55" s="42">
        <v>2.26192289830849</v>
      </c>
      <c r="S55" s="42">
        <v>0.50829651105179297</v>
      </c>
      <c r="T55" s="42">
        <v>1.8591029165750199</v>
      </c>
      <c r="U55" s="42">
        <v>1.33875247727468E-2</v>
      </c>
      <c r="V55" s="42">
        <v>1.23E-2</v>
      </c>
      <c r="W55" s="42">
        <v>0</v>
      </c>
      <c r="X55" s="42">
        <v>3.5578758207223</v>
      </c>
      <c r="Y55" s="42">
        <v>5.5098338787580602E-2</v>
      </c>
      <c r="Z55" s="42">
        <v>1.5905161145339399</v>
      </c>
      <c r="AA55" s="42">
        <v>0</v>
      </c>
      <c r="AB55" s="42">
        <f t="shared" si="24"/>
        <v>13.517241575147851</v>
      </c>
      <c r="AC55" s="32">
        <f t="shared" si="25"/>
        <v>0.80783938299515179</v>
      </c>
      <c r="AD55" s="32">
        <f t="shared" si="26"/>
        <v>7.5059119181088798</v>
      </c>
      <c r="AE55" s="33">
        <f t="shared" si="22"/>
        <v>3.3451156428302678E-4</v>
      </c>
      <c r="AF55"/>
      <c r="AG55" s="31">
        <f t="shared" si="27"/>
        <v>0.7895968722018214</v>
      </c>
      <c r="AH55" s="31">
        <f t="shared" si="28"/>
        <v>0.81495829542264508</v>
      </c>
      <c r="AI55" s="31">
        <f t="shared" si="29"/>
        <v>0.67842154018961975</v>
      </c>
      <c r="AJ55" s="31">
        <f t="shared" si="30"/>
        <v>0.44484332538410737</v>
      </c>
      <c r="AK55" s="31">
        <f t="shared" si="31"/>
        <v>9.7169058074647249E-2</v>
      </c>
      <c r="AL55" s="34">
        <f>(K55+L55)/(K55+L55+Y55)</f>
        <v>0.79134168846168029</v>
      </c>
      <c r="AM55" s="34">
        <f t="shared" si="35"/>
        <v>4.4319438305235062E-2</v>
      </c>
      <c r="AN55" s="35">
        <f t="shared" si="32"/>
        <v>0.21599864377013461</v>
      </c>
      <c r="AO55" s="31">
        <f t="shared" si="33"/>
        <v>5.7836500347086782E-2</v>
      </c>
      <c r="AP55" s="31">
        <f>P55/(M55+P55)</f>
        <v>0.82640120262824901</v>
      </c>
      <c r="AQ55" s="36">
        <f>Y55/(Y55+X55)</f>
        <v>1.5250133644757366E-2</v>
      </c>
      <c r="AR55" s="37">
        <f t="shared" si="23"/>
        <v>2.7404818535916156E-2</v>
      </c>
    </row>
    <row r="56" spans="1:1024" x14ac:dyDescent="0.25">
      <c r="A56" s="26" t="s">
        <v>86</v>
      </c>
      <c r="B56" s="39">
        <v>42134</v>
      </c>
      <c r="C56" s="28">
        <v>3.5756810547979101</v>
      </c>
      <c r="D56" s="29" t="s">
        <v>72</v>
      </c>
      <c r="E56" s="30" t="s">
        <v>51</v>
      </c>
      <c r="F56" s="31">
        <v>0.69405664140406897</v>
      </c>
      <c r="G56" s="31">
        <v>70.2</v>
      </c>
      <c r="H56" s="31">
        <v>0.98868467436477003</v>
      </c>
      <c r="I56" s="31">
        <v>105.730918324841</v>
      </c>
      <c r="J56" s="31">
        <v>98.133440800504303</v>
      </c>
      <c r="K56" s="32">
        <v>0.1288315905977</v>
      </c>
      <c r="L56" s="32">
        <v>0.24217148926772999</v>
      </c>
      <c r="M56" s="32">
        <v>0.30549999999999999</v>
      </c>
      <c r="N56" s="32">
        <v>0.1114</v>
      </c>
      <c r="O56" s="32">
        <v>1.4617089313721901E-2</v>
      </c>
      <c r="P56" s="32">
        <v>10.399400816735801</v>
      </c>
      <c r="Q56" s="32">
        <v>0</v>
      </c>
      <c r="R56" s="32">
        <v>2.21679504162024</v>
      </c>
      <c r="S56" s="32">
        <v>12.6935860796205</v>
      </c>
      <c r="T56" s="32">
        <v>4.4308911904873201</v>
      </c>
      <c r="U56" s="32">
        <v>0</v>
      </c>
      <c r="V56" s="32">
        <v>0</v>
      </c>
      <c r="W56" s="32">
        <v>0.45353359776220298</v>
      </c>
      <c r="X56" s="32">
        <v>35.531152209554797</v>
      </c>
      <c r="Y56" s="32">
        <v>0.36957992991507799</v>
      </c>
      <c r="Z56" s="32">
        <v>6.5930438780173999</v>
      </c>
      <c r="AA56" s="32">
        <v>1.2658512021094801</v>
      </c>
      <c r="AB56" s="32">
        <f t="shared" si="24"/>
        <v>74.756354115001955</v>
      </c>
      <c r="AC56" s="32">
        <f t="shared" si="25"/>
        <v>0.80252016917915192</v>
      </c>
      <c r="AD56" s="32">
        <f t="shared" si="26"/>
        <v>30.19420672622606</v>
      </c>
      <c r="AE56" s="33">
        <f t="shared" si="22"/>
        <v>4.6066067775967645E-4</v>
      </c>
      <c r="AF56" s="32"/>
      <c r="AG56" s="31">
        <f t="shared" si="27"/>
        <v>0.34725207845829664</v>
      </c>
      <c r="AH56" s="31">
        <f t="shared" si="28"/>
        <v>0.9779124950317748</v>
      </c>
      <c r="AI56" s="31">
        <f t="shared" si="29"/>
        <v>0.4593996474896137</v>
      </c>
      <c r="AJ56" s="31">
        <f t="shared" si="30"/>
        <v>0.22641575447139065</v>
      </c>
      <c r="AK56" s="31">
        <f t="shared" si="31"/>
        <v>2.5890481013919997E-2</v>
      </c>
      <c r="AL56" s="34">
        <f>(K56+L56)/(K56+L56+Y56)</f>
        <v>0.50096083081272269</v>
      </c>
      <c r="AM56" s="34">
        <f t="shared" si="35"/>
        <v>3.6127775974241767E-3</v>
      </c>
      <c r="AN56" s="35">
        <f t="shared" si="32"/>
        <v>0.29662035501587625</v>
      </c>
      <c r="AO56" s="31">
        <f t="shared" si="33"/>
        <v>1.0334136875652822E-2</v>
      </c>
      <c r="AP56" s="31"/>
      <c r="AQ56" s="36">
        <f>Y56/(Y56+X56)</f>
        <v>1.0294495624192454E-2</v>
      </c>
      <c r="AR56" s="37">
        <f t="shared" si="23"/>
        <v>0.2673048791347763</v>
      </c>
    </row>
    <row r="57" spans="1:1024" x14ac:dyDescent="0.25">
      <c r="A57" s="40" t="s">
        <v>87</v>
      </c>
      <c r="B57" s="40">
        <v>42178</v>
      </c>
      <c r="C57" s="41">
        <v>7.0136986301369904</v>
      </c>
      <c r="D57" s="29" t="s">
        <v>72</v>
      </c>
      <c r="E57" s="41" t="s">
        <v>51</v>
      </c>
      <c r="F57"/>
      <c r="G57"/>
      <c r="H57" s="42"/>
      <c r="I57" s="42"/>
      <c r="J57" s="42"/>
      <c r="K57" s="42">
        <v>0.38202559691864202</v>
      </c>
      <c r="L57" s="42">
        <v>0.29721449438902098</v>
      </c>
      <c r="M57" s="42">
        <v>0.98685839451074298</v>
      </c>
      <c r="N57" s="42">
        <v>0.39978788577661001</v>
      </c>
      <c r="O57" s="42">
        <v>0</v>
      </c>
      <c r="P57" s="42">
        <v>1.1271420930353899</v>
      </c>
      <c r="Q57" s="42">
        <v>0</v>
      </c>
      <c r="R57" s="42">
        <v>1.5812548311163299</v>
      </c>
      <c r="S57" s="42">
        <v>0.56228026918419105</v>
      </c>
      <c r="T57" s="42">
        <v>0.73155469220934399</v>
      </c>
      <c r="U57" s="42">
        <v>0</v>
      </c>
      <c r="V57" s="42">
        <v>0</v>
      </c>
      <c r="W57" s="42">
        <v>0.32393685285906398</v>
      </c>
      <c r="X57" s="42">
        <v>1.55852403349048</v>
      </c>
      <c r="Y57" s="42">
        <v>0.14675430175819501</v>
      </c>
      <c r="Z57" s="42">
        <v>0.70091101965129998</v>
      </c>
      <c r="AA57" s="42">
        <v>0</v>
      </c>
      <c r="AB57" s="42">
        <f t="shared" si="24"/>
        <v>8.7982444648993106</v>
      </c>
      <c r="AC57" s="32">
        <f t="shared" si="25"/>
        <v>2.065886371595016</v>
      </c>
      <c r="AD57" s="32">
        <f t="shared" si="26"/>
        <v>4.326168738404319</v>
      </c>
      <c r="AE57" s="33">
        <f t="shared" si="22"/>
        <v>2.6794124057855457E-3</v>
      </c>
      <c r="AF57"/>
      <c r="AG57" s="31">
        <f t="shared" si="27"/>
        <v>0.56243087209880671</v>
      </c>
      <c r="AH57" s="31">
        <f t="shared" si="28"/>
        <v>0.43000760380327735</v>
      </c>
      <c r="AI57" s="31">
        <f t="shared" si="29"/>
        <v>0.73515626152414171</v>
      </c>
      <c r="AJ57" s="31">
        <f t="shared" si="30"/>
        <v>0.41968809224005849</v>
      </c>
      <c r="AK57" s="31">
        <f t="shared" si="31"/>
        <v>0.32319595748842517</v>
      </c>
      <c r="AL57" s="34"/>
      <c r="AM57" s="34">
        <f t="shared" si="35"/>
        <v>0.1968646361485227</v>
      </c>
      <c r="AN57" s="35">
        <f t="shared" si="32"/>
        <v>0.27907813906109885</v>
      </c>
      <c r="AO57" s="31">
        <f t="shared" si="33"/>
        <v>0.39831626149675547</v>
      </c>
      <c r="AP57" s="31">
        <f>P57/(M57+P57)</f>
        <v>0.53317967506419162</v>
      </c>
      <c r="AQ57" s="36">
        <f>Y57/(Y57+X57)</f>
        <v>8.6058855451766669E-2</v>
      </c>
      <c r="AR57" s="37">
        <f t="shared" si="23"/>
        <v>6.1708235151074653E-2</v>
      </c>
    </row>
    <row r="58" spans="1:1024" x14ac:dyDescent="0.25">
      <c r="A58" s="40" t="s">
        <v>88</v>
      </c>
      <c r="B58" s="40">
        <v>42210</v>
      </c>
      <c r="C58" s="41">
        <v>1.5342465753424701</v>
      </c>
      <c r="D58" s="29" t="s">
        <v>72</v>
      </c>
      <c r="E58" s="41" t="s">
        <v>51</v>
      </c>
      <c r="F58"/>
      <c r="G58"/>
      <c r="H58" s="42"/>
      <c r="I58" s="42"/>
      <c r="J58" s="42"/>
      <c r="K58" s="42">
        <v>9.8372889834573304E-2</v>
      </c>
      <c r="L58" s="42">
        <v>2.18855423396816E-2</v>
      </c>
      <c r="M58" s="42">
        <v>0.42215065611392</v>
      </c>
      <c r="N58" s="42">
        <v>1.8374852725415499E-2</v>
      </c>
      <c r="O58" s="42">
        <v>6.3530593988487599E-3</v>
      </c>
      <c r="P58" s="42">
        <v>0.90150222650815404</v>
      </c>
      <c r="Q58" s="42">
        <v>0</v>
      </c>
      <c r="R58" s="42">
        <v>1.1551726196151699</v>
      </c>
      <c r="S58" s="42">
        <v>0.259176833541792</v>
      </c>
      <c r="T58" s="42">
        <v>0.33523086245983802</v>
      </c>
      <c r="U58" s="42">
        <v>1.85622256420211E-3</v>
      </c>
      <c r="V58" s="42">
        <v>2.3E-3</v>
      </c>
      <c r="W58" s="42">
        <v>0.27134424166459897</v>
      </c>
      <c r="X58" s="42">
        <v>0.42002614105029301</v>
      </c>
      <c r="Y58" s="42">
        <v>4.6999346609706297E-2</v>
      </c>
      <c r="Z58" s="42">
        <v>0.183159699115616</v>
      </c>
      <c r="AA58" s="42">
        <v>0</v>
      </c>
      <c r="AB58" s="42">
        <f t="shared" si="24"/>
        <v>4.1439051935418103</v>
      </c>
      <c r="AC58" s="32">
        <f t="shared" si="25"/>
        <v>0.5671370004124392</v>
      </c>
      <c r="AD58" s="32">
        <f t="shared" si="26"/>
        <v>2.9265830063537552</v>
      </c>
      <c r="AE58" s="33">
        <f t="shared" si="22"/>
        <v>1.5092826933523618E-4</v>
      </c>
      <c r="AF58"/>
      <c r="AG58" s="31">
        <f t="shared" si="27"/>
        <v>0.81801240924237761</v>
      </c>
      <c r="AH58" s="31">
        <f t="shared" si="28"/>
        <v>0.42548807122996701</v>
      </c>
      <c r="AI58" s="31">
        <f t="shared" si="29"/>
        <v>0.87449202385163338</v>
      </c>
      <c r="AJ58" s="31">
        <f t="shared" si="30"/>
        <v>0.68216638298404397</v>
      </c>
      <c r="AK58" s="31">
        <f t="shared" si="31"/>
        <v>0.16233040979645766</v>
      </c>
      <c r="AL58" s="34">
        <f>(K58+L58)/(K58+L58+Y58)</f>
        <v>0.71900053347944382</v>
      </c>
      <c r="AM58" s="34">
        <f t="shared" si="35"/>
        <v>0.18976287372038203</v>
      </c>
      <c r="AN58" s="35">
        <f t="shared" si="32"/>
        <v>0.18898835720355189</v>
      </c>
      <c r="AO58" s="31">
        <f t="shared" si="33"/>
        <v>0.25749864911399573</v>
      </c>
      <c r="AP58" s="31">
        <f>P58/(M58+P58)</f>
        <v>0.6810714790439123</v>
      </c>
      <c r="AQ58" s="36">
        <f>Y58/(Y58+X58)</f>
        <v>0.10063550673688808</v>
      </c>
      <c r="AR58" s="37">
        <f t="shared" si="23"/>
        <v>6.357772351735398E-3</v>
      </c>
    </row>
    <row r="59" spans="1:1024" x14ac:dyDescent="0.25">
      <c r="A59" s="40" t="s">
        <v>89</v>
      </c>
      <c r="B59" s="40">
        <v>42316</v>
      </c>
      <c r="C59" s="41">
        <v>3.04109589041096</v>
      </c>
      <c r="D59" s="29" t="s">
        <v>72</v>
      </c>
      <c r="E59" s="41" t="s">
        <v>47</v>
      </c>
      <c r="F59"/>
      <c r="G59"/>
      <c r="H59" s="42"/>
      <c r="I59" s="42"/>
      <c r="J59" s="42"/>
      <c r="K59" s="42">
        <v>0.13591557579359601</v>
      </c>
      <c r="L59" s="42">
        <v>7.0570242422384896E-2</v>
      </c>
      <c r="M59" s="42">
        <v>0.98372405963768605</v>
      </c>
      <c r="N59" s="42">
        <v>0</v>
      </c>
      <c r="O59" s="42">
        <v>0</v>
      </c>
      <c r="P59" s="42">
        <v>2.3641232009934101</v>
      </c>
      <c r="Q59" s="42">
        <v>0</v>
      </c>
      <c r="R59" s="42">
        <v>4.0031737997515799</v>
      </c>
      <c r="S59" s="42">
        <v>0.62477185485957398</v>
      </c>
      <c r="T59" s="42">
        <v>1.6904069650753399</v>
      </c>
      <c r="U59" s="42">
        <v>1.5204490260075299E-2</v>
      </c>
      <c r="V59" s="42">
        <v>3.0499999999999999E-2</v>
      </c>
      <c r="W59" s="42">
        <v>0</v>
      </c>
      <c r="X59" s="42">
        <v>2.8230300922135898</v>
      </c>
      <c r="Y59" s="42">
        <v>0.1081</v>
      </c>
      <c r="Z59" s="42">
        <v>1.26748049772732</v>
      </c>
      <c r="AA59" s="42">
        <v>0</v>
      </c>
      <c r="AB59" s="42">
        <f t="shared" si="24"/>
        <v>14.117000778734557</v>
      </c>
      <c r="AC59" s="32">
        <f t="shared" si="25"/>
        <v>1.1902098778536669</v>
      </c>
      <c r="AD59" s="32">
        <f t="shared" si="26"/>
        <v>8.7281803109399796</v>
      </c>
      <c r="AE59" s="33">
        <f t="shared" si="22"/>
        <v>4.1333229898874417E-4</v>
      </c>
      <c r="AF59"/>
      <c r="AG59" s="31">
        <f t="shared" si="27"/>
        <v>0.65823201306459933</v>
      </c>
      <c r="AH59" s="31">
        <f t="shared" si="28"/>
        <v>0.70342917773897262</v>
      </c>
      <c r="AI59" s="31">
        <f t="shared" si="29"/>
        <v>0.75560742176050399</v>
      </c>
      <c r="AJ59" s="31">
        <f t="shared" si="30"/>
        <v>0.45576505404022316</v>
      </c>
      <c r="AK59" s="31">
        <f t="shared" si="31"/>
        <v>0.12000030803370015</v>
      </c>
      <c r="AL59" s="34"/>
      <c r="AM59" s="34">
        <f t="shared" si="35"/>
        <v>4.5933785558534265E-2</v>
      </c>
      <c r="AN59" s="35">
        <f t="shared" si="32"/>
        <v>0.12139225112483777</v>
      </c>
      <c r="AO59" s="31">
        <f t="shared" si="33"/>
        <v>7.0445804764688147E-2</v>
      </c>
      <c r="AP59" s="31">
        <f>P59/(M59+P59)</f>
        <v>0.70616220423023535</v>
      </c>
      <c r="AQ59" s="36"/>
      <c r="AR59" s="37">
        <f t="shared" si="23"/>
        <v>4.293115305313798E-2</v>
      </c>
    </row>
    <row r="60" spans="1:1024" x14ac:dyDescent="0.25">
      <c r="A60"/>
      <c r="C60" s="16">
        <f>AVERAGE(C3:C13)</f>
        <v>54.283935242839355</v>
      </c>
      <c r="D60" s="16" t="e">
        <f t="shared" ref="D60:AD60" si="38">AVERAGE(D3:D26)</f>
        <v>#DIV/0!</v>
      </c>
      <c r="E60" s="16" t="e">
        <f t="shared" si="38"/>
        <v>#DIV/0!</v>
      </c>
      <c r="F60" s="16">
        <f t="shared" si="38"/>
        <v>1.7096590476190474</v>
      </c>
      <c r="G60" s="16">
        <f t="shared" si="38"/>
        <v>35.404000000000003</v>
      </c>
      <c r="H60" s="16">
        <f t="shared" si="38"/>
        <v>6.0317395427265161</v>
      </c>
      <c r="I60" s="16">
        <f t="shared" si="38"/>
        <v>98.63719267817099</v>
      </c>
      <c r="J60" s="16">
        <f t="shared" si="38"/>
        <v>98.782758998195874</v>
      </c>
      <c r="K60" s="16">
        <f t="shared" si="38"/>
        <v>3623.0735294564852</v>
      </c>
      <c r="L60" s="16">
        <f t="shared" si="38"/>
        <v>383.55992272879922</v>
      </c>
      <c r="M60" s="16">
        <f t="shared" si="38"/>
        <v>483.1509077739567</v>
      </c>
      <c r="N60" s="16">
        <f t="shared" si="38"/>
        <v>280.28237945541952</v>
      </c>
      <c r="O60" s="16">
        <f t="shared" si="38"/>
        <v>1.5502909456273184</v>
      </c>
      <c r="P60" s="16">
        <f t="shared" si="38"/>
        <v>226.37995886661272</v>
      </c>
      <c r="Q60" s="16">
        <f t="shared" si="38"/>
        <v>16.59383720833333</v>
      </c>
      <c r="R60" s="16">
        <f t="shared" si="38"/>
        <v>36.827091139631058</v>
      </c>
      <c r="S60" s="16">
        <f t="shared" si="38"/>
        <v>79.433646074944903</v>
      </c>
      <c r="T60" s="16">
        <f t="shared" si="38"/>
        <v>30.138179704627376</v>
      </c>
      <c r="U60" s="16">
        <f t="shared" si="38"/>
        <v>0.34335187500000003</v>
      </c>
      <c r="V60" s="16">
        <f t="shared" si="38"/>
        <v>0.12616333333333332</v>
      </c>
      <c r="W60" s="16">
        <f t="shared" si="38"/>
        <v>0.54340843750000001</v>
      </c>
      <c r="X60" s="16">
        <f t="shared" si="38"/>
        <v>784.86354874170536</v>
      </c>
      <c r="Y60" s="16">
        <f t="shared" si="38"/>
        <v>149.32026557671517</v>
      </c>
      <c r="Z60" s="16">
        <f t="shared" si="38"/>
        <v>174.43796992903762</v>
      </c>
      <c r="AA60" s="16">
        <f t="shared" si="38"/>
        <v>0</v>
      </c>
      <c r="AB60" s="16">
        <f t="shared" si="38"/>
        <v>6239.5160625859135</v>
      </c>
      <c r="AC60" s="16">
        <f t="shared" si="38"/>
        <v>4910.8457621150837</v>
      </c>
      <c r="AD60" s="16">
        <f t="shared" si="38"/>
        <v>390.38563663998269</v>
      </c>
      <c r="AE60" s="16">
        <f>AVERAGE(AE3:AE13)</f>
        <v>107.12597863112893</v>
      </c>
      <c r="AF60" s="16">
        <f t="shared" ref="AF60:AR60" si="39">AVERAGE(AF3:AF26)</f>
        <v>3.6230735294564855</v>
      </c>
      <c r="AG60" s="16">
        <f t="shared" si="39"/>
        <v>0.84962307641107226</v>
      </c>
      <c r="AH60" s="16">
        <f t="shared" si="39"/>
        <v>0.13932546076549007</v>
      </c>
      <c r="AI60" s="16">
        <f t="shared" si="39"/>
        <v>0.38964740289125493</v>
      </c>
      <c r="AJ60" s="16">
        <f t="shared" si="39"/>
        <v>0.25818227852927927</v>
      </c>
      <c r="AK60" s="16">
        <f t="shared" si="39"/>
        <v>0.90102045525117358</v>
      </c>
      <c r="AL60" s="16">
        <f t="shared" si="39"/>
        <v>0.96563469131572766</v>
      </c>
      <c r="AM60" s="16">
        <f t="shared" si="39"/>
        <v>0.80401415001998877</v>
      </c>
      <c r="AN60" s="16">
        <f t="shared" si="39"/>
        <v>0.85884753877004683</v>
      </c>
      <c r="AO60" s="16">
        <f t="shared" si="39"/>
        <v>4.6795164908354101</v>
      </c>
      <c r="AP60" s="16">
        <f t="shared" si="39"/>
        <v>0.3618861426043285</v>
      </c>
      <c r="AQ60" s="16">
        <f t="shared" si="39"/>
        <v>0.14376478590265282</v>
      </c>
      <c r="AR60" s="16">
        <f t="shared" si="39"/>
        <v>765.61488522715263</v>
      </c>
    </row>
    <row r="61" spans="1:1024" x14ac:dyDescent="0.25">
      <c r="A61"/>
      <c r="C61" s="16">
        <f t="shared" ref="C61:AR61" si="40">STDEV(C3:C26)</f>
        <v>68.224443003452208</v>
      </c>
      <c r="D61" s="16" t="e">
        <f t="shared" si="40"/>
        <v>#DIV/0!</v>
      </c>
      <c r="E61" s="16" t="e">
        <f t="shared" si="40"/>
        <v>#DIV/0!</v>
      </c>
      <c r="F61" s="16">
        <f t="shared" si="40"/>
        <v>0.7432794158921987</v>
      </c>
      <c r="G61" s="16">
        <f t="shared" si="40"/>
        <v>19.254397056257044</v>
      </c>
      <c r="H61" s="16">
        <f t="shared" si="40"/>
        <v>2.4777821841538197</v>
      </c>
      <c r="I61" s="16">
        <f t="shared" si="40"/>
        <v>12.981993158911985</v>
      </c>
      <c r="J61" s="16">
        <f t="shared" si="40"/>
        <v>11.384818650052763</v>
      </c>
      <c r="K61" s="16">
        <f t="shared" si="40"/>
        <v>4764.8788933921978</v>
      </c>
      <c r="L61" s="16">
        <f t="shared" si="40"/>
        <v>794.47332838013153</v>
      </c>
      <c r="M61" s="16">
        <f t="shared" si="40"/>
        <v>554.89935336620772</v>
      </c>
      <c r="N61" s="16">
        <f t="shared" si="40"/>
        <v>301.36369288233618</v>
      </c>
      <c r="O61" s="16">
        <f t="shared" si="40"/>
        <v>4.7043412518399785</v>
      </c>
      <c r="P61" s="16">
        <f t="shared" si="40"/>
        <v>219.69513849845279</v>
      </c>
      <c r="Q61" s="16">
        <f t="shared" si="40"/>
        <v>41.227045878896959</v>
      </c>
      <c r="R61" s="16">
        <f t="shared" si="40"/>
        <v>34.553484276937155</v>
      </c>
      <c r="S61" s="16">
        <f t="shared" si="40"/>
        <v>104.22316562261153</v>
      </c>
      <c r="T61" s="16">
        <f t="shared" si="40"/>
        <v>29.791647331043954</v>
      </c>
      <c r="U61" s="16">
        <f t="shared" si="40"/>
        <v>0.47660989591984221</v>
      </c>
      <c r="V61" s="16">
        <f t="shared" si="40"/>
        <v>0.26980143182439331</v>
      </c>
      <c r="W61" s="16">
        <f t="shared" si="40"/>
        <v>1.74774056917484</v>
      </c>
      <c r="X61" s="16">
        <f t="shared" si="40"/>
        <v>933.33151493755201</v>
      </c>
      <c r="Y61" s="16">
        <f t="shared" si="40"/>
        <v>207.07087982880245</v>
      </c>
      <c r="Z61" s="16">
        <f t="shared" si="40"/>
        <v>216.52820496196227</v>
      </c>
      <c r="AA61" s="16">
        <f t="shared" si="40"/>
        <v>0</v>
      </c>
      <c r="AB61" s="16">
        <f t="shared" si="40"/>
        <v>7091.7713981174393</v>
      </c>
      <c r="AC61" s="16">
        <f t="shared" si="40"/>
        <v>5682.4062040699009</v>
      </c>
      <c r="AD61" s="16">
        <f t="shared" si="40"/>
        <v>361.24614567583916</v>
      </c>
      <c r="AE61" s="16">
        <f t="shared" si="40"/>
        <v>801.61507029314771</v>
      </c>
      <c r="AF61" s="16">
        <f t="shared" si="40"/>
        <v>4.7648788933921962</v>
      </c>
      <c r="AG61" s="16">
        <f t="shared" si="40"/>
        <v>0.14743485056733097</v>
      </c>
      <c r="AH61" s="16">
        <f t="shared" si="40"/>
        <v>3.5677508248676722E-2</v>
      </c>
      <c r="AI61" s="16">
        <f t="shared" si="40"/>
        <v>0.10810352914738502</v>
      </c>
      <c r="AJ61" s="16">
        <f t="shared" si="40"/>
        <v>6.9673119986382731E-2</v>
      </c>
      <c r="AK61" s="16">
        <f t="shared" si="40"/>
        <v>4.4734089059381449E-2</v>
      </c>
      <c r="AL61" s="16">
        <f t="shared" si="40"/>
        <v>1.3622835116223741E-2</v>
      </c>
      <c r="AM61" s="16">
        <f t="shared" si="40"/>
        <v>4.7079770642202215E-2</v>
      </c>
      <c r="AN61" s="16">
        <f t="shared" si="40"/>
        <v>6.3589518567441716E-2</v>
      </c>
      <c r="AO61" s="16">
        <f t="shared" si="40"/>
        <v>1.5015467575698662</v>
      </c>
      <c r="AP61" s="16">
        <f t="shared" si="40"/>
        <v>0.15233190374872094</v>
      </c>
      <c r="AQ61" s="16">
        <f t="shared" si="40"/>
        <v>4.25779133512275E-2</v>
      </c>
      <c r="AR61" s="16">
        <f t="shared" si="40"/>
        <v>1257.8737713569569</v>
      </c>
    </row>
    <row r="62" spans="1:1024" x14ac:dyDescent="0.25">
      <c r="C62" s="43">
        <f t="shared" ref="C62:AR62" si="41">AVERAGE(C27:C59)</f>
        <v>4.4628867867865374</v>
      </c>
      <c r="D62" s="43" t="e">
        <f t="shared" si="41"/>
        <v>#DIV/0!</v>
      </c>
      <c r="E62" s="43" t="e">
        <f t="shared" si="41"/>
        <v>#DIV/0!</v>
      </c>
      <c r="F62" s="43">
        <f t="shared" si="41"/>
        <v>0.21854522881255006</v>
      </c>
      <c r="G62" s="43">
        <f t="shared" si="41"/>
        <v>42.768839999999997</v>
      </c>
      <c r="H62" s="43">
        <f t="shared" si="41"/>
        <v>0.46326757453047562</v>
      </c>
      <c r="I62" s="43">
        <f t="shared" si="41"/>
        <v>90.658546186625912</v>
      </c>
      <c r="J62" s="43">
        <f t="shared" si="41"/>
        <v>91.436317832239169</v>
      </c>
      <c r="K62" s="43">
        <f t="shared" si="41"/>
        <v>0.35551262416438878</v>
      </c>
      <c r="L62" s="43">
        <f t="shared" si="41"/>
        <v>0.41764749990798611</v>
      </c>
      <c r="M62" s="43">
        <f t="shared" si="41"/>
        <v>0.71917019974685159</v>
      </c>
      <c r="N62" s="43">
        <f t="shared" si="41"/>
        <v>0.47059262316255618</v>
      </c>
      <c r="O62" s="43">
        <f t="shared" si="41"/>
        <v>1.9805177405977994E-3</v>
      </c>
      <c r="P62" s="43">
        <f t="shared" si="41"/>
        <v>8.2406770175644208</v>
      </c>
      <c r="Q62" s="43">
        <f t="shared" si="41"/>
        <v>0.21219918573642566</v>
      </c>
      <c r="R62" s="43">
        <f t="shared" si="41"/>
        <v>4.3467536565197289</v>
      </c>
      <c r="S62" s="43">
        <f t="shared" si="41"/>
        <v>3.6045254902831374</v>
      </c>
      <c r="T62" s="43">
        <f t="shared" si="41"/>
        <v>4.0941054001264057</v>
      </c>
      <c r="U62" s="43">
        <f t="shared" si="41"/>
        <v>0.21650909996616222</v>
      </c>
      <c r="V62" s="43">
        <f t="shared" si="41"/>
        <v>7.8037636363636378E-2</v>
      </c>
      <c r="W62" s="43">
        <f t="shared" si="41"/>
        <v>6.892013272282331E-2</v>
      </c>
      <c r="X62" s="43">
        <f t="shared" si="41"/>
        <v>13.632660202901283</v>
      </c>
      <c r="Y62" s="43">
        <f t="shared" si="41"/>
        <v>0.33678694183707747</v>
      </c>
      <c r="Z62" s="43">
        <f t="shared" si="41"/>
        <v>2.4390793706120459</v>
      </c>
      <c r="AA62" s="43">
        <f t="shared" si="41"/>
        <v>0.29264582071766004</v>
      </c>
      <c r="AB62" s="43">
        <f t="shared" si="41"/>
        <v>39.517674601891365</v>
      </c>
      <c r="AC62" s="43">
        <f t="shared" si="41"/>
        <v>2.1039892451093598</v>
      </c>
      <c r="AD62" s="43">
        <f t="shared" si="41"/>
        <v>22.556041949422134</v>
      </c>
      <c r="AE62" s="44">
        <f t="shared" si="41"/>
        <v>2.1629829886904233E-3</v>
      </c>
      <c r="AF62" s="43" t="e">
        <f t="shared" si="41"/>
        <v>#DIV/0!</v>
      </c>
      <c r="AG62" s="43">
        <f t="shared" si="41"/>
        <v>0.50216466272009908</v>
      </c>
      <c r="AH62" s="43">
        <f t="shared" si="41"/>
        <v>0.76577245202551003</v>
      </c>
      <c r="AI62" s="43">
        <f t="shared" si="41"/>
        <v>0.70276871699467192</v>
      </c>
      <c r="AJ62" s="43">
        <f t="shared" si="41"/>
        <v>0.44390426011368372</v>
      </c>
      <c r="AK62" s="43">
        <f t="shared" si="41"/>
        <v>0.1130482419553587</v>
      </c>
      <c r="AL62" s="43">
        <f t="shared" si="41"/>
        <v>0.62168727030133952</v>
      </c>
      <c r="AM62" s="43">
        <f t="shared" si="41"/>
        <v>6.2805038872439253E-2</v>
      </c>
      <c r="AN62" s="43">
        <f t="shared" si="41"/>
        <v>0.33852492265888268</v>
      </c>
      <c r="AO62" s="43">
        <f t="shared" si="41"/>
        <v>0.12001025628167064</v>
      </c>
      <c r="AP62" s="43">
        <f t="shared" si="41"/>
        <v>0.8384151418813649</v>
      </c>
      <c r="AQ62" s="43">
        <f t="shared" si="41"/>
        <v>5.4625694124808923E-2</v>
      </c>
      <c r="AR62" s="43">
        <f t="shared" si="41"/>
        <v>0.23440799293964623</v>
      </c>
    </row>
    <row r="63" spans="1:1024" x14ac:dyDescent="0.25">
      <c r="C63" s="43">
        <f t="shared" ref="C63:AR63" si="42">STDEV(C27:C59)</f>
        <v>3.216314063239178</v>
      </c>
      <c r="D63" s="43" t="e">
        <f t="shared" si="42"/>
        <v>#DIV/0!</v>
      </c>
      <c r="E63" s="43" t="e">
        <f t="shared" si="42"/>
        <v>#DIV/0!</v>
      </c>
      <c r="F63" s="43">
        <f t="shared" si="42"/>
        <v>0.35488747018934197</v>
      </c>
      <c r="G63" s="43">
        <f t="shared" si="42"/>
        <v>14.416730771572309</v>
      </c>
      <c r="H63" s="43">
        <f t="shared" si="42"/>
        <v>0.6401006424648098</v>
      </c>
      <c r="I63" s="43">
        <f t="shared" si="42"/>
        <v>22.511958784729437</v>
      </c>
      <c r="J63" s="43">
        <f t="shared" si="42"/>
        <v>28.474429135778031</v>
      </c>
      <c r="K63" s="43">
        <f t="shared" si="42"/>
        <v>0.38694303152668152</v>
      </c>
      <c r="L63" s="43">
        <f t="shared" si="42"/>
        <v>0.50014228363182223</v>
      </c>
      <c r="M63" s="43">
        <f t="shared" si="42"/>
        <v>0.55024725048501322</v>
      </c>
      <c r="N63" s="43">
        <f t="shared" si="42"/>
        <v>1.3448797664642973</v>
      </c>
      <c r="O63" s="43">
        <f t="shared" si="42"/>
        <v>5.1500261287147492E-3</v>
      </c>
      <c r="P63" s="43">
        <f t="shared" si="42"/>
        <v>10.048924237559465</v>
      </c>
      <c r="Q63" s="43">
        <f t="shared" si="42"/>
        <v>0.5312224117023846</v>
      </c>
      <c r="R63" s="43">
        <f t="shared" si="42"/>
        <v>3.8529934462784459</v>
      </c>
      <c r="S63" s="43">
        <f t="shared" si="42"/>
        <v>4.913717355116332</v>
      </c>
      <c r="T63" s="43">
        <f t="shared" si="42"/>
        <v>4.1781941531581772</v>
      </c>
      <c r="U63" s="43">
        <f t="shared" si="42"/>
        <v>0.68474724488514771</v>
      </c>
      <c r="V63" s="43">
        <f t="shared" si="42"/>
        <v>0.2347827900447052</v>
      </c>
      <c r="W63" s="43">
        <f t="shared" si="42"/>
        <v>0.13263442398749342</v>
      </c>
      <c r="X63" s="43">
        <f t="shared" si="42"/>
        <v>21.660805044707129</v>
      </c>
      <c r="Y63" s="43">
        <f t="shared" si="42"/>
        <v>0.53616164072026162</v>
      </c>
      <c r="Z63" s="43">
        <f t="shared" si="42"/>
        <v>4.6831093240849464</v>
      </c>
      <c r="AA63" s="43">
        <f t="shared" si="42"/>
        <v>0.96669405942131958</v>
      </c>
      <c r="AB63" s="43">
        <f t="shared" si="42"/>
        <v>44.845672346381811</v>
      </c>
      <c r="AC63" s="43">
        <f t="shared" si="42"/>
        <v>2.4665127564374454</v>
      </c>
      <c r="AD63" s="43">
        <f t="shared" si="42"/>
        <v>22.821436781708947</v>
      </c>
      <c r="AE63" s="44">
        <f t="shared" si="42"/>
        <v>3.2259636858207466E-3</v>
      </c>
      <c r="AF63" s="43" t="e">
        <f t="shared" si="42"/>
        <v>#DIV/0!</v>
      </c>
      <c r="AG63" s="43">
        <f t="shared" si="42"/>
        <v>0.16766963859636574</v>
      </c>
      <c r="AH63" s="43">
        <f t="shared" si="42"/>
        <v>0.19090288167074929</v>
      </c>
      <c r="AI63" s="43">
        <f t="shared" si="42"/>
        <v>0.11443362397787465</v>
      </c>
      <c r="AJ63" s="43">
        <f t="shared" si="42"/>
        <v>0.11395765486353962</v>
      </c>
      <c r="AK63" s="43">
        <f t="shared" si="42"/>
        <v>0.1012092474301714</v>
      </c>
      <c r="AL63" s="43">
        <f t="shared" si="42"/>
        <v>0.20976861045618744</v>
      </c>
      <c r="AM63" s="43">
        <f t="shared" si="42"/>
        <v>6.8804737918387912E-2</v>
      </c>
      <c r="AN63" s="43">
        <f t="shared" si="42"/>
        <v>0.19354747036494646</v>
      </c>
      <c r="AO63" s="43">
        <f t="shared" si="42"/>
        <v>0.11715615703973491</v>
      </c>
      <c r="AP63" s="43">
        <f t="shared" si="42"/>
        <v>0.16824903926096385</v>
      </c>
      <c r="AQ63" s="43">
        <f t="shared" si="42"/>
        <v>4.3288190216214398E-2</v>
      </c>
      <c r="AR63" s="43">
        <f t="shared" si="42"/>
        <v>0.34730412170958724</v>
      </c>
    </row>
    <row r="64" spans="1:1024" x14ac:dyDescent="0.25">
      <c r="C64"/>
      <c r="E64"/>
      <c r="F64"/>
      <c r="G64"/>
      <c r="H64"/>
      <c r="I64"/>
    </row>
    <row r="65" spans="3:9" x14ac:dyDescent="0.25">
      <c r="C65"/>
      <c r="E65" s="1" t="s">
        <v>90</v>
      </c>
      <c r="F65"/>
      <c r="G65"/>
      <c r="H65"/>
      <c r="I65"/>
    </row>
    <row r="66" spans="3:9" x14ac:dyDescent="0.25">
      <c r="C66" s="45">
        <f>((C60*365)/1000)/2.65</f>
        <v>7.4768439108061751</v>
      </c>
      <c r="E66" s="1">
        <f>(0.107*365)/1000</f>
        <v>3.9054999999999999E-2</v>
      </c>
      <c r="F66"/>
      <c r="G66" s="2">
        <f>355/1000000</f>
        <v>3.5500000000000001E-4</v>
      </c>
      <c r="H66" s="2">
        <f>0.107/1000</f>
        <v>1.07E-4</v>
      </c>
      <c r="I66"/>
    </row>
    <row r="67" spans="3:9" x14ac:dyDescent="0.25">
      <c r="C67" s="45">
        <f>+C60/1000</f>
        <v>5.4283935242839358E-2</v>
      </c>
      <c r="E67" s="1">
        <f>+E66*C66</f>
        <v>0.29200813893653516</v>
      </c>
      <c r="F67" s="2">
        <f>E66/G67</f>
        <v>5.5524428978089695</v>
      </c>
      <c r="G67" s="2">
        <f>+G66*(C66*2.65)</f>
        <v>7.0338409090909089E-3</v>
      </c>
      <c r="H67" s="2">
        <f>+C68*H66</f>
        <v>1.9711172287221841E-3</v>
      </c>
      <c r="I67" s="2">
        <f>(100*G66)/H67</f>
        <v>18.010090664680348</v>
      </c>
    </row>
    <row r="68" spans="3:9" x14ac:dyDescent="0.25">
      <c r="C68" s="46">
        <f>1/C67</f>
        <v>18.421656343197981</v>
      </c>
      <c r="E68" s="1">
        <f>(100*G67)/E66</f>
        <v>18.010090664680348</v>
      </c>
      <c r="H68" s="2">
        <f>+H67/G66</f>
        <v>5.5524428978089695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8:AE139"/>
  <sheetViews>
    <sheetView zoomScaleNormal="100" workbookViewId="0"/>
  </sheetViews>
  <sheetFormatPr baseColWidth="10" defaultColWidth="9.140625" defaultRowHeight="15" x14ac:dyDescent="0.25"/>
  <cols>
    <col min="1" max="1" width="10.5703125"/>
    <col min="2" max="2" width="11.7109375"/>
    <col min="3" max="1025" width="10.5703125"/>
  </cols>
  <sheetData>
    <row r="18" spans="11:13" x14ac:dyDescent="0.25">
      <c r="L18" s="1" t="s">
        <v>92</v>
      </c>
      <c r="M18" s="1" t="s">
        <v>11</v>
      </c>
    </row>
    <row r="19" spans="11:13" x14ac:dyDescent="0.25">
      <c r="K19" t="s">
        <v>224</v>
      </c>
      <c r="L19" s="9">
        <v>17.89</v>
      </c>
      <c r="M19" s="12">
        <v>4672.4307859999999</v>
      </c>
    </row>
    <row r="20" spans="11:13" x14ac:dyDescent="0.25">
      <c r="K20" t="s">
        <v>224</v>
      </c>
      <c r="L20" s="9">
        <v>20.440000000000001</v>
      </c>
      <c r="M20" s="12">
        <v>7773.729585</v>
      </c>
    </row>
    <row r="21" spans="11:13" x14ac:dyDescent="0.25">
      <c r="K21" t="s">
        <v>224</v>
      </c>
      <c r="L21" s="9">
        <v>13.49</v>
      </c>
      <c r="M21" s="12">
        <v>453.50448999999998</v>
      </c>
    </row>
    <row r="22" spans="11:13" x14ac:dyDescent="0.25">
      <c r="K22" t="s">
        <v>224</v>
      </c>
      <c r="L22" s="9">
        <v>13.6</v>
      </c>
      <c r="M22" s="12">
        <v>581.94220759687096</v>
      </c>
    </row>
    <row r="23" spans="11:13" x14ac:dyDescent="0.25">
      <c r="K23" t="s">
        <v>224</v>
      </c>
      <c r="L23" s="9">
        <v>24.57</v>
      </c>
      <c r="M23" s="12">
        <v>2518.3207039653498</v>
      </c>
    </row>
    <row r="24" spans="11:13" x14ac:dyDescent="0.25">
      <c r="K24" t="s">
        <v>224</v>
      </c>
      <c r="L24" s="9">
        <v>36.25</v>
      </c>
      <c r="M24" s="12">
        <v>1556.89220548716</v>
      </c>
    </row>
    <row r="25" spans="11:13" x14ac:dyDescent="0.25">
      <c r="K25" t="s">
        <v>224</v>
      </c>
      <c r="L25" s="9">
        <v>61.82</v>
      </c>
      <c r="M25" s="12">
        <v>17974.584210000001</v>
      </c>
    </row>
    <row r="26" spans="11:13" x14ac:dyDescent="0.25">
      <c r="K26" t="s">
        <v>224</v>
      </c>
      <c r="L26" s="9">
        <v>37.03</v>
      </c>
      <c r="M26" s="12">
        <v>722</v>
      </c>
    </row>
    <row r="27" spans="11:13" x14ac:dyDescent="0.25">
      <c r="K27" t="s">
        <v>224</v>
      </c>
      <c r="L27" s="9">
        <v>25.72</v>
      </c>
      <c r="M27" s="12">
        <v>3488</v>
      </c>
    </row>
    <row r="28" spans="11:13" x14ac:dyDescent="0.25">
      <c r="K28" t="s">
        <v>224</v>
      </c>
      <c r="L28" s="9">
        <v>53.54</v>
      </c>
      <c r="M28" s="12">
        <v>16245.124659999999</v>
      </c>
    </row>
    <row r="29" spans="11:13" x14ac:dyDescent="0.25">
      <c r="K29" t="s">
        <v>224</v>
      </c>
      <c r="L29" s="9">
        <v>47.89</v>
      </c>
      <c r="M29" s="12">
        <v>8814.3248679999997</v>
      </c>
    </row>
    <row r="30" spans="11:13" x14ac:dyDescent="0.25">
      <c r="K30" t="s">
        <v>225</v>
      </c>
      <c r="L30" s="125">
        <v>13.6</v>
      </c>
      <c r="M30" s="126">
        <v>6044.5337793750004</v>
      </c>
    </row>
    <row r="31" spans="11:13" x14ac:dyDescent="0.25">
      <c r="K31" t="s">
        <v>225</v>
      </c>
      <c r="L31" s="125">
        <v>18.63</v>
      </c>
      <c r="M31" s="126">
        <v>501.94485543454499</v>
      </c>
    </row>
    <row r="32" spans="11:13" x14ac:dyDescent="0.25">
      <c r="K32" t="s">
        <v>225</v>
      </c>
      <c r="L32" s="125">
        <v>7.84</v>
      </c>
      <c r="M32" s="126">
        <v>540.83776979376501</v>
      </c>
    </row>
    <row r="33" spans="11:17" x14ac:dyDescent="0.25">
      <c r="K33" t="s">
        <v>225</v>
      </c>
      <c r="L33" s="125">
        <v>23.2</v>
      </c>
      <c r="M33" s="126">
        <v>363.70224443224799</v>
      </c>
    </row>
    <row r="34" spans="11:17" x14ac:dyDescent="0.25">
      <c r="K34" t="s">
        <v>225</v>
      </c>
      <c r="L34" s="125">
        <v>13.33</v>
      </c>
      <c r="M34" s="126">
        <v>262.02358035002902</v>
      </c>
    </row>
    <row r="35" spans="11:17" x14ac:dyDescent="0.25">
      <c r="K35" t="s">
        <v>225</v>
      </c>
      <c r="L35" s="127">
        <v>20.78</v>
      </c>
      <c r="M35" s="126">
        <v>757.21882102911604</v>
      </c>
    </row>
    <row r="36" spans="11:17" x14ac:dyDescent="0.25">
      <c r="K36" t="s">
        <v>225</v>
      </c>
      <c r="L36" s="127">
        <v>26.56</v>
      </c>
      <c r="M36" s="126">
        <v>880.10057881117598</v>
      </c>
    </row>
    <row r="37" spans="11:17" x14ac:dyDescent="0.25">
      <c r="K37" t="s">
        <v>225</v>
      </c>
      <c r="L37" s="125">
        <v>17.760000000000002</v>
      </c>
      <c r="M37" s="126">
        <v>1584.2623000000001</v>
      </c>
    </row>
    <row r="38" spans="11:17" x14ac:dyDescent="0.25">
      <c r="K38" t="s">
        <v>225</v>
      </c>
      <c r="L38" s="125">
        <v>26.32</v>
      </c>
      <c r="M38" s="126">
        <v>3215</v>
      </c>
      <c r="P38" s="128" t="s">
        <v>226</v>
      </c>
      <c r="Q38" s="128" t="s">
        <v>227</v>
      </c>
    </row>
    <row r="39" spans="11:17" x14ac:dyDescent="0.25">
      <c r="K39" t="s">
        <v>225</v>
      </c>
      <c r="L39" s="125">
        <v>14.62</v>
      </c>
      <c r="M39" s="126">
        <v>1625.7152272221199</v>
      </c>
      <c r="O39" t="s">
        <v>228</v>
      </c>
      <c r="P39" t="s">
        <v>229</v>
      </c>
      <c r="Q39" t="s">
        <v>230</v>
      </c>
    </row>
    <row r="40" spans="11:17" x14ac:dyDescent="0.25">
      <c r="K40" s="128" t="s">
        <v>226</v>
      </c>
      <c r="L40" s="129">
        <f>AVERAGE(L19:L29)</f>
        <v>32.021818181818183</v>
      </c>
      <c r="M40" s="129">
        <f>AVERAGE(M19:M29)</f>
        <v>5890.9867014590354</v>
      </c>
      <c r="N40" s="61"/>
      <c r="O40" t="s">
        <v>231</v>
      </c>
      <c r="P40" t="s">
        <v>232</v>
      </c>
      <c r="Q40" t="s">
        <v>233</v>
      </c>
    </row>
    <row r="41" spans="11:17" x14ac:dyDescent="0.25">
      <c r="K41" s="128" t="s">
        <v>227</v>
      </c>
      <c r="L41" s="129">
        <f>AVERAGE(L30:L39)</f>
        <v>18.263999999999999</v>
      </c>
      <c r="M41" s="129">
        <f>AVERAGE(M30:M39)</f>
        <v>1577.5339156448001</v>
      </c>
      <c r="N41" s="61"/>
    </row>
    <row r="42" spans="11:17" x14ac:dyDescent="0.25">
      <c r="K42" s="128" t="s">
        <v>226</v>
      </c>
      <c r="L42" s="130">
        <f>STDEV(L19:L29)</f>
        <v>16.606033131474724</v>
      </c>
      <c r="M42" s="130">
        <f>STDEV(M19:M29)</f>
        <v>6222.5492590187696</v>
      </c>
      <c r="N42" s="61"/>
    </row>
    <row r="43" spans="11:17" x14ac:dyDescent="0.25">
      <c r="K43" s="128" t="s">
        <v>227</v>
      </c>
      <c r="L43" s="130">
        <f>STDEV(L30:L39)</f>
        <v>6.0813087041816614</v>
      </c>
      <c r="M43" s="130">
        <f>STDEV(M30:M39)</f>
        <v>1802.2413600006869</v>
      </c>
      <c r="N43" s="61"/>
    </row>
    <row r="44" spans="11:17" x14ac:dyDescent="0.25">
      <c r="M44" s="129">
        <v>32.021818181818198</v>
      </c>
      <c r="N44" s="130">
        <v>16.6060331314747</v>
      </c>
    </row>
    <row r="45" spans="11:17" x14ac:dyDescent="0.25">
      <c r="K45" s="128" t="s">
        <v>226</v>
      </c>
    </row>
    <row r="46" spans="11:17" x14ac:dyDescent="0.25">
      <c r="L46" s="61">
        <v>5.89098670145904</v>
      </c>
      <c r="O46" s="130">
        <v>5.2225492590187699</v>
      </c>
    </row>
    <row r="49" spans="1:15" x14ac:dyDescent="0.25">
      <c r="B49" t="s">
        <v>234</v>
      </c>
      <c r="M49" s="129">
        <v>18.263999999999999</v>
      </c>
      <c r="N49" s="130">
        <v>6.0813087041816596</v>
      </c>
    </row>
    <row r="50" spans="1:15" x14ac:dyDescent="0.25">
      <c r="B50" t="s">
        <v>107</v>
      </c>
      <c r="D50" t="s">
        <v>72</v>
      </c>
      <c r="K50" s="128" t="s">
        <v>227</v>
      </c>
      <c r="M50" s="130"/>
    </row>
    <row r="51" spans="1:15" x14ac:dyDescent="0.25">
      <c r="A51" t="s">
        <v>24</v>
      </c>
      <c r="B51">
        <v>13.252785654870999</v>
      </c>
      <c r="C51" t="s">
        <v>24</v>
      </c>
      <c r="D51" s="130">
        <v>17.476307160616201</v>
      </c>
      <c r="K51" s="128"/>
      <c r="L51" s="61">
        <v>1.5775339156448001</v>
      </c>
      <c r="O51" s="130">
        <v>1.38022413600006</v>
      </c>
    </row>
    <row r="52" spans="1:15" x14ac:dyDescent="0.25">
      <c r="A52" t="s">
        <v>11</v>
      </c>
      <c r="B52">
        <v>57.719378282024998</v>
      </c>
      <c r="C52" t="s">
        <v>11</v>
      </c>
      <c r="D52" s="130">
        <v>6.1632154019560401</v>
      </c>
    </row>
    <row r="53" spans="1:15" x14ac:dyDescent="0.25">
      <c r="A53" t="s">
        <v>14</v>
      </c>
      <c r="B53">
        <v>5.3045881652253</v>
      </c>
      <c r="C53" t="s">
        <v>13</v>
      </c>
      <c r="D53" s="130">
        <v>7.8158255761342996</v>
      </c>
    </row>
    <row r="54" spans="1:15" x14ac:dyDescent="0.25">
      <c r="A54" t="s">
        <v>13</v>
      </c>
      <c r="B54">
        <v>8.8910421469470897</v>
      </c>
      <c r="C54" t="s">
        <v>16</v>
      </c>
      <c r="D54" s="130">
        <v>17.290838431346</v>
      </c>
    </row>
    <row r="55" spans="1:15" x14ac:dyDescent="0.25">
      <c r="A55" t="s">
        <v>16</v>
      </c>
      <c r="B55">
        <v>4.4457010934063002</v>
      </c>
      <c r="C55" t="s">
        <v>20</v>
      </c>
      <c r="D55" s="130">
        <v>13.1488877210342</v>
      </c>
    </row>
    <row r="56" spans="1:15" x14ac:dyDescent="0.25">
      <c r="A56" t="s">
        <v>105</v>
      </c>
      <c r="B56">
        <f>SUM(B57:B68)</f>
        <v>10.386504657525315</v>
      </c>
      <c r="C56" t="s">
        <v>18</v>
      </c>
      <c r="D56" s="130">
        <v>12.9855527512956</v>
      </c>
    </row>
    <row r="57" spans="1:15" x14ac:dyDescent="0.25">
      <c r="A57" t="s">
        <v>26</v>
      </c>
      <c r="B57">
        <v>3.0037413239944102</v>
      </c>
      <c r="C57" t="s">
        <v>19</v>
      </c>
      <c r="D57" s="130">
        <v>7.6357070328895604</v>
      </c>
    </row>
    <row r="58" spans="1:15" x14ac:dyDescent="0.25">
      <c r="A58" t="s">
        <v>12</v>
      </c>
      <c r="B58">
        <v>2.0356845661604401</v>
      </c>
      <c r="C58" t="s">
        <v>26</v>
      </c>
      <c r="D58" s="130">
        <v>7.50282118346147</v>
      </c>
    </row>
    <row r="59" spans="1:15" x14ac:dyDescent="0.25">
      <c r="A59" t="s">
        <v>19</v>
      </c>
      <c r="B59">
        <v>1.6071002115170301</v>
      </c>
      <c r="C59" t="s">
        <v>105</v>
      </c>
      <c r="D59" s="130">
        <f>SUM(D60:D68)</f>
        <v>9.9808447412666066</v>
      </c>
    </row>
    <row r="60" spans="1:15" x14ac:dyDescent="0.25">
      <c r="A60" t="s">
        <v>18</v>
      </c>
      <c r="B60">
        <v>1.2517099442706401</v>
      </c>
      <c r="C60" t="s">
        <v>14</v>
      </c>
      <c r="D60">
        <v>2.7944802032929901</v>
      </c>
    </row>
    <row r="61" spans="1:15" x14ac:dyDescent="0.25">
      <c r="A61" t="s">
        <v>20</v>
      </c>
      <c r="B61">
        <v>1.2139284343894301</v>
      </c>
      <c r="C61" t="s">
        <v>12</v>
      </c>
      <c r="D61">
        <v>1.8755019030353299</v>
      </c>
    </row>
    <row r="62" spans="1:15" x14ac:dyDescent="0.25">
      <c r="A62" t="s">
        <v>25</v>
      </c>
      <c r="B62">
        <v>1.0722724454661701</v>
      </c>
      <c r="C62" t="s">
        <v>22</v>
      </c>
      <c r="D62">
        <v>1.6066716697552501</v>
      </c>
    </row>
    <row r="63" spans="1:15" x14ac:dyDescent="0.25">
      <c r="A63" t="s">
        <v>17</v>
      </c>
      <c r="B63">
        <v>0.18033536036936701</v>
      </c>
      <c r="C63" t="s">
        <v>27</v>
      </c>
      <c r="D63">
        <v>1.3682033592871701</v>
      </c>
    </row>
    <row r="64" spans="1:15" x14ac:dyDescent="0.25">
      <c r="A64" t="s">
        <v>15</v>
      </c>
      <c r="B64">
        <v>1.9411922788282601E-2</v>
      </c>
      <c r="C64" t="s">
        <v>25</v>
      </c>
      <c r="D64">
        <v>1.0823526845306299</v>
      </c>
    </row>
    <row r="65" spans="1:4" x14ac:dyDescent="0.25">
      <c r="A65" t="s">
        <v>23</v>
      </c>
      <c r="B65">
        <v>2.32044856954081E-3</v>
      </c>
      <c r="C65" t="s">
        <v>17</v>
      </c>
      <c r="D65">
        <v>0.72269094014838298</v>
      </c>
    </row>
    <row r="66" spans="1:4" x14ac:dyDescent="0.25">
      <c r="A66" t="s">
        <v>22</v>
      </c>
      <c r="B66">
        <v>0</v>
      </c>
      <c r="C66" t="s">
        <v>23</v>
      </c>
      <c r="D66">
        <v>0.51010442306011805</v>
      </c>
    </row>
    <row r="67" spans="1:4" x14ac:dyDescent="0.25">
      <c r="A67" t="s">
        <v>235</v>
      </c>
      <c r="B67">
        <v>0</v>
      </c>
      <c r="C67" t="s">
        <v>15</v>
      </c>
      <c r="D67">
        <v>2.0839558156736201E-2</v>
      </c>
    </row>
    <row r="68" spans="1:4" x14ac:dyDescent="0.25">
      <c r="A68" t="s">
        <v>27</v>
      </c>
      <c r="B68">
        <v>0</v>
      </c>
      <c r="C68" t="s">
        <v>235</v>
      </c>
      <c r="D68">
        <v>0</v>
      </c>
    </row>
    <row r="69" spans="1:4" x14ac:dyDescent="0.25">
      <c r="A69" s="128" t="s">
        <v>24</v>
      </c>
      <c r="B69" s="129">
        <f>'%'!M56</f>
        <v>13.911059387323533</v>
      </c>
      <c r="C69" s="128" t="s">
        <v>24</v>
      </c>
      <c r="D69" s="129">
        <f>'%'!M58</f>
        <v>21.75489506644907</v>
      </c>
    </row>
    <row r="70" spans="1:4" x14ac:dyDescent="0.25">
      <c r="A70" s="128" t="s">
        <v>236</v>
      </c>
      <c r="B70" s="129">
        <f>'%'!Z56</f>
        <v>1.0735143235377549</v>
      </c>
      <c r="C70" s="128" t="s">
        <v>105</v>
      </c>
      <c r="D70" s="129">
        <f>100-(D69+D71+D72)</f>
        <v>0.53879615698875227</v>
      </c>
    </row>
    <row r="71" spans="1:4" x14ac:dyDescent="0.25">
      <c r="A71" s="128" t="s">
        <v>237</v>
      </c>
      <c r="B71" s="129">
        <f>'%'!AA56</f>
        <v>39.783471894191216</v>
      </c>
      <c r="C71" s="128" t="s">
        <v>237</v>
      </c>
      <c r="D71" s="129">
        <f>'%'!AA58</f>
        <v>64.020257240047528</v>
      </c>
    </row>
    <row r="72" spans="1:4" x14ac:dyDescent="0.25">
      <c r="A72" s="128" t="s">
        <v>105</v>
      </c>
      <c r="B72" s="129">
        <f>100-(SUM(B69:B71))</f>
        <v>45.231954394947493</v>
      </c>
      <c r="C72" s="128" t="s">
        <v>236</v>
      </c>
      <c r="D72" s="129">
        <f>'%'!Z58</f>
        <v>13.686051536514647</v>
      </c>
    </row>
    <row r="104" spans="3:24" x14ac:dyDescent="0.25">
      <c r="C104" t="s">
        <v>238</v>
      </c>
      <c r="J104" t="s">
        <v>239</v>
      </c>
      <c r="Q104" t="s">
        <v>240</v>
      </c>
      <c r="X104" t="s">
        <v>241</v>
      </c>
    </row>
    <row r="121" spans="2:31" x14ac:dyDescent="0.25">
      <c r="Q121" t="s">
        <v>242</v>
      </c>
      <c r="X121" t="s">
        <v>243</v>
      </c>
      <c r="AE121" t="s">
        <v>241</v>
      </c>
    </row>
    <row r="122" spans="2:31" x14ac:dyDescent="0.25">
      <c r="B122" t="s">
        <v>244</v>
      </c>
      <c r="J122" t="s">
        <v>241</v>
      </c>
    </row>
    <row r="138" spans="2:30" x14ac:dyDescent="0.25">
      <c r="AD138" t="s">
        <v>245</v>
      </c>
    </row>
    <row r="139" spans="2:30" x14ac:dyDescent="0.25">
      <c r="B139" t="s">
        <v>246</v>
      </c>
      <c r="I139" t="s">
        <v>247</v>
      </c>
      <c r="P139" t="s">
        <v>248</v>
      </c>
      <c r="W139" t="s">
        <v>249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6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9" sqref="E9"/>
    </sheetView>
  </sheetViews>
  <sheetFormatPr baseColWidth="10" defaultColWidth="9.140625" defaultRowHeight="15" x14ac:dyDescent="0.25"/>
  <sheetData>
    <row r="1" spans="1:26" x14ac:dyDescent="0.25">
      <c r="A1" s="1" t="s">
        <v>0</v>
      </c>
      <c r="E1" t="s">
        <v>91</v>
      </c>
    </row>
    <row r="2" spans="1:26" x14ac:dyDescent="0.25">
      <c r="A2" s="5" t="s">
        <v>1</v>
      </c>
      <c r="B2" s="5" t="s">
        <v>2</v>
      </c>
      <c r="C2" s="5" t="s">
        <v>92</v>
      </c>
      <c r="D2" s="5" t="s">
        <v>93</v>
      </c>
      <c r="E2" s="5" t="s">
        <v>11</v>
      </c>
      <c r="F2" s="5" t="s">
        <v>12</v>
      </c>
      <c r="G2" s="5" t="s">
        <v>13</v>
      </c>
      <c r="H2" s="5" t="s">
        <v>14</v>
      </c>
      <c r="I2" s="5" t="s">
        <v>15</v>
      </c>
      <c r="J2" s="5" t="s">
        <v>16</v>
      </c>
      <c r="K2" s="5" t="s">
        <v>17</v>
      </c>
      <c r="L2" s="5" t="s">
        <v>18</v>
      </c>
      <c r="M2" s="5" t="s">
        <v>19</v>
      </c>
      <c r="N2" s="5" t="s">
        <v>20</v>
      </c>
      <c r="O2" s="5" t="s">
        <v>21</v>
      </c>
      <c r="P2" s="5" t="s">
        <v>22</v>
      </c>
      <c r="Q2" s="5" t="s">
        <v>23</v>
      </c>
      <c r="R2" s="5" t="s">
        <v>24</v>
      </c>
      <c r="S2" s="5" t="s">
        <v>25</v>
      </c>
      <c r="T2" s="5" t="s">
        <v>26</v>
      </c>
      <c r="U2" s="5" t="s">
        <v>27</v>
      </c>
      <c r="V2" s="5" t="s">
        <v>28</v>
      </c>
      <c r="W2" s="6" t="s">
        <v>29</v>
      </c>
      <c r="X2" s="6" t="s">
        <v>30</v>
      </c>
    </row>
    <row r="3" spans="1:26" x14ac:dyDescent="0.25">
      <c r="A3" s="47" t="s">
        <v>55</v>
      </c>
      <c r="B3" s="48">
        <v>39296</v>
      </c>
      <c r="C3" s="49">
        <f>(dw!C10/1000)*365</f>
        <v>13.330000000000007</v>
      </c>
      <c r="D3" s="49">
        <f t="shared" ref="D3:D44" si="0">(B$51*C3)/100</f>
        <v>4.2829290000000011</v>
      </c>
      <c r="E3" s="50">
        <f>(100*E$49)/((dw!K10/1000000)*$D3)</f>
        <v>389.40663175931377</v>
      </c>
      <c r="F3" s="50">
        <f>(100*F$49)/((dw!L10/1000000)*$D3)</f>
        <v>235.29824405431</v>
      </c>
      <c r="G3" s="50">
        <f>(100*G$49)/((dw!M10/1000000)*$D3)</f>
        <v>318.99629129820232</v>
      </c>
      <c r="H3" s="50">
        <f>(100*H$49)/((dw!N10/1000000)*$D3)</f>
        <v>492.18013558911213</v>
      </c>
      <c r="I3" s="50" t="e">
        <f>(100*I$49)/((dw!O10/1000000)*$D3)</f>
        <v>#DIV/0!</v>
      </c>
      <c r="J3" s="50">
        <f>(100*J$49)/((dw!P10/1000000)*$D3)</f>
        <v>375.59003930084776</v>
      </c>
      <c r="K3" s="50" t="e">
        <f>(100*K$49)/((dw!Q10/1000000)*$D3)</f>
        <v>#DIV/0!</v>
      </c>
      <c r="L3" s="50">
        <f>(100*L$49)/((dw!R10/1000000)*$D3)</f>
        <v>83.566993117491123</v>
      </c>
      <c r="M3" s="50">
        <f>(100*M$49)/((dw!S10/1000000)*$D3)</f>
        <v>321.19825462345523</v>
      </c>
      <c r="N3" s="50">
        <f>(100*N$49)/((dw!T10/1000000)*$D3)</f>
        <v>114.55034159096498</v>
      </c>
      <c r="O3" s="50">
        <f>(100*O$49)/((dw!U10/1000000)*$D3)</f>
        <v>761.32515710120583</v>
      </c>
      <c r="P3" s="50">
        <f>(100*P$49)/((dw!V10/1000000)*$D3)</f>
        <v>259.41311785667017</v>
      </c>
      <c r="Q3" s="50" t="e">
        <f>(100*Q$49)/((dw!W10/1000000)*$D3)</f>
        <v>#DIV/0!</v>
      </c>
      <c r="R3" s="50">
        <f>(100*R$49)/((dw!X10/1000000)*$D3)</f>
        <v>305.05055990494719</v>
      </c>
      <c r="S3" s="50">
        <f>(100*S$49)/((dw!Y10/1000000)*$D3)</f>
        <v>670.1052318825075</v>
      </c>
      <c r="T3" s="50">
        <f>(100*T$49)/((dw!Z10/1000000)*$D3)</f>
        <v>178.8398509057007</v>
      </c>
      <c r="U3" s="50" t="e">
        <f>(100*U$49)/((dw!AA10/1000000)*$D3)</f>
        <v>#DIV/0!</v>
      </c>
      <c r="V3" s="50">
        <f>(100*V$49)/((dw!AB10/1000000)*$D3)</f>
        <v>332.62646238446962</v>
      </c>
      <c r="W3" s="50">
        <f>(100*W$49)/((dw!AC10/1000000)*$D3)</f>
        <v>346.66385964428332</v>
      </c>
      <c r="X3" s="50">
        <f>(100*X$49)/((dw!AD10/1000000)*$D3)</f>
        <v>263.7510612580254</v>
      </c>
      <c r="Y3" s="51">
        <v>36.5205479452055</v>
      </c>
      <c r="Z3" s="9">
        <v>36.5205479452055</v>
      </c>
    </row>
    <row r="4" spans="1:26" x14ac:dyDescent="0.25">
      <c r="A4" s="47" t="s">
        <v>56</v>
      </c>
      <c r="B4" s="48">
        <v>39662</v>
      </c>
      <c r="C4" s="49">
        <f>(dw!C11/1000)*365</f>
        <v>20.780000000000012</v>
      </c>
      <c r="D4" s="49">
        <f t="shared" si="0"/>
        <v>6.6766140000000034</v>
      </c>
      <c r="E4" s="50">
        <f>(100*E$49)/((dw!K11/1000000)*$D4)</f>
        <v>86.438441182754801</v>
      </c>
      <c r="F4" s="50">
        <f>(100*F$49)/((dw!L11/1000000)*$D4)</f>
        <v>142.00336706348969</v>
      </c>
      <c r="G4" s="50">
        <f>(100*G$49)/((dw!M11/1000000)*$D4)</f>
        <v>140.71286316036711</v>
      </c>
      <c r="H4" s="50">
        <f>(100*H$49)/((dw!N11/1000000)*$D4)</f>
        <v>58.846828648401782</v>
      </c>
      <c r="I4" s="50" t="e">
        <f>(100*I$49)/((dw!O11/1000000)*$D4)</f>
        <v>#DIV/0!</v>
      </c>
      <c r="J4" s="50">
        <f>(100*J$49)/((dw!P11/1000000)*$D4)</f>
        <v>69.082842005091578</v>
      </c>
      <c r="K4" s="50" t="e">
        <f>(100*K$49)/((dw!Q11/1000000)*$D4)</f>
        <v>#DIV/0!</v>
      </c>
      <c r="L4" s="50">
        <f>(100*L$49)/((dw!R11/1000000)*$D4)</f>
        <v>29.883014444904902</v>
      </c>
      <c r="M4" s="50">
        <f>(100*M$49)/((dw!S11/1000000)*$D4)</f>
        <v>72.089603552496826</v>
      </c>
      <c r="N4" s="50">
        <f>(100*N$49)/((dw!T11/1000000)*$D4)</f>
        <v>24.867140967550394</v>
      </c>
      <c r="O4" s="50">
        <f>(100*O$49)/((dw!U11/1000000)*$D4)</f>
        <v>797.12031732025059</v>
      </c>
      <c r="P4" s="50">
        <f>(100*P$49)/((dw!V11/1000000)*$D4)</f>
        <v>38.476045341835047</v>
      </c>
      <c r="Q4" s="50" t="e">
        <f>(100*Q$49)/((dw!W11/1000000)*$D4)</f>
        <v>#DIV/0!</v>
      </c>
      <c r="R4" s="50">
        <f>(100*R$49)/((dw!X11/1000000)*$D4)</f>
        <v>51.403764061657661</v>
      </c>
      <c r="S4" s="50">
        <f>(100*S$49)/((dw!Y11/1000000)*$D4)</f>
        <v>64.011374417408305</v>
      </c>
      <c r="T4" s="50">
        <f>(100*T$49)/((dw!Z11/1000000)*$D4)</f>
        <v>66.812004909603132</v>
      </c>
      <c r="U4" s="50" t="e">
        <f>(100*U$49)/((dw!AA11/1000000)*$D4)</f>
        <v>#DIV/0!</v>
      </c>
      <c r="V4" s="50">
        <f>(100*V$49)/((dw!AB11/1000000)*$D4)</f>
        <v>82.790957525779916</v>
      </c>
      <c r="W4" s="50">
        <f>(100*W$49)/((dw!AC11/1000000)*$D4)</f>
        <v>93.703008421421558</v>
      </c>
      <c r="X4" s="50">
        <f>(100*X$49)/((dw!AD11/1000000)*$D4)</f>
        <v>57.946063884238995</v>
      </c>
      <c r="Y4" s="51">
        <v>56.931506849315099</v>
      </c>
      <c r="Z4" s="9">
        <v>56.931506849315099</v>
      </c>
    </row>
    <row r="5" spans="1:26" x14ac:dyDescent="0.25">
      <c r="A5" s="47" t="s">
        <v>57</v>
      </c>
      <c r="B5" s="48">
        <v>39775</v>
      </c>
      <c r="C5" s="49">
        <f>(dw!C12/1000)*365</f>
        <v>36.250000000000007</v>
      </c>
      <c r="D5" s="49">
        <f t="shared" si="0"/>
        <v>11.647125000000001</v>
      </c>
      <c r="E5" s="50">
        <f>(100*E$49)/((dw!K12/1000000)*$D5)</f>
        <v>24.099460158670237</v>
      </c>
      <c r="F5" s="50">
        <f>(100*F$49)/((dw!L12/1000000)*$D5)</f>
        <v>71.040288591655383</v>
      </c>
      <c r="G5" s="50">
        <f>(100*G$49)/((dw!M12/1000000)*$D5)</f>
        <v>18.789999953452298</v>
      </c>
      <c r="H5" s="50">
        <f>(100*H$49)/((dw!N12/1000000)*$D5)</f>
        <v>28.876335990417818</v>
      </c>
      <c r="I5" s="50" t="e">
        <f>(100*I$49)/((dw!O12/1000000)*$D5)</f>
        <v>#DIV/0!</v>
      </c>
      <c r="J5" s="50">
        <f>(100*J$49)/((dw!P12/1000000)*$D5)</f>
        <v>17.263142658795072</v>
      </c>
      <c r="K5" s="50" t="e">
        <f>(100*K$49)/((dw!Q12/1000000)*$D5)</f>
        <v>#DIV/0!</v>
      </c>
      <c r="L5" s="50">
        <f>(100*L$49)/((dw!R12/1000000)*$D5)</f>
        <v>6.6884930109892986</v>
      </c>
      <c r="M5" s="50">
        <f>(100*M$49)/((dw!S12/1000000)*$D5)</f>
        <v>21.995321044998871</v>
      </c>
      <c r="N5" s="50">
        <f>(100*N$49)/((dw!T12/1000000)*$D5)</f>
        <v>7.7416677586165763</v>
      </c>
      <c r="O5" s="50" t="e">
        <f>(100*O$49)/((dw!U12/1000000)*$D5)</f>
        <v>#DIV/0!</v>
      </c>
      <c r="P5" s="50" t="e">
        <f>(100*P$49)/((dw!V12/1000000)*$D5)</f>
        <v>#DIV/0!</v>
      </c>
      <c r="Q5" s="50" t="e">
        <f>(100*Q$49)/((dw!W12/1000000)*$D5)</f>
        <v>#DIV/0!</v>
      </c>
      <c r="R5" s="50">
        <f>(100*R$49)/((dw!X12/1000000)*$D5)</f>
        <v>12.069346577046824</v>
      </c>
      <c r="S5" s="50">
        <f>(100*S$49)/((dw!Y12/1000000)*$D5)</f>
        <v>31.57976406126706</v>
      </c>
      <c r="T5" s="50">
        <f>(100*T$49)/((dw!Z12/1000000)*$D5)</f>
        <v>21.371518592564172</v>
      </c>
      <c r="U5" s="50" t="e">
        <f>(100*U$49)/((dw!AA12/1000000)*$D5)</f>
        <v>#DIV/0!</v>
      </c>
      <c r="V5" s="50">
        <f>(100*V$49)/((dw!AB12/1000000)*$D5)</f>
        <v>23.331027991615194</v>
      </c>
      <c r="W5" s="50">
        <f>(100*W$49)/((dw!AC12/1000000)*$D5)</f>
        <v>27.023227848886901</v>
      </c>
      <c r="X5" s="50">
        <f>(100*X$49)/((dw!AD12/1000000)*$D5)</f>
        <v>15.377422810525823</v>
      </c>
      <c r="Y5" s="51">
        <v>99.315068493150704</v>
      </c>
      <c r="Z5" s="9">
        <v>99.315068493150704</v>
      </c>
    </row>
    <row r="6" spans="1:26" x14ac:dyDescent="0.25">
      <c r="A6" s="47" t="s">
        <v>58</v>
      </c>
      <c r="B6" s="48">
        <v>40026</v>
      </c>
      <c r="C6" s="49">
        <f>(dw!C13/1000)*365</f>
        <v>26.559999999999988</v>
      </c>
      <c r="D6" s="49">
        <f t="shared" si="0"/>
        <v>8.5337279999999947</v>
      </c>
      <c r="E6" s="50">
        <f>(100*E$49)/((dw!K13/1000000)*$D6)</f>
        <v>58.18532871883162</v>
      </c>
      <c r="F6" s="50">
        <f>(100*F$49)/((dw!L13/1000000)*$D6)</f>
        <v>41.710096742956978</v>
      </c>
      <c r="G6" s="50">
        <f>(100*G$49)/((dw!M13/1000000)*$D6)</f>
        <v>43.4758055554653</v>
      </c>
      <c r="H6" s="50">
        <f>(100*H$49)/((dw!N13/1000000)*$D6)</f>
        <v>45.857740306894698</v>
      </c>
      <c r="I6" s="50" t="e">
        <f>(100*I$49)/((dw!O13/1000000)*$D6)</f>
        <v>#DIV/0!</v>
      </c>
      <c r="J6" s="50">
        <f>(100*J$49)/((dw!P13/1000000)*$D6)</f>
        <v>36.373440158081188</v>
      </c>
      <c r="K6" s="50" t="e">
        <f>(100*K$49)/((dw!Q13/1000000)*$D6)</f>
        <v>#DIV/0!</v>
      </c>
      <c r="L6" s="50">
        <f>(100*L$49)/((dw!R13/1000000)*$D6)</f>
        <v>16.017589921605847</v>
      </c>
      <c r="M6" s="50">
        <f>(100*M$49)/((dw!S13/1000000)*$D6)</f>
        <v>36.786743786661077</v>
      </c>
      <c r="N6" s="50">
        <f>(100*N$49)/((dw!T13/1000000)*$D6)</f>
        <v>11.822360287540794</v>
      </c>
      <c r="O6" s="50" t="e">
        <f>(100*O$49)/((dw!U13/1000000)*$D6)</f>
        <v>#DIV/0!</v>
      </c>
      <c r="P6" s="50" t="e">
        <f>(100*P$49)/((dw!V13/1000000)*$D6)</f>
        <v>#DIV/0!</v>
      </c>
      <c r="Q6" s="50" t="e">
        <f>(100*Q$49)/((dw!W13/1000000)*$D6)</f>
        <v>#DIV/0!</v>
      </c>
      <c r="R6" s="50">
        <f>(100*R$49)/((dw!X13/1000000)*$D6)</f>
        <v>29.924992096769522</v>
      </c>
      <c r="S6" s="50">
        <f>(100*S$49)/((dw!Y13/1000000)*$D6)</f>
        <v>26.768306676248958</v>
      </c>
      <c r="T6" s="50">
        <f>(100*T$49)/((dw!Z13/1000000)*$D6)</f>
        <v>37.24937472831504</v>
      </c>
      <c r="U6" s="50" t="e">
        <f>(100*U$49)/((dw!AA13/1000000)*$D6)</f>
        <v>#DIV/0!</v>
      </c>
      <c r="V6" s="50">
        <f>(100*V$49)/((dw!AB13/1000000)*$D6)</f>
        <v>45.27716600450092</v>
      </c>
      <c r="W6" s="50">
        <f>(100*W$49)/((dw!AC13/1000000)*$D6)</f>
        <v>51.824877182349319</v>
      </c>
      <c r="X6" s="50">
        <f>(100*X$49)/((dw!AD13/1000000)*$D6)</f>
        <v>29.840705918034732</v>
      </c>
      <c r="Y6" s="51">
        <v>72.767123287671197</v>
      </c>
      <c r="Z6" s="9">
        <v>72.767123287671197</v>
      </c>
    </row>
    <row r="7" spans="1:26" x14ac:dyDescent="0.25">
      <c r="A7" s="47" t="s">
        <v>59</v>
      </c>
      <c r="B7" s="48">
        <v>40238</v>
      </c>
      <c r="C7" s="49">
        <f>(dw!C14/1000)*365</f>
        <v>61.820000000000135</v>
      </c>
      <c r="D7" s="49">
        <f t="shared" si="0"/>
        <v>19.86276600000004</v>
      </c>
      <c r="E7" s="50">
        <f>(100*E$49)/((dw!K14/1000000)*$D7)</f>
        <v>1.2240129588000188</v>
      </c>
      <c r="F7" s="50">
        <f>(100*F$49)/((dw!L14/1000000)*$D7)</f>
        <v>45.162506458083733</v>
      </c>
      <c r="G7" s="50">
        <f>(100*G$49)/((dw!M14/1000000)*$D7)</f>
        <v>3.3753180100811613</v>
      </c>
      <c r="H7" s="50">
        <f>(100*H$49)/((dw!N14/1000000)*$D7)</f>
        <v>2.716540795225483</v>
      </c>
      <c r="I7" s="50" t="e">
        <f>(100*I$49)/((dw!O14/1000000)*$D7)</f>
        <v>#DIV/0!</v>
      </c>
      <c r="J7" s="50">
        <f>(100*J$49)/((dw!P14/1000000)*$D7)</f>
        <v>3.1471228392494437</v>
      </c>
      <c r="K7" s="50">
        <f>(100*K$49)/((dw!Q14/1000000)*$D7)</f>
        <v>0.10233182129788798</v>
      </c>
      <c r="L7" s="50">
        <f>(100*L$49)/((dw!R14/1000000)*$D7)</f>
        <v>4.1337069337338539</v>
      </c>
      <c r="M7" s="50">
        <f>(100*M$49)/((dw!S14/1000000)*$D7)</f>
        <v>4.985944544326907</v>
      </c>
      <c r="N7" s="50" t="e">
        <f>(100*N$49)/((dw!T14/1000000)*$D7)</f>
        <v>#DIV/0!</v>
      </c>
      <c r="O7" s="50">
        <f>(100*O$49)/((dw!U14/1000000)*$D7)</f>
        <v>10.571852132117796</v>
      </c>
      <c r="P7" s="50" t="e">
        <f>(100*P$49)/((dw!V14/1000000)*$D7)</f>
        <v>#DIV/0!</v>
      </c>
      <c r="Q7" s="50">
        <f>(100*Q$49)/((dw!W14/1000000)*$D7)</f>
        <v>1.6528877698771416</v>
      </c>
      <c r="R7" s="50">
        <f>(100*R$49)/((dw!X14/1000000)*$D7)</f>
        <v>0.92662634761920193</v>
      </c>
      <c r="S7" s="50">
        <f>(100*S$49)/((dw!Y14/1000000)*$D7)</f>
        <v>1.2284675894002257</v>
      </c>
      <c r="T7" s="50">
        <f>(100*T$49)/((dw!Z14/1000000)*$D7)</f>
        <v>1.2361013461272874</v>
      </c>
      <c r="U7" s="50" t="e">
        <f>(100*U$49)/((dw!AA14/1000000)*$D7)</f>
        <v>#DIV/0!</v>
      </c>
      <c r="V7" s="50">
        <f>(100*V$49)/((dw!AB14/1000000)*$D7)</f>
        <v>1.633664744712233</v>
      </c>
      <c r="W7" s="50">
        <f>(100*W$49)/((dw!AC14/1000000)*$D7)</f>
        <v>1.7101743267787357</v>
      </c>
      <c r="X7" s="50">
        <f>(100*X$49)/((dw!AD14/1000000)*$D7)</f>
        <v>3.4994040983633719</v>
      </c>
      <c r="Y7" s="51">
        <v>169.36986301369899</v>
      </c>
      <c r="Z7" s="9">
        <v>169.36986301369899</v>
      </c>
    </row>
    <row r="8" spans="1:26" x14ac:dyDescent="0.25">
      <c r="A8" s="47" t="s">
        <v>60</v>
      </c>
      <c r="B8" s="48">
        <v>40309</v>
      </c>
      <c r="C8" s="49">
        <f>(dw!C15/1000)*365</f>
        <v>13.599999999999984</v>
      </c>
      <c r="D8" s="49">
        <f t="shared" si="0"/>
        <v>4.3696799999999936</v>
      </c>
      <c r="E8" s="50">
        <f>(100*E$49)/((dw!K15/1000000)*$D8)</f>
        <v>24.726719044133297</v>
      </c>
      <c r="F8" s="50">
        <f>(100*F$49)/((dw!L15/1000000)*$D8)</f>
        <v>7.1558272595745827</v>
      </c>
      <c r="G8" s="50">
        <f>(100*G$49)/((dw!M15/1000000)*$D8)</f>
        <v>41.913755251399401</v>
      </c>
      <c r="H8" s="50">
        <f>(100*H$49)/((dw!N15/1000000)*$D8)</f>
        <v>15.522543683280089</v>
      </c>
      <c r="I8" s="50" t="e">
        <f>(100*I$49)/((dw!O15/1000000)*$D8)</f>
        <v>#DIV/0!</v>
      </c>
      <c r="J8" s="50">
        <f>(100*J$49)/((dw!P15/1000000)*$D8)</f>
        <v>13.271750398327656</v>
      </c>
      <c r="K8" s="50">
        <f>(100*K$49)/((dw!Q15/1000000)*$D8)</f>
        <v>0.22584340308408876</v>
      </c>
      <c r="L8" s="50">
        <f>(100*L$49)/((dw!R15/1000000)*$D8)</f>
        <v>6.9144084861853621</v>
      </c>
      <c r="M8" s="50">
        <f>(100*M$49)/((dw!S15/1000000)*$D8)</f>
        <v>7.7658406220884384</v>
      </c>
      <c r="N8" s="50" t="e">
        <f>(100*N$49)/((dw!T15/1000000)*$D8)</f>
        <v>#DIV/0!</v>
      </c>
      <c r="O8" s="50">
        <f>(100*O$49)/((dw!U15/1000000)*$D8)</f>
        <v>24.494199519842255</v>
      </c>
      <c r="P8" s="50">
        <f>(100*P$49)/((dw!V15/1000000)*$D8)</f>
        <v>9.8424388833854444</v>
      </c>
      <c r="Q8" s="50" t="e">
        <f>(100*Q$49)/((dw!W15/1000000)*$D8)</f>
        <v>#DIV/0!</v>
      </c>
      <c r="R8" s="50">
        <f>(100*R$49)/((dw!X15/1000000)*$D8)</f>
        <v>12.491671528979305</v>
      </c>
      <c r="S8" s="50">
        <f>(100*S$49)/((dw!Y15/1000000)*$D8)</f>
        <v>47.049235499195269</v>
      </c>
      <c r="T8" s="50">
        <f>(100*T$49)/((dw!Z15/1000000)*$D8)</f>
        <v>5.6111148462943925</v>
      </c>
      <c r="U8" s="50" t="e">
        <f>(100*U$49)/((dw!AA15/1000000)*$D8)</f>
        <v>#DIV/0!</v>
      </c>
      <c r="V8" s="50">
        <f>(100*V$49)/((dw!AB15/1000000)*$D8)</f>
        <v>15.363724951658128</v>
      </c>
      <c r="W8" s="50">
        <f>(100*W$49)/((dw!AC15/1000000)*$D8)</f>
        <v>17.049609414277832</v>
      </c>
      <c r="X8" s="50">
        <f>(100*X$49)/((dw!AD15/1000000)*$D8)</f>
        <v>9.9510089811063374</v>
      </c>
      <c r="Y8" s="51">
        <v>37.260273972602697</v>
      </c>
      <c r="Z8" s="9">
        <v>37.260273972602697</v>
      </c>
    </row>
    <row r="9" spans="1:26" x14ac:dyDescent="0.25">
      <c r="A9" s="47" t="s">
        <v>61</v>
      </c>
      <c r="B9" s="48">
        <v>40392</v>
      </c>
      <c r="C9" s="49">
        <f>(dw!C16/1000)*365</f>
        <v>17.760000000000023</v>
      </c>
      <c r="D9" s="49">
        <f t="shared" si="0"/>
        <v>5.706288000000006</v>
      </c>
      <c r="E9" s="50">
        <f>(100*E$49)/((dw!K16/1000000)*$D9)</f>
        <v>48.339685491511553</v>
      </c>
      <c r="F9" s="50">
        <f>(100*F$49)/((dw!L16/1000000)*$D9)</f>
        <v>24.977419923887595</v>
      </c>
      <c r="G9" s="50">
        <f>(100*G$49)/((dw!M16/1000000)*$D9)</f>
        <v>78.958490857285085</v>
      </c>
      <c r="H9" s="50">
        <f>(100*H$49)/((dw!N16/1000000)*$D9)</f>
        <v>48.887870705814052</v>
      </c>
      <c r="I9" s="50">
        <f>(100*I$49)/((dw!O16/1000000)*$D9)</f>
        <v>16.453235409186696</v>
      </c>
      <c r="J9" s="50">
        <f>(100*J$49)/((dw!P16/1000000)*$D9)</f>
        <v>32.621431293806644</v>
      </c>
      <c r="K9" s="50">
        <f>(100*K$49)/((dw!Q16/1000000)*$D9)</f>
        <v>2.8001008671826333</v>
      </c>
      <c r="L9" s="50">
        <f>(100*L$49)/((dw!R16/1000000)*$D9)</f>
        <v>20.394481871284821</v>
      </c>
      <c r="M9" s="50">
        <f>(100*M$49)/((dw!S16/1000000)*$D9)</f>
        <v>55.200761864909047</v>
      </c>
      <c r="N9" s="50">
        <f>(100*N$49)/((dw!T16/1000000)*$D9)</f>
        <v>10.883569999612318</v>
      </c>
      <c r="O9" s="50">
        <f>(100*O$49)/((dw!U16/1000000)*$D9)</f>
        <v>50.398758353987873</v>
      </c>
      <c r="P9" s="50" t="e">
        <f>(100*P$49)/((dw!V16/1000000)*$D9)</f>
        <v>#DIV/0!</v>
      </c>
      <c r="Q9" s="50">
        <f>(100*Q$49)/((dw!W16/1000000)*$D9)</f>
        <v>14.480989016703308</v>
      </c>
      <c r="R9" s="50">
        <f>(100*R$49)/((dw!X16/1000000)*$D9)</f>
        <v>23.007670151915061</v>
      </c>
      <c r="S9" s="50">
        <f>(100*S$49)/((dw!Y16/1000000)*$D9)</f>
        <v>65.364103502784886</v>
      </c>
      <c r="T9" s="50">
        <f>(100*T$49)/((dw!Z16/1000000)*$D9)</f>
        <v>64.040196785397086</v>
      </c>
      <c r="U9" s="50" t="e">
        <f>(100*U$49)/((dw!AA16/1000000)*$D9)</f>
        <v>#DIV/0!</v>
      </c>
      <c r="V9" s="50">
        <f>(100*V$49)/((dw!AB16/1000000)*$D9)</f>
        <v>39.145827944347161</v>
      </c>
      <c r="W9" s="50">
        <f>(100*W$49)/((dw!AC16/1000000)*$D9)</f>
        <v>31.286614776287902</v>
      </c>
      <c r="X9" s="50">
        <f>(100*X$49)/((dw!AD16/1000000)*$D9)</f>
        <v>29.481530765263589</v>
      </c>
      <c r="Y9" s="51">
        <v>48.657534246575402</v>
      </c>
      <c r="Z9" s="9">
        <v>48.657534246575402</v>
      </c>
    </row>
    <row r="10" spans="1:26" x14ac:dyDescent="0.25">
      <c r="A10" s="47" t="s">
        <v>62</v>
      </c>
      <c r="B10" s="48">
        <v>40464</v>
      </c>
      <c r="C10" s="49">
        <f>(dw!C17/1000)*365</f>
        <v>25.719999999999992</v>
      </c>
      <c r="D10" s="49">
        <f t="shared" si="0"/>
        <v>8.263835999999996</v>
      </c>
      <c r="E10" s="50">
        <f>(100*E$49)/((dw!K17/1000000)*$D10)</f>
        <v>15.16095047281331</v>
      </c>
      <c r="F10" s="50">
        <f>(100*F$49)/((dw!L17/1000000)*$D10)</f>
        <v>45.33919833832357</v>
      </c>
      <c r="G10" s="50">
        <f>(100*G$49)/((dw!M17/1000000)*$D10)</f>
        <v>39.695959090072954</v>
      </c>
      <c r="H10" s="50">
        <f>(100*H$49)/((dw!N17/1000000)*$D10)</f>
        <v>214.79491241447869</v>
      </c>
      <c r="I10" s="50">
        <f>(100*I$49)/((dw!O17/1000000)*$D10)</f>
        <v>18.764566187164409</v>
      </c>
      <c r="J10" s="50">
        <f>(100*J$49)/((dw!P17/1000000)*$D10)</f>
        <v>14.723680490959572</v>
      </c>
      <c r="K10" s="50" t="e">
        <f>(100*K$49)/((dw!Q17/1000000)*$D10)</f>
        <v>#DIV/0!</v>
      </c>
      <c r="L10" s="50">
        <f>(100*L$49)/((dw!R17/1000000)*$D10)</f>
        <v>9.3785692659308122</v>
      </c>
      <c r="M10" s="50">
        <f>(100*M$49)/((dw!S17/1000000)*$D10)</f>
        <v>29.793256590779478</v>
      </c>
      <c r="N10" s="50">
        <f>(100*N$49)/((dw!T17/1000000)*$D10)</f>
        <v>6.6306087039132953</v>
      </c>
      <c r="O10" s="50">
        <f>(100*O$49)/((dw!U17/1000000)*$D10)</f>
        <v>53.36154694773716</v>
      </c>
      <c r="P10" s="50">
        <f>(100*P$49)/((dw!V17/1000000)*$D10)</f>
        <v>9.2192229132088404</v>
      </c>
      <c r="Q10" s="50" t="e">
        <f>(100*Q$49)/((dw!W17/1000000)*$D10)</f>
        <v>#DIV/0!</v>
      </c>
      <c r="R10" s="50">
        <f>(100*R$49)/((dw!X17/1000000)*$D10)</f>
        <v>11.83254060194135</v>
      </c>
      <c r="S10" s="50">
        <f>(100*S$49)/((dw!Y17/1000000)*$D10)</f>
        <v>29.386120219100494</v>
      </c>
      <c r="T10" s="50">
        <f>(100*T$49)/((dw!Z17/1000000)*$D10)</f>
        <v>63.335986542072327</v>
      </c>
      <c r="U10" s="50" t="e">
        <f>(100*U$49)/((dw!AA17/1000000)*$D10)</f>
        <v>#DIV/0!</v>
      </c>
      <c r="V10" s="50">
        <f>(100*V$49)/((dw!AB17/1000000)*$D10)</f>
        <v>19.093856755778397</v>
      </c>
      <c r="W10" s="50">
        <f>(100*W$49)/((dw!AC17/1000000)*$D10)</f>
        <v>15.260429330066721</v>
      </c>
      <c r="X10" s="50">
        <f>(100*X$49)/((dw!AD17/1000000)*$D10)</f>
        <v>15.01891938715292</v>
      </c>
      <c r="Y10" s="51">
        <v>70.465753424657507</v>
      </c>
      <c r="Z10" s="9">
        <v>70.465753424657507</v>
      </c>
    </row>
    <row r="11" spans="1:26" x14ac:dyDescent="0.25">
      <c r="A11" s="47" t="s">
        <v>63</v>
      </c>
      <c r="B11" s="48">
        <v>40695</v>
      </c>
      <c r="C11" s="49">
        <f>(dw!C18/1000)*365</f>
        <v>34.970000000000006</v>
      </c>
      <c r="D11" s="49">
        <f t="shared" si="0"/>
        <v>11.235861</v>
      </c>
      <c r="E11" s="50">
        <f>(100*E$49)/((dw!K18/1000000)*$D11)</f>
        <v>12.097545381566555</v>
      </c>
      <c r="F11" s="50">
        <f>(100*F$49)/((dw!L18/1000000)*$D11)</f>
        <v>34.289570267629571</v>
      </c>
      <c r="G11" s="50">
        <f>(100*G$49)/((dw!M18/1000000)*$D11)</f>
        <v>18.919123071531857</v>
      </c>
      <c r="H11" s="50">
        <f>(100*H$49)/((dw!N18/1000000)*$D11)</f>
        <v>82.664689102281926</v>
      </c>
      <c r="I11" s="50">
        <f>(100*I$49)/((dw!O18/1000000)*$D11)</f>
        <v>73.205861377742352</v>
      </c>
      <c r="J11" s="50">
        <f>(100*J$49)/((dw!P18/1000000)*$D11)</f>
        <v>19.142749363166359</v>
      </c>
      <c r="K11" s="50" t="e">
        <f>(100*K$49)/((dw!Q18/1000000)*$D11)</f>
        <v>#DIV/0!</v>
      </c>
      <c r="L11" s="50">
        <f>(100*L$49)/((dw!R18/1000000)*$D11)</f>
        <v>16.862593800701294</v>
      </c>
      <c r="M11" s="50">
        <f>(100*M$49)/((dw!S18/1000000)*$D11)</f>
        <v>21.766091054870888</v>
      </c>
      <c r="N11" s="50">
        <f>(100*N$49)/((dw!T18/1000000)*$D11)</f>
        <v>5.5027828593094963</v>
      </c>
      <c r="O11" s="50" t="e">
        <f>(100*O$49)/((dw!U18/1000000)*$D11)</f>
        <v>#DIV/0!</v>
      </c>
      <c r="P11" s="50" t="e">
        <f>(100*P$49)/((dw!V18/1000000)*$D11)</f>
        <v>#DIV/0!</v>
      </c>
      <c r="Q11" s="50" t="e">
        <f>(100*Q$49)/((dw!W18/1000000)*$D11)</f>
        <v>#DIV/0!</v>
      </c>
      <c r="R11" s="50">
        <f>(100*R$49)/((dw!X18/1000000)*$D11)</f>
        <v>10.126725618763361</v>
      </c>
      <c r="S11" s="50">
        <f>(100*S$49)/((dw!Y18/1000000)*$D11)</f>
        <v>20.221774183887259</v>
      </c>
      <c r="T11" s="50">
        <f>(100*T$49)/((dw!Z18/1000000)*$D11)</f>
        <v>28.254204595624813</v>
      </c>
      <c r="U11" s="50" t="e">
        <f>(100*U$49)/((dw!AA18/1000000)*$D11)</f>
        <v>#DIV/0!</v>
      </c>
      <c r="V11" s="50">
        <f>(100*V$49)/((dw!AB18/1000000)*$D11)</f>
        <v>15.167532756847976</v>
      </c>
      <c r="W11" s="50" t="e">
        <f>(100*W$49)/((dw!AC18/1000000)*$D11)</f>
        <v>#DIV/0!</v>
      </c>
      <c r="X11" s="50">
        <f>(100*X$49)/((dw!AD18/1000000)*$D11)</f>
        <v>16.696056875148386</v>
      </c>
      <c r="Y11" s="51">
        <v>95.808219178082197</v>
      </c>
      <c r="Z11" s="9">
        <v>95.808219178082197</v>
      </c>
    </row>
    <row r="12" spans="1:26" x14ac:dyDescent="0.25">
      <c r="A12" s="47" t="s">
        <v>64</v>
      </c>
      <c r="B12" s="48">
        <v>40954</v>
      </c>
      <c r="C12" s="49">
        <f>(dw!C19/1000)*365</f>
        <v>53.539999999999885</v>
      </c>
      <c r="D12" s="49">
        <f t="shared" si="0"/>
        <v>17.20240199999996</v>
      </c>
      <c r="E12" s="50">
        <f>(100*E$49)/((dw!K19/1000000)*$D12)</f>
        <v>1.5637684774297478</v>
      </c>
      <c r="F12" s="50">
        <f>(100*F$49)/((dw!L19/1000000)*$D12)</f>
        <v>14.433959744470434</v>
      </c>
      <c r="G12" s="50">
        <f>(100*G$49)/((dw!M19/1000000)*$D12)</f>
        <v>1.8509203741731282</v>
      </c>
      <c r="H12" s="50">
        <f>(100*H$49)/((dw!N19/1000000)*$D12)</f>
        <v>3.4342503468237329</v>
      </c>
      <c r="I12" s="50" t="e">
        <f>(100*I$49)/((dw!O19/1000000)*$D12)</f>
        <v>#DIV/0!</v>
      </c>
      <c r="J12" s="50">
        <f>(100*J$49)/((dw!P19/1000000)*$D12)</f>
        <v>4.8055989900182157</v>
      </c>
      <c r="K12" s="50">
        <f>(100*K$49)/((dw!Q19/1000000)*$D12)</f>
        <v>0.18583952110724158</v>
      </c>
      <c r="L12" s="50">
        <f>(100*L$49)/((dw!R19/1000000)*$D12)</f>
        <v>3.0676077888943016</v>
      </c>
      <c r="M12" s="50">
        <f>(100*M$49)/((dw!S19/1000000)*$D12)</f>
        <v>5.315256926740803</v>
      </c>
      <c r="N12" s="50" t="e">
        <f>(100*N$49)/((dw!T19/1000000)*$D12)</f>
        <v>#DIV/0!</v>
      </c>
      <c r="O12" s="50">
        <f>(100*O$49)/((dw!U19/1000000)*$D12)</f>
        <v>4.4673837124005233</v>
      </c>
      <c r="P12" s="50">
        <f>(100*P$49)/((dw!V19/1000000)*$D12)</f>
        <v>2.0328957583962017</v>
      </c>
      <c r="Q12" s="50" t="e">
        <f>(100*Q$49)/((dw!W19/1000000)*$D12)</f>
        <v>#DIV/0!</v>
      </c>
      <c r="R12" s="50">
        <f>(100*R$49)/((dw!X19/1000000)*$D12)</f>
        <v>1.4820869844171827</v>
      </c>
      <c r="S12" s="50">
        <f>(100*S$49)/((dw!Y19/1000000)*$D12)</f>
        <v>2.4289304168230372</v>
      </c>
      <c r="T12" s="50">
        <f>(100*T$49)/((dw!Z19/1000000)*$D12)</f>
        <v>1.856792273262083</v>
      </c>
      <c r="U12" s="50" t="e">
        <f>(100*U$49)/((dw!AA19/1000000)*$D12)</f>
        <v>#DIV/0!</v>
      </c>
      <c r="V12" s="50">
        <f>(100*V$49)/((dw!AB19/1000000)*$D12)</f>
        <v>2.0452358532513379</v>
      </c>
      <c r="W12" s="50">
        <f>(100*W$49)/((dw!AC19/1000000)*$D12)</f>
        <v>2.0090413213361313</v>
      </c>
      <c r="X12" s="50">
        <f>(100*X$49)/((dw!AD19/1000000)*$D12)</f>
        <v>4.7877376146648247</v>
      </c>
      <c r="Y12" s="51">
        <v>146.68493150684901</v>
      </c>
      <c r="Z12" s="9">
        <v>146.68493150684901</v>
      </c>
    </row>
    <row r="13" spans="1:26" x14ac:dyDescent="0.25">
      <c r="A13" s="47" t="s">
        <v>65</v>
      </c>
      <c r="B13" s="48">
        <v>41085</v>
      </c>
      <c r="C13" s="49">
        <f>(dw!C20/1000)*365</f>
        <v>14.620000000000019</v>
      </c>
      <c r="D13" s="49">
        <f t="shared" si="0"/>
        <v>4.6974060000000053</v>
      </c>
      <c r="E13" s="50">
        <f>(100*E$49)/((dw!K20/1000000)*$D13)</f>
        <v>57.224502191766256</v>
      </c>
      <c r="F13" s="50">
        <f>(100*F$49)/((dw!L20/1000000)*$D13)</f>
        <v>40.001476805061394</v>
      </c>
      <c r="G13" s="50">
        <f>(100*G$49)/((dw!M20/1000000)*$D13)</f>
        <v>75.514114574531092</v>
      </c>
      <c r="H13" s="50">
        <f>(100*H$49)/((dw!N20/1000000)*$D13)</f>
        <v>88.769508795460681</v>
      </c>
      <c r="I13" s="50" t="e">
        <f>(100*I$49)/((dw!O20/1000000)*$D13)</f>
        <v>#DIV/0!</v>
      </c>
      <c r="J13" s="50">
        <f>(100*J$49)/((dw!P20/1000000)*$D13)</f>
        <v>46.891909706700041</v>
      </c>
      <c r="K13" s="50" t="e">
        <f>(100*K$49)/((dw!Q20/1000000)*$D13)</f>
        <v>#DIV/0!</v>
      </c>
      <c r="L13" s="50">
        <f>(100*L$49)/((dw!R20/1000000)*$D13)</f>
        <v>14.144429360276224</v>
      </c>
      <c r="M13" s="50">
        <f>(100*M$49)/((dw!S20/1000000)*$D13)</f>
        <v>64.255822023958928</v>
      </c>
      <c r="N13" s="50">
        <f>(100*N$49)/((dw!T20/1000000)*$D13)</f>
        <v>16.090191752475931</v>
      </c>
      <c r="O13" s="50">
        <f>(100*O$49)/((dw!U20/1000000)*$D13)</f>
        <v>179.21675623312862</v>
      </c>
      <c r="P13" s="50" t="e">
        <f>(100*P$49)/((dw!V20/1000000)*$D13)</f>
        <v>#DIV/0!</v>
      </c>
      <c r="Q13" s="50" t="e">
        <f>(100*Q$49)/((dw!W20/1000000)*$D13)</f>
        <v>#DIV/0!</v>
      </c>
      <c r="R13" s="50">
        <f>(100*R$49)/((dw!X20/1000000)*$D13)</f>
        <v>32.037190403757585</v>
      </c>
      <c r="S13" s="50">
        <f>(100*S$49)/((dw!Y20/1000000)*$D13)</f>
        <v>81.056664588284477</v>
      </c>
      <c r="T13" s="50">
        <f>(100*T$49)/((dw!Z20/1000000)*$D13)</f>
        <v>42.916212836900883</v>
      </c>
      <c r="U13" s="50" t="e">
        <f>(100*U$49)/((dw!AA20/1000000)*$D13)</f>
        <v>#DIV/0!</v>
      </c>
      <c r="V13" s="50">
        <f>(100*V$49)/((dw!AB20/1000000)*$D13)</f>
        <v>51.152776864421398</v>
      </c>
      <c r="W13" s="50">
        <f>(100*W$49)/((dw!AC20/1000000)*$D13)</f>
        <v>55.783364176596052</v>
      </c>
      <c r="X13" s="50">
        <f>(100*X$49)/((dw!AD20/1000000)*$D13)</f>
        <v>38.94173415293546</v>
      </c>
      <c r="Y13" s="51">
        <v>40.054794520548</v>
      </c>
      <c r="Z13" s="9">
        <v>40.054794520548</v>
      </c>
    </row>
    <row r="14" spans="1:26" x14ac:dyDescent="0.25">
      <c r="A14" s="47" t="s">
        <v>66</v>
      </c>
      <c r="B14" s="48">
        <v>41182</v>
      </c>
      <c r="C14" s="49">
        <f>(dw!C21/1000)*365</f>
        <v>47.890000000000072</v>
      </c>
      <c r="D14" s="49">
        <f t="shared" si="0"/>
        <v>15.38705700000002</v>
      </c>
      <c r="E14" s="50">
        <f>(100*E$49)/((dw!K21/1000000)*$D14)</f>
        <v>3.2221071549687763</v>
      </c>
      <c r="F14" s="50">
        <f>(100*F$49)/((dw!L21/1000000)*$D14)</f>
        <v>30.032401934876461</v>
      </c>
      <c r="G14" s="50">
        <f>(100*G$49)/((dw!M21/1000000)*$D14)</f>
        <v>2.9038759150735434</v>
      </c>
      <c r="H14" s="50">
        <f>(100*H$49)/((dw!N21/1000000)*$D14)</f>
        <v>8.0672762901895307</v>
      </c>
      <c r="I14" s="50" t="e">
        <f>(100*I$49)/((dw!O21/1000000)*$D14)</f>
        <v>#DIV/0!</v>
      </c>
      <c r="J14" s="50">
        <f>(100*J$49)/((dw!P21/1000000)*$D14)</f>
        <v>9.2624985214833693</v>
      </c>
      <c r="K14" s="50">
        <f>(100*K$49)/((dw!Q21/1000000)*$D14)</f>
        <v>0.51308753926808925</v>
      </c>
      <c r="L14" s="50">
        <f>(100*L$49)/((dw!R21/1000000)*$D14)</f>
        <v>15.708658243828884</v>
      </c>
      <c r="M14" s="50">
        <f>(100*M$49)/((dw!S21/1000000)*$D14)</f>
        <v>10.769046613338805</v>
      </c>
      <c r="N14" s="50" t="e">
        <f>(100*N$49)/((dw!T21/1000000)*$D14)</f>
        <v>#DIV/0!</v>
      </c>
      <c r="O14" s="50">
        <f>(100*O$49)/((dw!U21/1000000)*$D14)</f>
        <v>21.191197210605694</v>
      </c>
      <c r="P14" s="50" t="e">
        <f>(100*P$49)/((dw!V21/1000000)*$D14)</f>
        <v>#DIV/0!</v>
      </c>
      <c r="Q14" s="50" t="e">
        <f>(100*Q$49)/((dw!W21/1000000)*$D14)</f>
        <v>#DIV/0!</v>
      </c>
      <c r="R14" s="50">
        <f>(100*R$49)/((dw!X21/1000000)*$D14)</f>
        <v>3.2695361515754859</v>
      </c>
      <c r="S14" s="50">
        <f>(100*S$49)/((dw!Y21/1000000)*$D14)</f>
        <v>6.3411218365068596</v>
      </c>
      <c r="T14" s="50">
        <f>(100*T$49)/((dw!Z21/1000000)*$D14)</f>
        <v>3.0945918506828716</v>
      </c>
      <c r="U14" s="50" t="e">
        <f>(100*U$49)/((dw!AA21/1000000)*$D14)</f>
        <v>#DIV/0!</v>
      </c>
      <c r="V14" s="50">
        <f>(100*V$49)/((dw!AB21/1000000)*$D14)</f>
        <v>4.1502577039433088</v>
      </c>
      <c r="W14" s="50">
        <f>(100*W$49)/((dw!AC21/1000000)*$D14)</f>
        <v>4.0273592035672943</v>
      </c>
      <c r="X14" s="50">
        <f>(100*X$49)/((dw!AD21/1000000)*$D14)</f>
        <v>10.214708499289554</v>
      </c>
      <c r="Y14" s="51">
        <v>131.20547945205499</v>
      </c>
      <c r="Z14" s="9">
        <v>131.20547945205499</v>
      </c>
    </row>
    <row r="15" spans="1:26" x14ac:dyDescent="0.25">
      <c r="A15" s="47" t="s">
        <v>67</v>
      </c>
      <c r="B15" s="48">
        <v>41326</v>
      </c>
      <c r="C15" s="49">
        <f>(dw!C22/1000)*365</f>
        <v>37.030000000000165</v>
      </c>
      <c r="D15" s="49">
        <f t="shared" si="0"/>
        <v>11.897739000000051</v>
      </c>
      <c r="E15" s="50">
        <f>(100*E$49)/((dw!K22/1000000)*$D15)</f>
        <v>50.900043688121826</v>
      </c>
      <c r="F15" s="50">
        <f>(100*F$49)/((dw!L22/1000000)*$D15)</f>
        <v>194.3422448051393</v>
      </c>
      <c r="G15" s="50">
        <f>(100*G$49)/((dw!M22/1000000)*$D15)</f>
        <v>38.123846567345446</v>
      </c>
      <c r="H15" s="50">
        <f>(100*H$49)/((dw!N22/1000000)*$D15)</f>
        <v>51.338309167955394</v>
      </c>
      <c r="I15" s="50" t="e">
        <f>(100*I$49)/((dw!O22/1000000)*$D15)</f>
        <v>#DIV/0!</v>
      </c>
      <c r="J15" s="50">
        <f>(100*J$49)/((dw!P22/1000000)*$D15)</f>
        <v>26.864710337322535</v>
      </c>
      <c r="K15" s="50" t="e">
        <f>(100*K$49)/((dw!Q22/1000000)*$D15)</f>
        <v>#DIV/0!</v>
      </c>
      <c r="L15" s="50">
        <f>(100*L$49)/((dw!R22/1000000)*$D15)</f>
        <v>36.362797707562002</v>
      </c>
      <c r="M15" s="50">
        <f>(100*M$49)/((dw!S22/1000000)*$D15)</f>
        <v>25.991370461628758</v>
      </c>
      <c r="N15" s="50">
        <f>(100*N$49)/((dw!T22/1000000)*$D15)</f>
        <v>7.6009389557261571</v>
      </c>
      <c r="O15" s="50" t="e">
        <f>(100*O$49)/((dw!U22/1000000)*$D15)</f>
        <v>#DIV/0!</v>
      </c>
      <c r="P15" s="50" t="e">
        <f>(100*P$49)/((dw!V22/1000000)*$D15)</f>
        <v>#DIV/0!</v>
      </c>
      <c r="Q15" s="50" t="e">
        <f>(100*Q$49)/((dw!W22/1000000)*$D15)</f>
        <v>#DIV/0!</v>
      </c>
      <c r="R15" s="50">
        <f>(100*R$49)/((dw!X22/1000000)*$D15)</f>
        <v>27.345629225429054</v>
      </c>
      <c r="S15" s="50">
        <f>(100*S$49)/((dw!Y22/1000000)*$D15)</f>
        <v>72.50289070185481</v>
      </c>
      <c r="T15" s="50">
        <f>(100*T$49)/((dw!Z22/1000000)*$D15)</f>
        <v>20.061070997832569</v>
      </c>
      <c r="U15" s="50" t="e">
        <f>(100*U$49)/((dw!AA22/1000000)*$D15)</f>
        <v>#DIV/0!</v>
      </c>
      <c r="V15" s="50">
        <f>(100*V$49)/((dw!AB22/1000000)*$D15)</f>
        <v>46.256142495179795</v>
      </c>
      <c r="W15" s="50">
        <f>(100*W$49)/((dw!AC22/1000000)*$D15)</f>
        <v>56.905693394169887</v>
      </c>
      <c r="X15" s="50">
        <f>(100*X$49)/((dw!AD22/1000000)*$D15)</f>
        <v>23.022873249130043</v>
      </c>
      <c r="Y15" s="51">
        <v>101.452054794521</v>
      </c>
      <c r="Z15" s="9">
        <v>101.452054794521</v>
      </c>
    </row>
    <row r="16" spans="1:26" x14ac:dyDescent="0.25">
      <c r="A16" s="47" t="s">
        <v>68</v>
      </c>
      <c r="B16" s="48">
        <v>41404</v>
      </c>
      <c r="C16" s="49">
        <f>(dw!C23/1000)*365</f>
        <v>18.630000000000017</v>
      </c>
      <c r="D16" s="49">
        <f t="shared" si="0"/>
        <v>5.9858190000000047</v>
      </c>
      <c r="E16" s="50">
        <f>(100*E$49)/((dw!K23/1000000)*$D16)</f>
        <v>145.44708015874244</v>
      </c>
      <c r="F16" s="50">
        <f>(100*F$49)/((dw!L23/1000000)*$D16)</f>
        <v>149.49003544369685</v>
      </c>
      <c r="G16" s="50">
        <f>(100*G$49)/((dw!M23/1000000)*$D16)</f>
        <v>121.5418893584999</v>
      </c>
      <c r="H16" s="50">
        <f>(100*H$49)/((dw!N23/1000000)*$D16)</f>
        <v>173.79573378615987</v>
      </c>
      <c r="I16" s="50" t="e">
        <f>(100*I$49)/((dw!O23/1000000)*$D16)</f>
        <v>#DIV/0!</v>
      </c>
      <c r="J16" s="50">
        <f>(100*J$49)/((dw!P23/1000000)*$D16)</f>
        <v>91.544520035743716</v>
      </c>
      <c r="K16" s="50" t="e">
        <f>(100*K$49)/((dw!Q23/1000000)*$D16)</f>
        <v>#DIV/0!</v>
      </c>
      <c r="L16" s="50">
        <f>(100*L$49)/((dw!R23/1000000)*$D16)</f>
        <v>26.237495695526611</v>
      </c>
      <c r="M16" s="50">
        <f>(100*M$49)/((dw!S23/1000000)*$D16)</f>
        <v>225.78288336989945</v>
      </c>
      <c r="N16" s="50">
        <f>(100*N$49)/((dw!T23/1000000)*$D16)</f>
        <v>35.443435163041194</v>
      </c>
      <c r="O16" s="50" t="e">
        <f>(100*O$49)/((dw!U23/1000000)*$D16)</f>
        <v>#DIV/0!</v>
      </c>
      <c r="P16" s="50" t="e">
        <f>(100*P$49)/((dw!V23/1000000)*$D16)</f>
        <v>#DIV/0!</v>
      </c>
      <c r="Q16" s="50" t="e">
        <f>(100*Q$49)/((dw!W23/1000000)*$D16)</f>
        <v>#DIV/0!</v>
      </c>
      <c r="R16" s="50">
        <f>(100*R$49)/((dw!X23/1000000)*$D16)</f>
        <v>81.643253873372771</v>
      </c>
      <c r="S16" s="50">
        <f>(100*S$49)/((dw!Y23/1000000)*$D16)</f>
        <v>185.04495695253473</v>
      </c>
      <c r="T16" s="50">
        <f>(100*T$49)/((dw!Z23/1000000)*$D16)</f>
        <v>114.30942251764705</v>
      </c>
      <c r="U16" s="50" t="e">
        <f>(100*U$49)/((dw!AA23/1000000)*$D16)</f>
        <v>#DIV/0!</v>
      </c>
      <c r="V16" s="50">
        <f>(100*V$49)/((dw!AB23/1000000)*$D16)</f>
        <v>129.95036774590085</v>
      </c>
      <c r="W16" s="50">
        <f>(100*W$49)/((dw!AC23/1000000)*$D16)</f>
        <v>145.51836847452367</v>
      </c>
      <c r="X16" s="50">
        <f>(100*X$49)/((dw!AD23/1000000)*$D16)</f>
        <v>82.946493195175321</v>
      </c>
      <c r="Y16" s="51">
        <v>51.041095890411</v>
      </c>
      <c r="Z16" s="9">
        <v>51.041095890411</v>
      </c>
    </row>
    <row r="17" spans="1:26" x14ac:dyDescent="0.25">
      <c r="A17" s="52" t="s">
        <v>69</v>
      </c>
      <c r="B17" s="52">
        <v>41494</v>
      </c>
      <c r="C17" s="49">
        <f>(dw!C24/1000)*365</f>
        <v>44.300000000000139</v>
      </c>
      <c r="D17" s="49">
        <f t="shared" si="0"/>
        <v>14.233590000000042</v>
      </c>
      <c r="E17" s="50">
        <f>(100*E$49)/((dw!K24/1000000)*$D17)</f>
        <v>45.382809093499993</v>
      </c>
      <c r="F17" s="50">
        <f>(100*F$49)/((dw!L24/1000000)*$D17)</f>
        <v>341.49011619835346</v>
      </c>
      <c r="G17" s="50">
        <f>(100*G$49)/((dw!M24/1000000)*$D17)</f>
        <v>12.274724005662382</v>
      </c>
      <c r="H17" s="50">
        <f>(100*H$49)/((dw!N24/1000000)*$D17)</f>
        <v>13.180011407421407</v>
      </c>
      <c r="I17" s="50" t="e">
        <f>(100*I$49)/((dw!O24/1000000)*$D17)</f>
        <v>#DIV/0!</v>
      </c>
      <c r="J17" s="50">
        <f>(100*J$49)/((dw!P24/1000000)*$D17)</f>
        <v>86.557548543621749</v>
      </c>
      <c r="K17" s="50" t="e">
        <f>(100*K$49)/((dw!Q24/1000000)*$D17)</f>
        <v>#DIV/0!</v>
      </c>
      <c r="L17" s="50">
        <f>(100*L$49)/((dw!R24/1000000)*$D17)</f>
        <v>42.57794401650802</v>
      </c>
      <c r="M17" s="50">
        <f>(100*M$49)/((dw!S24/1000000)*$D17)</f>
        <v>45.039088142427801</v>
      </c>
      <c r="N17" s="50">
        <f>(100*N$49)/((dw!T24/1000000)*$D17)</f>
        <v>32.166125976954028</v>
      </c>
      <c r="O17" s="50">
        <f>(100*O$49)/((dw!U24/1000000)*$D17)</f>
        <v>5.9145575081903745</v>
      </c>
      <c r="P17" s="50">
        <f>(100*P$49)/((dw!V24/1000000)*$D17)</f>
        <v>0.77976942438821206</v>
      </c>
      <c r="Q17" s="50" t="e">
        <f>(100*Q$49)/((dw!W24/1000000)*$D17)</f>
        <v>#DIV/0!</v>
      </c>
      <c r="R17" s="50">
        <f>(100*R$49)/((dw!X24/1000000)*$D17)</f>
        <v>57.177600979889093</v>
      </c>
      <c r="S17" s="50" t="e">
        <f>(100*S$49)/((dw!Y24/1000000)*$D17)</f>
        <v>#DIV/0!</v>
      </c>
      <c r="T17" s="50">
        <f>(100*T$49)/((dw!Z24/1000000)*$D17)</f>
        <v>17.467135284374546</v>
      </c>
      <c r="U17" s="50" t="e">
        <f>(100*U$49)/((dw!AA24/1000000)*$D17)</f>
        <v>#DIV/0!</v>
      </c>
      <c r="V17" s="50">
        <f>(100*V$49)/((dw!AB24/1000000)*$D17)</f>
        <v>37.730242139611086</v>
      </c>
      <c r="W17" s="50">
        <f>(100*W$49)/((dw!AC24/1000000)*$D17)</f>
        <v>35.315450323407291</v>
      </c>
      <c r="X17" s="50">
        <f>(100*X$49)/((dw!AD24/1000000)*$D17)</f>
        <v>59.018271199662877</v>
      </c>
      <c r="Y17" s="51">
        <v>121.369863013699</v>
      </c>
      <c r="Z17" s="21">
        <v>121.369863013699</v>
      </c>
    </row>
    <row r="18" spans="1:26" x14ac:dyDescent="0.25">
      <c r="A18" s="53" t="s">
        <v>70</v>
      </c>
      <c r="B18" s="53">
        <v>41597</v>
      </c>
      <c r="C18" s="49">
        <f>(dw!C25/1000)*365</f>
        <v>113.55000000000003</v>
      </c>
      <c r="D18" s="49">
        <f t="shared" si="0"/>
        <v>36.483615000000007</v>
      </c>
      <c r="E18" s="50">
        <f>(100*E$49)/((dw!K25/1000000)*$D18)</f>
        <v>2.2573266793441311</v>
      </c>
      <c r="F18" s="50">
        <f>(100*F$49)/((dw!L25/1000000)*$D18)</f>
        <v>33.2254064819505</v>
      </c>
      <c r="G18" s="50">
        <f>(100*G$49)/((dw!M25/1000000)*$D18)</f>
        <v>1.3524097597959537</v>
      </c>
      <c r="H18" s="50">
        <f>(100*H$49)/((dw!N25/1000000)*$D18)</f>
        <v>1.4090878472916104</v>
      </c>
      <c r="I18" s="50" t="e">
        <f>(100*I$49)/((dw!O25/1000000)*$D18)</f>
        <v>#DIV/0!</v>
      </c>
      <c r="J18" s="50">
        <f>(100*J$49)/((dw!P25/1000000)*$D18)</f>
        <v>1.211065196899435</v>
      </c>
      <c r="K18" s="50" t="e">
        <f>(100*K$49)/((dw!Q25/1000000)*$D18)</f>
        <v>#DIV/0!</v>
      </c>
      <c r="L18" s="50">
        <f>(100*L$49)/((dw!R25/1000000)*$D18)</f>
        <v>4.7362671375005849</v>
      </c>
      <c r="M18" s="50">
        <f>(100*M$49)/((dw!S25/1000000)*$D18)</f>
        <v>2.8439571969817607</v>
      </c>
      <c r="N18" s="50">
        <f>(100*N$49)/((dw!T25/1000000)*$D18)</f>
        <v>1.9524906069710988</v>
      </c>
      <c r="O18" s="50">
        <f>(100*O$49)/((dw!U25/1000000)*$D18)</f>
        <v>1.6809491828970391</v>
      </c>
      <c r="P18" s="50">
        <f>(100*P$49)/((dw!V25/1000000)*$D18)</f>
        <v>3.6092848493220879</v>
      </c>
      <c r="Q18" s="50">
        <f>(100*Q$49)/((dw!W25/1000000)*$D18)</f>
        <v>21.962920294017671</v>
      </c>
      <c r="R18" s="50">
        <f>(100*R$49)/((dw!X25/1000000)*$D18)</f>
        <v>0.83526078133130088</v>
      </c>
      <c r="S18" s="50" t="e">
        <f>(100*S$49)/((dw!Y25/1000000)*$D18)</f>
        <v>#DIV/0!</v>
      </c>
      <c r="T18" s="50">
        <f>(100*T$49)/((dw!Z25/1000000)*$D18)</f>
        <v>1.4954491053351504</v>
      </c>
      <c r="U18" s="50" t="e">
        <f>(100*U$49)/((dw!AA25/1000000)*$D18)</f>
        <v>#DIV/0!</v>
      </c>
      <c r="V18" s="50">
        <f>(100*V$49)/((dw!AB25/1000000)*$D18)</f>
        <v>2.0433763008399257</v>
      </c>
      <c r="W18" s="50">
        <f>(100*W$49)/((dw!AC25/1000000)*$D18)</f>
        <v>2.4088186723743381</v>
      </c>
      <c r="X18" s="50">
        <f>(100*X$49)/((dw!AD25/1000000)*$D18)</f>
        <v>1.5856492764023831</v>
      </c>
      <c r="Y18" s="51">
        <v>311.09589041095899</v>
      </c>
      <c r="Z18" s="21">
        <v>311.09589041095899</v>
      </c>
    </row>
    <row r="19" spans="1:26" x14ac:dyDescent="0.25">
      <c r="A19" s="52" t="s">
        <v>71</v>
      </c>
      <c r="B19" s="52">
        <v>41705</v>
      </c>
      <c r="C19" s="49">
        <f>(dw!C26/1000)*365</f>
        <v>82.170000000000044</v>
      </c>
      <c r="D19" s="49">
        <f t="shared" si="0"/>
        <v>26.40122100000001</v>
      </c>
      <c r="E19" s="50">
        <f>(100*E$49)/((dw!K26/1000000)*$D19)</f>
        <v>6.9108234657450591</v>
      </c>
      <c r="F19" s="50">
        <f>(100*F$49)/((dw!L26/1000000)*$D19)</f>
        <v>100.53842854166945</v>
      </c>
      <c r="G19" s="50">
        <f>(100*G$49)/((dw!M26/1000000)*$D19)</f>
        <v>4.3952496922542714</v>
      </c>
      <c r="H19" s="50">
        <f>(100*H$49)/((dw!N26/1000000)*$D19)</f>
        <v>6.1247574655708332</v>
      </c>
      <c r="I19" s="50" t="e">
        <f>(100*I$49)/((dw!O26/1000000)*$D19)</f>
        <v>#DIV/0!</v>
      </c>
      <c r="J19" s="50">
        <f>(100*J$49)/((dw!P26/1000000)*$D19)</f>
        <v>26.472386229361881</v>
      </c>
      <c r="K19" s="50" t="e">
        <f>(100*K$49)/((dw!Q26/1000000)*$D19)</f>
        <v>#DIV/0!</v>
      </c>
      <c r="L19" s="50">
        <f>(100*L$49)/((dw!R26/1000000)*$D19)</f>
        <v>15.917981858347733</v>
      </c>
      <c r="M19" s="50">
        <f>(100*M$49)/((dw!S26/1000000)*$D19)</f>
        <v>12.283457742617081</v>
      </c>
      <c r="N19" s="50">
        <f>(100*N$49)/((dw!T26/1000000)*$D19)</f>
        <v>10.619667293158392</v>
      </c>
      <c r="O19" s="50">
        <f>(100*O$49)/((dw!U26/1000000)*$D19)</f>
        <v>2.6981247823379082</v>
      </c>
      <c r="P19" s="50">
        <f>(100*P$49)/((dw!V26/1000000)*$D19)</f>
        <v>0.42526184951457974</v>
      </c>
      <c r="Q19" s="50" t="e">
        <f>(100*Q$49)/((dw!W26/1000000)*$D19)</f>
        <v>#DIV/0!</v>
      </c>
      <c r="R19" s="50">
        <f>(100*R$49)/((dw!X26/1000000)*$D19)</f>
        <v>8.2088527277021335</v>
      </c>
      <c r="S19" s="50" t="e">
        <f>(100*S$49)/((dw!Y26/1000000)*$D19)</f>
        <v>#DIV/0!</v>
      </c>
      <c r="T19" s="50">
        <f>(100*T$49)/((dw!Z26/1000000)*$D19)</f>
        <v>3.5502324990865639</v>
      </c>
      <c r="U19" s="50" t="e">
        <f>(100*U$49)/((dw!AA26/1000000)*$D19)</f>
        <v>#DIV/0!</v>
      </c>
      <c r="V19" s="50">
        <f>(100*V$49)/((dw!AB26/1000000)*$D19)</f>
        <v>8.1241830902900247</v>
      </c>
      <c r="W19" s="50">
        <f>(100*W$49)/((dw!AC26/1000000)*$D19)</f>
        <v>7.7424042411017</v>
      </c>
      <c r="X19" s="50">
        <f>(100*X$49)/((dw!AD26/1000000)*$D19)</f>
        <v>17.929363386992286</v>
      </c>
      <c r="Y19" s="51">
        <v>225.12328767123299</v>
      </c>
      <c r="Z19" s="21">
        <v>225.12328767123299</v>
      </c>
    </row>
    <row r="20" spans="1:26" x14ac:dyDescent="0.25">
      <c r="A20" s="26">
        <v>129</v>
      </c>
      <c r="B20" s="27">
        <v>39417</v>
      </c>
      <c r="C20" s="28">
        <f>(dw!C27/1000)*365</f>
        <v>1.2915843800957054</v>
      </c>
      <c r="D20" s="28">
        <f t="shared" si="0"/>
        <v>0.41498606132475013</v>
      </c>
      <c r="E20" s="54">
        <f>(100*E$50)/((dw!K27/1000000)*$D20)</f>
        <v>257.29085446103409</v>
      </c>
      <c r="F20" s="54">
        <f>(100*F$50)/((dw!L27/1000000)*$D20)</f>
        <v>667.53802174923317</v>
      </c>
      <c r="G20" s="54">
        <f>(100*G$50)/((dw!M27/1000000)*$D20)</f>
        <v>29.394800519147314</v>
      </c>
      <c r="H20" s="54" t="e">
        <f>(100*H$50)/((dw!N27/1000000)*$D20)</f>
        <v>#DIV/0!</v>
      </c>
      <c r="I20" s="54" t="e">
        <f>(100*I$50)/((dw!O27/1000000)*$D20)</f>
        <v>#DIV/0!</v>
      </c>
      <c r="J20" s="54">
        <f>(100*J$50)/((dw!P27/1000000)*$D20)</f>
        <v>73.206682090936326</v>
      </c>
      <c r="K20" s="54" t="e">
        <f>(100*K$50)/((dw!Q27/1000000)*$D20)</f>
        <v>#DIV/0!</v>
      </c>
      <c r="L20" s="54">
        <f>(100*L$50)/((dw!R27/1000000)*$D20)</f>
        <v>60.900312319815662</v>
      </c>
      <c r="M20" s="54">
        <f>(100*M$50)/((dw!S27/1000000)*$D20)</f>
        <v>115.9103440690065</v>
      </c>
      <c r="N20" s="54">
        <f>(100*N$50)/((dw!T27/1000000)*$D20)</f>
        <v>43.009941467905257</v>
      </c>
      <c r="O20" s="54" t="e">
        <f>(100*O$50)/((dw!U27/1000000)*$D20)</f>
        <v>#DIV/0!</v>
      </c>
      <c r="P20" s="54" t="e">
        <f>(100*P$50)/((dw!V27/1000000)*$D20)</f>
        <v>#DIV/0!</v>
      </c>
      <c r="Q20" s="54" t="e">
        <f>(100*Q$50)/((dw!W27/1000000)*$D20)</f>
        <v>#DIV/0!</v>
      </c>
      <c r="R20" s="54">
        <f>(100*R$50)/((dw!X27/1000000)*$D20)</f>
        <v>60.415239153246347</v>
      </c>
      <c r="S20" s="54">
        <f>(100*S$50)/((dw!Y27/1000000)*$D20)</f>
        <v>95.879036182728939</v>
      </c>
      <c r="T20" s="54">
        <f>(100*T$50)/((dw!Z27/1000000)*$D20)</f>
        <v>530.95268825414644</v>
      </c>
      <c r="U20" s="54">
        <f>(100*U$50)/((dw!AA27/1000000)*$D20)</f>
        <v>91.709940874636629</v>
      </c>
      <c r="V20" s="54">
        <f>(100*V$50)/((dw!AB27/1000000)*$D20)</f>
        <v>71.333420385645653</v>
      </c>
      <c r="W20" s="54">
        <f>(100*W$50)/((dw!AC27/1000000)*$D20)</f>
        <v>134.54332298980631</v>
      </c>
      <c r="X20" s="54">
        <f>(100*X$50)/((dw!AD27/1000000)*$D20)</f>
        <v>67.035424346387686</v>
      </c>
      <c r="Y20" s="51">
        <v>3.5385873427279599</v>
      </c>
      <c r="Z20" s="28">
        <v>3.5385873427279599</v>
      </c>
    </row>
    <row r="21" spans="1:26" x14ac:dyDescent="0.25">
      <c r="A21" s="26">
        <v>131</v>
      </c>
      <c r="B21" s="27">
        <v>39430</v>
      </c>
      <c r="C21" s="28">
        <f>(dw!C28/1000)*365</f>
        <v>1.2484455919255908</v>
      </c>
      <c r="D21" s="28">
        <f t="shared" si="0"/>
        <v>0.40112556868569227</v>
      </c>
      <c r="E21" s="54">
        <f>(100*E$50)/((dw!K28/1000000)*$D21)</f>
        <v>177.19934076891411</v>
      </c>
      <c r="F21" s="54">
        <f>(100*F$50)/((dw!L28/1000000)*$D21)</f>
        <v>538.51897884830089</v>
      </c>
      <c r="G21" s="54">
        <f>(100*G$50)/((dw!M28/1000000)*$D21)</f>
        <v>270.75686396026504</v>
      </c>
      <c r="H21" s="54" t="e">
        <f>(100*H$50)/((dw!N28/1000000)*$D21)</f>
        <v>#DIV/0!</v>
      </c>
      <c r="I21" s="54" t="e">
        <f>(100*I$50)/((dw!O28/1000000)*$D21)</f>
        <v>#DIV/0!</v>
      </c>
      <c r="J21" s="54">
        <f>(100*J$50)/((dw!P28/1000000)*$D21)</f>
        <v>338.54110784089033</v>
      </c>
      <c r="K21" s="54" t="e">
        <f>(100*K$50)/((dw!Q28/1000000)*$D21)</f>
        <v>#DIV/0!</v>
      </c>
      <c r="L21" s="54">
        <f>(100*L$50)/((dw!R28/1000000)*$D21)</f>
        <v>168.77013424620694</v>
      </c>
      <c r="M21" s="54">
        <f>(100*M$50)/((dw!S28/1000000)*$D21)</f>
        <v>285.58825413243483</v>
      </c>
      <c r="N21" s="54">
        <f>(100*N$50)/((dw!T28/1000000)*$D21)</f>
        <v>206.64915950294113</v>
      </c>
      <c r="O21" s="54" t="e">
        <f>(100*O$50)/((dw!U28/1000000)*$D21)</f>
        <v>#DIV/0!</v>
      </c>
      <c r="P21" s="54" t="e">
        <f>(100*P$50)/((dw!V28/1000000)*$D21)</f>
        <v>#DIV/0!</v>
      </c>
      <c r="Q21" s="54" t="e">
        <f>(100*Q$50)/((dw!W28/1000000)*$D21)</f>
        <v>#DIV/0!</v>
      </c>
      <c r="R21" s="54">
        <f>(100*R$50)/((dw!X28/1000000)*$D21)</f>
        <v>204.72204759189157</v>
      </c>
      <c r="S21" s="54">
        <f>(100*S$50)/((dw!Y28/1000000)*$D21)</f>
        <v>125.79366867727043</v>
      </c>
      <c r="T21" s="54">
        <f>(100*T$50)/((dw!Z28/1000000)*$D21)</f>
        <v>523.65775907914747</v>
      </c>
      <c r="U21" s="54" t="e">
        <f>(100*U$50)/((dw!AA28/1000000)*$D21)</f>
        <v>#DIV/0!</v>
      </c>
      <c r="V21" s="54">
        <f>(100*V$50)/((dw!AB28/1000000)*$D21)</f>
        <v>252.73116596889739</v>
      </c>
      <c r="W21" s="54">
        <f>(100*W$50)/((dw!AC28/1000000)*$D21)</f>
        <v>491.47046868196293</v>
      </c>
      <c r="X21" s="54">
        <f>(100*X$50)/((dw!AD28/1000000)*$D21)</f>
        <v>253.86506921142401</v>
      </c>
      <c r="Y21" s="51">
        <v>3.4203988819879201</v>
      </c>
      <c r="Z21" s="28">
        <v>3.4203988819879201</v>
      </c>
    </row>
    <row r="22" spans="1:26" x14ac:dyDescent="0.25">
      <c r="A22" s="26">
        <v>134</v>
      </c>
      <c r="B22" s="27">
        <v>39465</v>
      </c>
      <c r="C22" s="28">
        <f>(dw!C29/1000)*365</f>
        <v>0.18008381810847973</v>
      </c>
      <c r="D22" s="28">
        <f t="shared" si="0"/>
        <v>5.7860930758254527E-2</v>
      </c>
      <c r="E22" s="54">
        <f>(100*E$50)/((dw!K29/1000000)*$D22)</f>
        <v>1272.914536118617</v>
      </c>
      <c r="F22" s="54">
        <f>(100*F$50)/((dw!L29/1000000)*$D22)</f>
        <v>2661.3149895050474</v>
      </c>
      <c r="G22" s="54">
        <f>(100*G$50)/((dw!M29/1000000)*$D22)</f>
        <v>1069.2644236727494</v>
      </c>
      <c r="H22" s="54" t="e">
        <f>(100*H$50)/((dw!N29/1000000)*$D22)</f>
        <v>#DIV/0!</v>
      </c>
      <c r="I22" s="54" t="e">
        <f>(100*I$50)/((dw!O29/1000000)*$D22)</f>
        <v>#DIV/0!</v>
      </c>
      <c r="J22" s="54">
        <f>(100*J$50)/((dw!P29/1000000)*$D22)</f>
        <v>440.89170310624291</v>
      </c>
      <c r="K22" s="54" t="e">
        <f>(100*K$50)/((dw!Q29/1000000)*$D22)</f>
        <v>#DIV/0!</v>
      </c>
      <c r="L22" s="54">
        <f>(100*L$50)/((dw!R29/1000000)*$D22)</f>
        <v>265.58056290716922</v>
      </c>
      <c r="M22" s="54">
        <f>(100*M$50)/((dw!S29/1000000)*$D22)</f>
        <v>636.59413552832245</v>
      </c>
      <c r="N22" s="54">
        <f>(100*N$50)/((dw!T29/1000000)*$D22)</f>
        <v>406.31799173033744</v>
      </c>
      <c r="O22" s="54" t="e">
        <f>(100*O$50)/((dw!U29/1000000)*$D22)</f>
        <v>#DIV/0!</v>
      </c>
      <c r="P22" s="54" t="e">
        <f>(100*P$50)/((dw!V29/1000000)*$D22)</f>
        <v>#DIV/0!</v>
      </c>
      <c r="Q22" s="54">
        <f>(100*Q$50)/((dw!W29/1000000)*$D22)</f>
        <v>103.25007927286417</v>
      </c>
      <c r="R22" s="54">
        <f>(100*R$50)/((dw!X29/1000000)*$D22)</f>
        <v>358.82201048709965</v>
      </c>
      <c r="S22" s="54">
        <f>(100*S$50)/((dw!Y29/1000000)*$D22)</f>
        <v>559.13903395096759</v>
      </c>
      <c r="T22" s="54">
        <f>(100*T$50)/((dw!Z29/1000000)*$D22)</f>
        <v>5963.3305065872682</v>
      </c>
      <c r="U22" s="54" t="e">
        <f>(100*U$50)/((dw!AA29/1000000)*$D22)</f>
        <v>#DIV/0!</v>
      </c>
      <c r="V22" s="54">
        <f>(100*V$50)/((dw!AB29/1000000)*$D22)</f>
        <v>447.66969416166364</v>
      </c>
      <c r="W22" s="54">
        <f>(100*W$50)/((dw!AC29/1000000)*$D22)</f>
        <v>2463.7256225463934</v>
      </c>
      <c r="X22" s="54">
        <f>(100*X$50)/((dw!AD29/1000000)*$D22)</f>
        <v>410.76374322466984</v>
      </c>
      <c r="Y22" s="51">
        <v>0.49338032358487599</v>
      </c>
      <c r="Z22" s="28">
        <v>0.49338032358487599</v>
      </c>
    </row>
    <row r="23" spans="1:26" x14ac:dyDescent="0.25">
      <c r="A23" s="26">
        <v>142</v>
      </c>
      <c r="B23" s="27">
        <v>39545</v>
      </c>
      <c r="C23" s="28">
        <f>(dw!C30/1000)*365</f>
        <v>2.5770409310996496</v>
      </c>
      <c r="D23" s="28">
        <f t="shared" si="0"/>
        <v>0.82800325116231732</v>
      </c>
      <c r="E23" s="54">
        <f>(100*E$50)/((dw!K30/1000000)*$D23)</f>
        <v>88.951365507496817</v>
      </c>
      <c r="F23" s="54">
        <f>(100*F$50)/((dw!L30/1000000)*$D23)</f>
        <v>180.58585170451477</v>
      </c>
      <c r="G23" s="54">
        <f>(100*G$50)/((dw!M30/1000000)*$D23)</f>
        <v>207.01192332096585</v>
      </c>
      <c r="H23" s="54" t="e">
        <f>(100*H$50)/((dw!N30/1000000)*$D23)</f>
        <v>#DIV/0!</v>
      </c>
      <c r="I23" s="54" t="e">
        <f>(100*I$50)/((dw!O30/1000000)*$D23)</f>
        <v>#DIV/0!</v>
      </c>
      <c r="J23" s="54">
        <f>(100*J$50)/((dw!P30/1000000)*$D23)</f>
        <v>29.429992693496484</v>
      </c>
      <c r="K23" s="54" t="e">
        <f>(100*K$50)/((dw!Q30/1000000)*$D23)</f>
        <v>#DIV/0!</v>
      </c>
      <c r="L23" s="54">
        <f>(100*L$50)/((dw!R30/1000000)*$D23)</f>
        <v>18.872605570991269</v>
      </c>
      <c r="M23" s="54">
        <f>(100*M$50)/((dw!S30/1000000)*$D23)</f>
        <v>37.959673516686699</v>
      </c>
      <c r="N23" s="54">
        <f>(100*N$50)/((dw!T30/1000000)*$D23)</f>
        <v>22.25624745034683</v>
      </c>
      <c r="O23" s="54" t="e">
        <f>(100*O$50)/((dw!U30/1000000)*$D23)</f>
        <v>#DIV/0!</v>
      </c>
      <c r="P23" s="54" t="e">
        <f>(100*P$50)/((dw!V30/1000000)*$D23)</f>
        <v>#DIV/0!</v>
      </c>
      <c r="Q23" s="54" t="e">
        <f>(100*Q$50)/((dw!W30/1000000)*$D23)</f>
        <v>#DIV/0!</v>
      </c>
      <c r="R23" s="54">
        <f>(100*R$50)/((dw!X30/1000000)*$D23)</f>
        <v>20.927535204977769</v>
      </c>
      <c r="S23" s="54">
        <f>(100*S$50)/((dw!Y30/1000000)*$D23)</f>
        <v>19.513502117320296</v>
      </c>
      <c r="T23" s="54">
        <f>(100*T$50)/((dw!Z30/1000000)*$D23)</f>
        <v>21.018434896918198</v>
      </c>
      <c r="U23" s="54" t="e">
        <f>(100*U$50)/((dw!AA30/1000000)*$D23)</f>
        <v>#DIV/0!</v>
      </c>
      <c r="V23" s="54">
        <f>(100*V$50)/((dw!AB30/1000000)*$D23)</f>
        <v>26.37394069921401</v>
      </c>
      <c r="W23" s="54">
        <f>(100*W$50)/((dw!AC30/1000000)*$D23)</f>
        <v>235.27753627175071</v>
      </c>
      <c r="X23" s="54">
        <f>(100*X$50)/((dw!AD30/1000000)*$D23)</f>
        <v>26.594161981292498</v>
      </c>
      <c r="Y23" s="51">
        <v>7.0603861126017797</v>
      </c>
      <c r="Z23" s="28">
        <v>7.0603861126017797</v>
      </c>
    </row>
    <row r="24" spans="1:26" x14ac:dyDescent="0.25">
      <c r="A24" s="26">
        <v>148</v>
      </c>
      <c r="B24" s="27">
        <v>39570</v>
      </c>
      <c r="C24" s="28">
        <f>(dw!C31/1000)*365</f>
        <v>1.2345949056388164</v>
      </c>
      <c r="D24" s="28">
        <f t="shared" si="0"/>
        <v>0.39667534318175163</v>
      </c>
      <c r="E24" s="54">
        <f>(100*E$50)/((dw!K31/1000000)*$D24)</f>
        <v>6.2231160852424443</v>
      </c>
      <c r="F24" s="54">
        <f>(100*F$50)/((dw!L31/1000000)*$D24)</f>
        <v>12.060090331080639</v>
      </c>
      <c r="G24" s="54">
        <f>(100*G$50)/((dw!M31/1000000)*$D24)</f>
        <v>3.4635013620567863</v>
      </c>
      <c r="H24" s="54" t="e">
        <f>(100*H$50)/((dw!N31/1000000)*$D24)</f>
        <v>#DIV/0!</v>
      </c>
      <c r="I24" s="54" t="e">
        <f>(100*I$50)/((dw!O31/1000000)*$D24)</f>
        <v>#DIV/0!</v>
      </c>
      <c r="J24" s="54">
        <f>(100*J$50)/((dw!P31/1000000)*$D24)</f>
        <v>4.1937907187940828</v>
      </c>
      <c r="K24" s="54" t="e">
        <f>(100*K$50)/((dw!Q31/1000000)*$D24)</f>
        <v>#DIV/0!</v>
      </c>
      <c r="L24" s="54">
        <f>(100*L$50)/((dw!R31/1000000)*$D24)</f>
        <v>2.6164163059251964</v>
      </c>
      <c r="M24" s="54">
        <f>(100*M$50)/((dw!S31/1000000)*$D24)</f>
        <v>6.190051013280347</v>
      </c>
      <c r="N24" s="54">
        <f>(100*N$50)/((dw!T31/1000000)*$D24)</f>
        <v>2.6739875706040577</v>
      </c>
      <c r="O24" s="54" t="e">
        <f>(100*O$50)/((dw!U31/1000000)*$D24)</f>
        <v>#DIV/0!</v>
      </c>
      <c r="P24" s="54" t="e">
        <f>(100*P$50)/((dw!V31/1000000)*$D24)</f>
        <v>#DIV/0!</v>
      </c>
      <c r="Q24" s="54">
        <f>(100*Q$50)/((dw!W31/1000000)*$D24)</f>
        <v>4.8541496178748558</v>
      </c>
      <c r="R24" s="54">
        <f>(100*R$50)/((dw!X31/1000000)*$D24)</f>
        <v>3.4120806479033283</v>
      </c>
      <c r="S24" s="54">
        <f>(100*S$50)/((dw!Y31/1000000)*$D24)</f>
        <v>5.8828147323638671</v>
      </c>
      <c r="T24" s="54">
        <f>(100*T$50)/((dw!Z31/1000000)*$D24)</f>
        <v>7.1168244893091908</v>
      </c>
      <c r="U24" s="54">
        <f>(100*U$50)/((dw!AA31/1000000)*$D24)</f>
        <v>6.5415896151354413</v>
      </c>
      <c r="V24" s="54">
        <f>(100*V$50)/((dw!AB31/1000000)*$D24)</f>
        <v>3.8853096926724988</v>
      </c>
      <c r="W24" s="54">
        <f>(100*W$50)/((dw!AC31/1000000)*$D24)</f>
        <v>9.6463052697223759</v>
      </c>
      <c r="X24" s="54">
        <f>(100*X$50)/((dw!AD31/1000000)*$D24)</f>
        <v>3.6455625786264059</v>
      </c>
      <c r="Y24" s="51">
        <v>3.3824517962707299</v>
      </c>
      <c r="Z24" s="28">
        <v>3.3824517962707299</v>
      </c>
    </row>
    <row r="25" spans="1:26" x14ac:dyDescent="0.25">
      <c r="A25" s="26">
        <v>152</v>
      </c>
      <c r="B25" s="27">
        <v>39584</v>
      </c>
      <c r="C25" s="28">
        <f>(dw!C32/1000)*365</f>
        <v>0.12620805095823787</v>
      </c>
      <c r="D25" s="28">
        <f t="shared" si="0"/>
        <v>4.0550646772881817E-2</v>
      </c>
      <c r="E25" s="54">
        <f>(100*E$50)/((dw!K32/1000000)*$D25)</f>
        <v>160.0492880294145</v>
      </c>
      <c r="F25" s="54">
        <f>(100*F$50)/((dw!L32/1000000)*$D25)</f>
        <v>267.92488944167224</v>
      </c>
      <c r="G25" s="54">
        <f>(100*G$50)/((dw!M32/1000000)*$D25)</f>
        <v>66.18694777859352</v>
      </c>
      <c r="H25" s="54">
        <f>(100*H$50)/((dw!N32/1000000)*$D25)</f>
        <v>873.16569224759201</v>
      </c>
      <c r="I25" s="54" t="e">
        <f>(100*I$50)/((dw!O32/1000000)*$D25)</f>
        <v>#DIV/0!</v>
      </c>
      <c r="J25" s="54">
        <f>(100*J$50)/((dw!P32/1000000)*$D25)</f>
        <v>81.046386907391295</v>
      </c>
      <c r="K25" s="54">
        <f>(100*K$50)/((dw!Q32/1000000)*$D25)</f>
        <v>14.556037612287248</v>
      </c>
      <c r="L25" s="54">
        <f>(100*L$50)/((dw!R32/1000000)*$D25)</f>
        <v>59.286656218030551</v>
      </c>
      <c r="M25" s="54">
        <f>(100*M$50)/((dw!S32/1000000)*$D25)</f>
        <v>98.037534144670161</v>
      </c>
      <c r="N25" s="54">
        <f>(100*N$50)/((dw!T32/1000000)*$D25)</f>
        <v>76.07436439026921</v>
      </c>
      <c r="O25" s="54">
        <f>(100*O$50)/((dw!U32/1000000)*$D25)</f>
        <v>174.86999355403231</v>
      </c>
      <c r="P25" s="54">
        <f>(100*P$50)/((dw!V32/1000000)*$D25)</f>
        <v>278.08142865784049</v>
      </c>
      <c r="Q25" s="54">
        <f>(100*Q$50)/((dw!W32/1000000)*$D25)</f>
        <v>426.73851964480707</v>
      </c>
      <c r="R25" s="54">
        <f>(100*R$50)/((dw!X32/1000000)*$D25)</f>
        <v>79.634191907904125</v>
      </c>
      <c r="S25" s="54">
        <f>(100*S$50)/((dw!Y32/1000000)*$D25)</f>
        <v>144.43018312522605</v>
      </c>
      <c r="T25" s="54">
        <f>(100*T$50)/((dw!Z32/1000000)*$D25)</f>
        <v>260.35812182605133</v>
      </c>
      <c r="U25" s="54" t="e">
        <f>(100*U$50)/((dw!AA32/1000000)*$D25)</f>
        <v>#DIV/0!</v>
      </c>
      <c r="V25" s="54">
        <f>(100*V$50)/((dw!AB32/1000000)*$D25)</f>
        <v>83.807110083594793</v>
      </c>
      <c r="W25" s="54">
        <f>(100*W$50)/((dw!AC32/1000000)*$D25)</f>
        <v>187.76100292675116</v>
      </c>
      <c r="X25" s="54">
        <f>(100*X$50)/((dw!AD32/1000000)*$D25)</f>
        <v>75.258808160552292</v>
      </c>
      <c r="Y25" s="51">
        <v>0.34577548207736403</v>
      </c>
      <c r="Z25" s="28">
        <v>0.34577548207736403</v>
      </c>
    </row>
    <row r="26" spans="1:26" x14ac:dyDescent="0.25">
      <c r="A26" s="26">
        <v>168</v>
      </c>
      <c r="B26" s="27">
        <v>39661</v>
      </c>
      <c r="C26" s="28">
        <f>(dw!C33/1000)*365</f>
        <v>2.3229471961665515</v>
      </c>
      <c r="D26" s="28">
        <f t="shared" si="0"/>
        <v>0.74636293412831289</v>
      </c>
      <c r="E26" s="54">
        <f>(100*E$50)/((dw!K33/1000000)*$D26)</f>
        <v>1.595640991508831</v>
      </c>
      <c r="F26" s="54">
        <f>(100*F$50)/((dw!L33/1000000)*$D26)</f>
        <v>4.5057328624964841</v>
      </c>
      <c r="G26" s="54">
        <f>(100*G$50)/((dw!M33/1000000)*$D26)</f>
        <v>1.6343834792806764</v>
      </c>
      <c r="H26" s="54">
        <f>(100*H$50)/((dw!N33/1000000)*$D26)</f>
        <v>3.5901262402760215</v>
      </c>
      <c r="I26" s="54" t="e">
        <f>(100*I$50)/((dw!O33/1000000)*$D26)</f>
        <v>#DIV/0!</v>
      </c>
      <c r="J26" s="54">
        <f>(100*J$50)/((dw!P33/1000000)*$D26)</f>
        <v>1.3836171634546721</v>
      </c>
      <c r="K26" s="54">
        <f>(100*K$50)/((dw!Q33/1000000)*$D26)</f>
        <v>0.36715276762911131</v>
      </c>
      <c r="L26" s="54">
        <f>(100*L$50)/((dw!R33/1000000)*$D26)</f>
        <v>2.0772503387188168</v>
      </c>
      <c r="M26" s="54">
        <f>(100*M$50)/((dw!S33/1000000)*$D26)</f>
        <v>2.1081299726348011</v>
      </c>
      <c r="N26" s="54">
        <f>(100*N$50)/((dw!T33/1000000)*$D26)</f>
        <v>1.7622446962819414</v>
      </c>
      <c r="O26" s="54" t="e">
        <f>(100*O$50)/((dw!U33/1000000)*$D26)</f>
        <v>#DIV/0!</v>
      </c>
      <c r="P26" s="54" t="e">
        <f>(100*P$50)/((dw!V33/1000000)*$D26)</f>
        <v>#DIV/0!</v>
      </c>
      <c r="Q26" s="54" t="e">
        <f>(100*Q$50)/((dw!W33/1000000)*$D26)</f>
        <v>#DIV/0!</v>
      </c>
      <c r="R26" s="54">
        <f>(100*R$50)/((dw!X33/1000000)*$D26)</f>
        <v>1.2301500002989405</v>
      </c>
      <c r="S26" s="54">
        <f>(100*S$50)/((dw!Y33/1000000)*$D26)</f>
        <v>10.943049368417219</v>
      </c>
      <c r="T26" s="54">
        <f>(100*T$50)/((dw!Z33/1000000)*$D26)</f>
        <v>1.7428958262037226</v>
      </c>
      <c r="U26" s="54" t="e">
        <f>(100*U$50)/((dw!AA33/1000000)*$D26)</f>
        <v>#DIV/0!</v>
      </c>
      <c r="V26" s="54">
        <f>(100*V$50)/((dw!AB33/1000000)*$D26)</f>
        <v>1.616882379018667</v>
      </c>
      <c r="W26" s="54">
        <f>(100*W$50)/((dw!AC33/1000000)*$D26)</f>
        <v>2.7704202012743204</v>
      </c>
      <c r="X26" s="54">
        <f>(100*X$50)/((dw!AD33/1000000)*$D26)</f>
        <v>1.6563457477210748</v>
      </c>
      <c r="Y26" s="51">
        <v>6.3642388936069896</v>
      </c>
      <c r="Z26" s="28">
        <v>6.3642388936069896</v>
      </c>
    </row>
    <row r="27" spans="1:26" x14ac:dyDescent="0.25">
      <c r="A27" s="26">
        <v>170</v>
      </c>
      <c r="B27" s="27">
        <v>39683</v>
      </c>
      <c r="C27" s="28">
        <f>(dw!C34/1000)*365</f>
        <v>1.866863381862262</v>
      </c>
      <c r="D27" s="28">
        <f t="shared" si="0"/>
        <v>0.59982320459234462</v>
      </c>
      <c r="E27" s="54">
        <f>(100*E$50)/((dw!K34/1000000)*$D27)</f>
        <v>2.9258446850790696</v>
      </c>
      <c r="F27" s="54">
        <f>(100*F$50)/((dw!L34/1000000)*$D27)</f>
        <v>10.444217399400586</v>
      </c>
      <c r="G27" s="54">
        <f>(100*G$50)/((dw!M34/1000000)*$D27)</f>
        <v>7.1776634872768783</v>
      </c>
      <c r="H27" s="54" t="e">
        <f>(100*H$50)/((dw!N34/1000000)*$D27)</f>
        <v>#DIV/0!</v>
      </c>
      <c r="I27" s="54" t="e">
        <f>(100*I$50)/((dw!O34/1000000)*$D27)</f>
        <v>#DIV/0!</v>
      </c>
      <c r="J27" s="54">
        <f>(100*J$50)/((dw!P34/1000000)*$D27)</f>
        <v>2.3195109566747969</v>
      </c>
      <c r="K27" s="54">
        <f>(100*K$50)/((dw!Q34/1000000)*$D27)</f>
        <v>0.97879329694971207</v>
      </c>
      <c r="L27" s="54">
        <f>(100*L$50)/((dw!R34/1000000)*$D27)</f>
        <v>3.185052806483772</v>
      </c>
      <c r="M27" s="54">
        <f>(100*M$50)/((dw!S34/1000000)*$D27)</f>
        <v>4.4983880238958447</v>
      </c>
      <c r="N27" s="54">
        <f>(100*N$50)/((dw!T34/1000000)*$D27)</f>
        <v>2.8427184701468442</v>
      </c>
      <c r="O27" s="54" t="e">
        <f>(100*O$50)/((dw!U34/1000000)*$D27)</f>
        <v>#DIV/0!</v>
      </c>
      <c r="P27" s="54" t="e">
        <f>(100*P$50)/((dw!V34/1000000)*$D27)</f>
        <v>#DIV/0!</v>
      </c>
      <c r="Q27" s="54" t="e">
        <f>(100*Q$50)/((dw!W34/1000000)*$D27)</f>
        <v>#DIV/0!</v>
      </c>
      <c r="R27" s="54">
        <f>(100*R$50)/((dw!X34/1000000)*$D27)</f>
        <v>1.2479848667641025</v>
      </c>
      <c r="S27" s="54">
        <f>(100*S$50)/((dw!Y34/1000000)*$D27)</f>
        <v>12.227051897320122</v>
      </c>
      <c r="T27" s="54">
        <f>(100*T$50)/((dw!Z34/1000000)*$D27)</f>
        <v>10.477038386351847</v>
      </c>
      <c r="U27" s="54" t="e">
        <f>(100*U$50)/((dw!AA34/1000000)*$D27)</f>
        <v>#DIV/0!</v>
      </c>
      <c r="V27" s="54">
        <f>(100*V$50)/((dw!AB34/1000000)*$D27)</f>
        <v>2.4240431257420054</v>
      </c>
      <c r="W27" s="54">
        <f>(100*W$50)/((dw!AC34/1000000)*$D27)</f>
        <v>9.8868088906761784</v>
      </c>
      <c r="X27" s="54">
        <f>(100*X$50)/((dw!AD34/1000000)*$D27)</f>
        <v>2.8441304768679165</v>
      </c>
      <c r="Y27" s="51">
        <v>5.11469419688291</v>
      </c>
      <c r="Z27" s="28">
        <v>5.11469419688291</v>
      </c>
    </row>
    <row r="28" spans="1:26" x14ac:dyDescent="0.25">
      <c r="A28" s="26">
        <v>184</v>
      </c>
      <c r="B28" s="39">
        <v>39798</v>
      </c>
      <c r="C28" s="28">
        <f>(dw!C35/1000)*365</f>
        <v>2.870000000000001</v>
      </c>
      <c r="D28" s="28">
        <f t="shared" si="0"/>
        <v>0.92213100000000026</v>
      </c>
      <c r="E28" s="54">
        <f>(100*E$50)/((dw!K35/1000000)*$D28)</f>
        <v>0.58576727787074245</v>
      </c>
      <c r="F28" s="54">
        <f>(100*F$50)/((dw!L35/1000000)*$D28)</f>
        <v>1.4787126699079314</v>
      </c>
      <c r="G28" s="54">
        <f>(100*G$50)/((dw!M35/1000000)*$D28)</f>
        <v>1.0644208949825165</v>
      </c>
      <c r="H28" s="54">
        <f>(100*H$50)/((dw!N35/1000000)*$D28)</f>
        <v>0.37020881224856728</v>
      </c>
      <c r="I28" s="54" t="e">
        <f>(100*I$50)/((dw!O35/1000000)*$D28)</f>
        <v>#DIV/0!</v>
      </c>
      <c r="J28" s="54">
        <f>(100*J$50)/((dw!P35/1000000)*$D28)</f>
        <v>3.048425075667875</v>
      </c>
      <c r="K28" s="54" t="e">
        <f>(100*K$50)/((dw!Q35/1000000)*$D28)</f>
        <v>#DIV/0!</v>
      </c>
      <c r="L28" s="54">
        <f>(100*L$50)/((dw!R35/1000000)*$D28)</f>
        <v>1.7780350586188371</v>
      </c>
      <c r="M28" s="54">
        <f>(100*M$50)/((dw!S35/1000000)*$D28)</f>
        <v>1.6887430559040595</v>
      </c>
      <c r="N28" s="54">
        <f>(100*N$50)/((dw!T35/1000000)*$D28)</f>
        <v>2.6505556969998185</v>
      </c>
      <c r="O28" s="54" t="e">
        <f>(100*O$50)/((dw!U35/1000000)*$D28)</f>
        <v>#DIV/0!</v>
      </c>
      <c r="P28" s="54" t="e">
        <f>(100*P$50)/((dw!V35/1000000)*$D28)</f>
        <v>#DIV/0!</v>
      </c>
      <c r="Q28" s="54" t="e">
        <f>(100*Q$50)/((dw!W35/1000000)*$D28)</f>
        <v>#DIV/0!</v>
      </c>
      <c r="R28" s="54">
        <f>(100*R$50)/((dw!X35/1000000)*$D28)</f>
        <v>1.1359743336222172</v>
      </c>
      <c r="S28" s="54">
        <f>(100*S$50)/((dw!Y35/1000000)*$D28)</f>
        <v>9.278957502128625</v>
      </c>
      <c r="T28" s="54">
        <f>(100*T$50)/((dw!Z35/1000000)*$D28)</f>
        <v>4.8392570635737782</v>
      </c>
      <c r="U28" s="54" t="e">
        <f>(100*U$50)/((dw!AA35/1000000)*$D28)</f>
        <v>#DIV/0!</v>
      </c>
      <c r="V28" s="54">
        <f>(100*V$50)/((dw!AB35/1000000)*$D28)</f>
        <v>1.7149065209354204</v>
      </c>
      <c r="W28" s="54">
        <f>(100*W$50)/((dw!AC35/1000000)*$D28)</f>
        <v>0.66342434856480903</v>
      </c>
      <c r="X28" s="54">
        <f>(100*X$50)/((dw!AD35/1000000)*$D28)</f>
        <v>2.3559389083933744</v>
      </c>
      <c r="Y28" s="51">
        <v>7.86301369863014</v>
      </c>
      <c r="Z28" s="28">
        <v>7.86301369863014</v>
      </c>
    </row>
    <row r="29" spans="1:26" x14ac:dyDescent="0.25">
      <c r="A29" s="26">
        <v>199</v>
      </c>
      <c r="B29" s="39">
        <v>39913</v>
      </c>
      <c r="C29" s="28">
        <f>(dw!C36/1000)*365</f>
        <v>0.68000000000000116</v>
      </c>
      <c r="D29" s="28">
        <f t="shared" si="0"/>
        <v>0.21848400000000034</v>
      </c>
      <c r="E29" s="54">
        <f>(100*E$50)/((dw!K36/1000000)*$D29)</f>
        <v>8.5680820448477295</v>
      </c>
      <c r="F29" s="54">
        <f>(100*F$50)/((dw!L36/1000000)*$D29)</f>
        <v>17.455729775852962</v>
      </c>
      <c r="G29" s="54" t="e">
        <f>(100*G$50)/((dw!M36/1000000)*$D29)</f>
        <v>#DIV/0!</v>
      </c>
      <c r="H29" s="54" t="e">
        <f>(100*H$50)/((dw!N36/1000000)*$D29)</f>
        <v>#DIV/0!</v>
      </c>
      <c r="I29" s="54" t="e">
        <f>(100*I$50)/((dw!O36/1000000)*$D29)</f>
        <v>#DIV/0!</v>
      </c>
      <c r="J29" s="54">
        <f>(100*J$50)/((dw!P36/1000000)*$D29)</f>
        <v>60.826838570435676</v>
      </c>
      <c r="K29" s="54">
        <f>(100*K$50)/((dw!Q36/1000000)*$D29)</f>
        <v>1.9569955264064771</v>
      </c>
      <c r="L29" s="54">
        <f>(100*L$50)/((dw!R36/1000000)*$D29)</f>
        <v>46.402727383824775</v>
      </c>
      <c r="M29" s="54">
        <f>(100*M$50)/((dw!S36/1000000)*$D29)</f>
        <v>31.179576062223191</v>
      </c>
      <c r="N29" s="54">
        <f>(100*N$50)/((dw!T36/1000000)*$D29)</f>
        <v>48.927361929811887</v>
      </c>
      <c r="O29" s="54" t="e">
        <f>(100*O$50)/((dw!U36/1000000)*$D29)</f>
        <v>#DIV/0!</v>
      </c>
      <c r="P29" s="54" t="e">
        <f>(100*P$50)/((dw!V36/1000000)*$D29)</f>
        <v>#DIV/0!</v>
      </c>
      <c r="Q29" s="54">
        <f>(100*Q$50)/((dw!W36/1000000)*$D29)</f>
        <v>1.9381803762847858</v>
      </c>
      <c r="R29" s="54">
        <f>(100*R$50)/((dw!X36/1000000)*$D29)</f>
        <v>27.286866571628913</v>
      </c>
      <c r="S29" s="54">
        <f>(100*S$50)/((dw!Y36/1000000)*$D29)</f>
        <v>13.51302928387843</v>
      </c>
      <c r="T29" s="54">
        <f>(100*T$50)/((dw!Z36/1000000)*$D29)</f>
        <v>59.237614270454664</v>
      </c>
      <c r="U29" s="54">
        <f>(100*U$50)/((dw!AA36/1000000)*$D29)</f>
        <v>0.81229582916933085</v>
      </c>
      <c r="V29" s="54">
        <f>(100*V$50)/((dw!AB36/1000000)*$D29)</f>
        <v>27.776086388135241</v>
      </c>
      <c r="W29" s="54">
        <f>(100*W$50)/((dw!AC36/1000000)*$D29)</f>
        <v>28.926664961578044</v>
      </c>
      <c r="X29" s="54">
        <f>(100*X$50)/((dw!AD36/1000000)*$D29)</f>
        <v>37.709804277744894</v>
      </c>
      <c r="Y29" s="51">
        <v>1.86301369863014</v>
      </c>
      <c r="Z29" s="28">
        <v>1.86301369863014</v>
      </c>
    </row>
    <row r="30" spans="1:26" x14ac:dyDescent="0.25">
      <c r="A30" s="26">
        <v>219</v>
      </c>
      <c r="B30" s="39">
        <v>40108</v>
      </c>
      <c r="C30" s="28">
        <f>(dw!C37/1000)*365</f>
        <v>2.2799999999999989</v>
      </c>
      <c r="D30" s="28">
        <f t="shared" si="0"/>
        <v>0.73256399999999955</v>
      </c>
      <c r="E30" s="54">
        <f>(100*E$50)/((dw!K37/1000000)*$D30)</f>
        <v>0.81772572498196039</v>
      </c>
      <c r="F30" s="54">
        <f>(100*F$50)/((dw!L37/1000000)*$D30)</f>
        <v>3.2325510577748129</v>
      </c>
      <c r="G30" s="54">
        <f>(100*G$50)/((dw!M37/1000000)*$D30)</f>
        <v>1.1030714107858972</v>
      </c>
      <c r="H30" s="54" t="e">
        <f>(100*H$50)/((dw!N37/1000000)*$D30)</f>
        <v>#DIV/0!</v>
      </c>
      <c r="I30" s="54" t="e">
        <f>(100*I$50)/((dw!O37/1000000)*$D30)</f>
        <v>#DIV/0!</v>
      </c>
      <c r="J30" s="54">
        <f>(100*J$50)/((dw!P37/1000000)*$D30)</f>
        <v>1.1352325813251352</v>
      </c>
      <c r="K30" s="54" t="e">
        <f>(100*K$50)/((dw!Q37/1000000)*$D30)</f>
        <v>#DIV/0!</v>
      </c>
      <c r="L30" s="54">
        <f>(100*L$50)/((dw!R37/1000000)*$D30)</f>
        <v>1.6909804385666143</v>
      </c>
      <c r="M30" s="54">
        <f>(100*M$50)/((dw!S37/1000000)*$D30)</f>
        <v>0.73070554030843837</v>
      </c>
      <c r="N30" s="54">
        <f>(100*N$50)/((dw!T37/1000000)*$D30)</f>
        <v>1.7608862480371037</v>
      </c>
      <c r="O30" s="54" t="e">
        <f>(100*O$50)/((dw!U37/1000000)*$D30)</f>
        <v>#DIV/0!</v>
      </c>
      <c r="P30" s="54" t="e">
        <f>(100*P$50)/((dw!V37/1000000)*$D30)</f>
        <v>#DIV/0!</v>
      </c>
      <c r="Q30" s="54" t="e">
        <f>(100*Q$50)/((dw!W37/1000000)*$D30)</f>
        <v>#DIV/0!</v>
      </c>
      <c r="R30" s="54">
        <f>(100*R$50)/((dw!X37/1000000)*$D30)</f>
        <v>0.94002176212282418</v>
      </c>
      <c r="S30" s="54">
        <f>(100*S$50)/((dw!Y37/1000000)*$D30)</f>
        <v>11.408461212837468</v>
      </c>
      <c r="T30" s="54">
        <f>(100*T$50)/((dw!Z37/1000000)*$D30)</f>
        <v>2.2010550234432502</v>
      </c>
      <c r="U30" s="54" t="e">
        <f>(100*U$50)/((dw!AA37/1000000)*$D30)</f>
        <v>#DIV/0!</v>
      </c>
      <c r="V30" s="54">
        <f>(100*V$50)/((dw!AB37/1000000)*$D30)</f>
        <v>1.2208877628736547</v>
      </c>
      <c r="W30" s="54">
        <f>(100*W$50)/((dw!AC37/1000000)*$D30)</f>
        <v>2.3427390650381361</v>
      </c>
      <c r="X30" s="54">
        <f>(100*X$50)/((dw!AD37/1000000)*$D30)</f>
        <v>1.2003597940377344</v>
      </c>
      <c r="Y30" s="51">
        <v>6.24657534246575</v>
      </c>
      <c r="Z30" s="28">
        <v>6.24657534246575</v>
      </c>
    </row>
    <row r="31" spans="1:26" x14ac:dyDescent="0.25">
      <c r="A31" s="26">
        <v>245</v>
      </c>
      <c r="B31" s="39">
        <v>40351</v>
      </c>
      <c r="C31" s="28">
        <f>(dw!C38/1000)*365</f>
        <v>0.49000000000000093</v>
      </c>
      <c r="D31" s="28">
        <f t="shared" si="0"/>
        <v>0.15743700000000027</v>
      </c>
      <c r="E31" s="54">
        <f>(100*E$50)/((dw!K38/1000000)*$D31)</f>
        <v>326.78668853509174</v>
      </c>
      <c r="F31" s="54">
        <f>(100*F$50)/((dw!L38/1000000)*$D31)</f>
        <v>522.56831441049508</v>
      </c>
      <c r="G31" s="54">
        <f>(100*G$50)/((dw!M38/1000000)*$D31)</f>
        <v>429.76974530418374</v>
      </c>
      <c r="H31" s="54" t="e">
        <f>(100*H$50)/((dw!N38/1000000)*$D31)</f>
        <v>#DIV/0!</v>
      </c>
      <c r="I31" s="54" t="e">
        <f>(100*I$50)/((dw!O38/1000000)*$D31)</f>
        <v>#DIV/0!</v>
      </c>
      <c r="J31" s="54">
        <f>(100*J$50)/((dw!P38/1000000)*$D31)</f>
        <v>469.03654956702889</v>
      </c>
      <c r="K31" s="54" t="e">
        <f>(100*K$50)/((dw!Q38/1000000)*$D31)</f>
        <v>#DIV/0!</v>
      </c>
      <c r="L31" s="54" t="e">
        <f>(100*L$50)/((dw!R38/1000000)*$D31)</f>
        <v>#DIV/0!</v>
      </c>
      <c r="M31" s="54">
        <f>(100*M$50)/((dw!S38/1000000)*$D31)</f>
        <v>352.25660264014817</v>
      </c>
      <c r="N31" s="54">
        <f>(100*N$50)/((dw!T38/1000000)*$D31)</f>
        <v>45.94858687557403</v>
      </c>
      <c r="O31" s="54" t="e">
        <f>(100*O$50)/((dw!U38/1000000)*$D31)</f>
        <v>#DIV/0!</v>
      </c>
      <c r="P31" s="54">
        <f>(100*P$50)/((dw!V38/1000000)*$D31)</f>
        <v>240.01367059628097</v>
      </c>
      <c r="Q31" s="54" t="e">
        <f>(100*Q$50)/((dw!W38/1000000)*$D31)</f>
        <v>#DIV/0!</v>
      </c>
      <c r="R31" s="54">
        <f>(100*R$50)/((dw!X38/1000000)*$D31)</f>
        <v>540.40756782505957</v>
      </c>
      <c r="S31" s="54">
        <f>(100*S$50)/((dw!Y38/1000000)*$D31)</f>
        <v>35.117285315748283</v>
      </c>
      <c r="T31" s="54" t="e">
        <f>(100*T$50)/((dw!Z38/1000000)*$D31)</f>
        <v>#DIV/0!</v>
      </c>
      <c r="U31" s="54" t="e">
        <f>(100*U$50)/((dw!AA38/1000000)*$D31)</f>
        <v>#DIV/0!</v>
      </c>
      <c r="V31" s="54">
        <f>(100*V$50)/((dw!AB38/1000000)*$D31)</f>
        <v>232.04208443783699</v>
      </c>
      <c r="W31" s="54">
        <f>(100*W$50)/((dw!AC38/1000000)*$D31)</f>
        <v>667.83938416521141</v>
      </c>
      <c r="X31" s="54">
        <f>(100*X$50)/((dw!AD38/1000000)*$D31)</f>
        <v>168.90027785639666</v>
      </c>
      <c r="Y31" s="51">
        <v>1.34246575342466</v>
      </c>
      <c r="Z31" s="28">
        <v>1.34246575342466</v>
      </c>
    </row>
    <row r="32" spans="1:26" x14ac:dyDescent="0.25">
      <c r="A32" s="26">
        <v>290</v>
      </c>
      <c r="B32" s="39">
        <v>40586</v>
      </c>
      <c r="C32" s="28">
        <f>(dw!C39/1000)*365</f>
        <v>2.7500000000000018</v>
      </c>
      <c r="D32" s="28">
        <f t="shared" si="0"/>
        <v>0.88357500000000044</v>
      </c>
      <c r="E32" s="54">
        <f>(100*E$50)/((dw!K39/1000000)*$D32)</f>
        <v>1.168912008124682</v>
      </c>
      <c r="F32" s="54">
        <f>(100*F$50)/((dw!L39/1000000)*$D32)</f>
        <v>2.32311629974047</v>
      </c>
      <c r="G32" s="54">
        <f>(100*G$50)/((dw!M39/1000000)*$D32)</f>
        <v>1.380576916602174</v>
      </c>
      <c r="H32" s="54">
        <f>(100*H$50)/((dw!N39/1000000)*$D32)</f>
        <v>1.1022365917661283</v>
      </c>
      <c r="I32" s="54" t="e">
        <f>(100*I$50)/((dw!O39/1000000)*$D32)</f>
        <v>#DIV/0!</v>
      </c>
      <c r="J32" s="54">
        <f>(100*J$50)/((dw!P39/1000000)*$D32)</f>
        <v>0.74888273998218136</v>
      </c>
      <c r="K32" s="54" t="e">
        <f>(100*K$50)/((dw!Q39/1000000)*$D32)</f>
        <v>#DIV/0!</v>
      </c>
      <c r="L32" s="54">
        <f>(100*L$50)/((dw!R39/1000000)*$D32)</f>
        <v>1.6593896182032528</v>
      </c>
      <c r="M32" s="54">
        <f>(100*M$50)/((dw!S39/1000000)*$D32)</f>
        <v>1.5638258497548574</v>
      </c>
      <c r="N32" s="54">
        <f>(100*N$50)/((dw!T39/1000000)*$D32)</f>
        <v>0.97989140667622221</v>
      </c>
      <c r="O32" s="54" t="e">
        <f>(100*O$50)/((dw!U39/1000000)*$D32)</f>
        <v>#DIV/0!</v>
      </c>
      <c r="P32" s="54" t="e">
        <f>(100*P$50)/((dw!V39/1000000)*$D32)</f>
        <v>#DIV/0!</v>
      </c>
      <c r="Q32" s="54" t="e">
        <f>(100*Q$50)/((dw!W39/1000000)*$D32)</f>
        <v>#DIV/0!</v>
      </c>
      <c r="R32" s="54">
        <f>(100*R$50)/((dw!X39/1000000)*$D32)</f>
        <v>0.26063820004706767</v>
      </c>
      <c r="S32" s="54">
        <f>(100*S$50)/((dw!Y39/1000000)*$D32)</f>
        <v>11.297833710167518</v>
      </c>
      <c r="T32" s="54">
        <f>(100*T$50)/((dw!Z39/1000000)*$D32)</f>
        <v>0.21995032698504127</v>
      </c>
      <c r="U32" s="54" t="e">
        <f>(100*U$50)/((dw!AA39/1000000)*$D32)</f>
        <v>#DIV/0!</v>
      </c>
      <c r="V32" s="54">
        <f>(100*V$50)/((dw!AB39/1000000)*$D32)</f>
        <v>0.58081430638977505</v>
      </c>
      <c r="W32" s="54">
        <f>(100*W$50)/((dw!AC39/1000000)*$D32)</f>
        <v>1.4473576846883949</v>
      </c>
      <c r="X32" s="54">
        <f>(100*X$50)/((dw!AD39/1000000)*$D32)</f>
        <v>1.0303523458287287</v>
      </c>
      <c r="Y32" s="51">
        <v>7.5342465753424701</v>
      </c>
      <c r="Z32" s="28">
        <v>7.5342465753424701</v>
      </c>
    </row>
    <row r="33" spans="1:26" x14ac:dyDescent="0.25">
      <c r="A33" s="26">
        <v>312</v>
      </c>
      <c r="B33" s="39">
        <v>40748</v>
      </c>
      <c r="C33" s="28">
        <f>(dw!C40/1000)*365</f>
        <v>2.1999999999999993</v>
      </c>
      <c r="D33" s="28">
        <f t="shared" si="0"/>
        <v>0.7068599999999996</v>
      </c>
      <c r="E33" s="54">
        <f>(100*E$50)/((dw!K40/1000000)*$D33)</f>
        <v>3.6319765966731223</v>
      </c>
      <c r="F33" s="54">
        <f>(100*F$50)/((dw!L40/1000000)*$D33)</f>
        <v>5.3601573903465987</v>
      </c>
      <c r="G33" s="54">
        <f>(100*G$50)/((dw!M40/1000000)*$D33)</f>
        <v>4.8165979229183735</v>
      </c>
      <c r="H33" s="54" t="e">
        <f>(100*H$50)/((dw!N40/1000000)*$D33)</f>
        <v>#DIV/0!</v>
      </c>
      <c r="I33" s="54" t="e">
        <f>(100*I$50)/((dw!O40/1000000)*$D33)</f>
        <v>#DIV/0!</v>
      </c>
      <c r="J33" s="54">
        <f>(100*J$50)/((dw!P40/1000000)*$D33)</f>
        <v>5.6576745253991048</v>
      </c>
      <c r="K33" s="54">
        <f>(100*K$50)/((dw!Q40/1000000)*$D33)</f>
        <v>0.47368435920861784</v>
      </c>
      <c r="L33" s="54">
        <f>(100*L$50)/((dw!R40/1000000)*$D33)</f>
        <v>7.4891550146550303</v>
      </c>
      <c r="M33" s="54">
        <f>(100*M$50)/((dw!S40/1000000)*$D33)</f>
        <v>3.9890296247079498</v>
      </c>
      <c r="N33" s="54">
        <f>(100*N$50)/((dw!T40/1000000)*$D33)</f>
        <v>9.503210647707018</v>
      </c>
      <c r="O33" s="54">
        <f>(100*O$50)/((dw!U40/1000000)*$D33)</f>
        <v>0.65183640741740678</v>
      </c>
      <c r="P33" s="54">
        <f>(100*P$50)/((dw!V40/1000000)*$D33)</f>
        <v>2.3001682213028296</v>
      </c>
      <c r="Q33" s="54" t="e">
        <f>(100*Q$50)/((dw!W40/1000000)*$D33)</f>
        <v>#DIV/0!</v>
      </c>
      <c r="R33" s="54">
        <f>(100*R$50)/((dw!X40/1000000)*$D33)</f>
        <v>4.9027785901120184</v>
      </c>
      <c r="S33" s="54">
        <f>(100*S$50)/((dw!Y40/1000000)*$D33)</f>
        <v>3.0889375353571595</v>
      </c>
      <c r="T33" s="54">
        <f>(100*T$50)/((dw!Z40/1000000)*$D33)</f>
        <v>10.842947597522514</v>
      </c>
      <c r="U33" s="54" t="e">
        <f>(100*U$50)/((dw!AA40/1000000)*$D33)</f>
        <v>#DIV/0!</v>
      </c>
      <c r="V33" s="54">
        <f>(100*V$50)/((dw!AB40/1000000)*$D33)</f>
        <v>5.3166981025695321</v>
      </c>
      <c r="W33" s="54">
        <f>(100*W$50)/((dw!AC40/1000000)*$D33)</f>
        <v>1.7898668687540913</v>
      </c>
      <c r="X33" s="54">
        <f>(100*X$50)/((dw!AD40/1000000)*$D33)</f>
        <v>1.3083972784246396</v>
      </c>
      <c r="Y33" s="51">
        <v>6.02739726027397</v>
      </c>
      <c r="Z33" s="28">
        <v>6.02739726027397</v>
      </c>
    </row>
    <row r="34" spans="1:26" x14ac:dyDescent="0.25">
      <c r="A34" s="26">
        <v>320</v>
      </c>
      <c r="B34" s="39">
        <v>40831</v>
      </c>
      <c r="C34" s="28">
        <f>(dw!C41/1000)*365</f>
        <v>2.77</v>
      </c>
      <c r="D34" s="28">
        <f t="shared" si="0"/>
        <v>0.89000099999999993</v>
      </c>
      <c r="E34" s="54">
        <f>(100*E$50)/((dw!K41/1000000)*$D34)</f>
        <v>4.9081712343311352</v>
      </c>
      <c r="F34" s="54">
        <f>(100*F$50)/((dw!L41/1000000)*$D34)</f>
        <v>15.689796244550481</v>
      </c>
      <c r="G34" s="54">
        <f>(100*G$50)/((dw!M41/1000000)*$D34)</f>
        <v>138.3403350340306</v>
      </c>
      <c r="H34" s="54">
        <f>(100*H$50)/((dw!N41/1000000)*$D34)</f>
        <v>62.29012504215676</v>
      </c>
      <c r="I34" s="54" t="e">
        <f>(100*I$50)/((dw!O41/1000000)*$D34)</f>
        <v>#DIV/0!</v>
      </c>
      <c r="J34" s="54">
        <f>(100*J$50)/((dw!P41/1000000)*$D34)</f>
        <v>4.9849033665613351</v>
      </c>
      <c r="K34" s="54" t="e">
        <f>(100*K$50)/((dw!Q41/1000000)*$D34)</f>
        <v>#DIV/0!</v>
      </c>
      <c r="L34" s="54">
        <f>(100*L$50)/((dw!R41/1000000)*$D34)</f>
        <v>3.6864859243881942</v>
      </c>
      <c r="M34" s="54">
        <f>(100*M$50)/((dw!S41/1000000)*$D34)</f>
        <v>2.3882169194057692</v>
      </c>
      <c r="N34" s="54">
        <f>(100*N$50)/((dw!T41/1000000)*$D34)</f>
        <v>4.0592542747298728</v>
      </c>
      <c r="O34" s="54">
        <f>(100*O$50)/((dw!U41/1000000)*$D34)</f>
        <v>0.18666636227699063</v>
      </c>
      <c r="P34" s="54">
        <f>(100*P$50)/((dw!V41/1000000)*$D34)</f>
        <v>0.70706103953977628</v>
      </c>
      <c r="Q34" s="54" t="e">
        <f>(100*Q$50)/((dw!W41/1000000)*$D34)</f>
        <v>#DIV/0!</v>
      </c>
      <c r="R34" s="54">
        <f>(100*R$50)/((dw!X41/1000000)*$D34)</f>
        <v>2.2562687193422986</v>
      </c>
      <c r="S34" s="54">
        <f>(100*S$50)/((dw!Y41/1000000)*$D34)</f>
        <v>2.161344597372211</v>
      </c>
      <c r="T34" s="54">
        <f>(100*T$50)/((dw!Z41/1000000)*$D34)</f>
        <v>7.70924441662092</v>
      </c>
      <c r="U34" s="54" t="e">
        <f>(100*U$50)/((dw!AA41/1000000)*$D34)</f>
        <v>#DIV/0!</v>
      </c>
      <c r="V34" s="54">
        <f>(100*V$50)/((dw!AB41/1000000)*$D34)</f>
        <v>3.2415772158291896</v>
      </c>
      <c r="W34" s="54">
        <f>(100*W$50)/((dw!AC41/1000000)*$D34)</f>
        <v>18.63808780339286</v>
      </c>
      <c r="X34" s="54">
        <f>(100*X$50)/((dw!AD41/1000000)*$D34)</f>
        <v>3.2970699368821532</v>
      </c>
      <c r="Y34" s="51">
        <v>7.5890410958904102</v>
      </c>
      <c r="Z34" s="28">
        <v>7.5890410958904102</v>
      </c>
    </row>
    <row r="35" spans="1:26" x14ac:dyDescent="0.25">
      <c r="A35" s="26" t="s">
        <v>73</v>
      </c>
      <c r="B35" s="39">
        <v>40922</v>
      </c>
      <c r="C35" s="28">
        <f>(dw!C42/1000)*365</f>
        <v>3.3857807900455419</v>
      </c>
      <c r="D35" s="28">
        <f t="shared" si="0"/>
        <v>1.0878513678416324</v>
      </c>
      <c r="E35" s="54">
        <f>(100*E$50)/((dw!K42/1000000)*$D35)</f>
        <v>1.1085629676505753</v>
      </c>
      <c r="F35" s="54">
        <f>(100*F$50)/((dw!L42/1000000)*$D35)</f>
        <v>1.7423074653100707</v>
      </c>
      <c r="G35" s="54">
        <f>(100*G$50)/((dw!M42/1000000)*$D35)</f>
        <v>0.97732976995077325</v>
      </c>
      <c r="H35" s="54" t="e">
        <f>(100*H$50)/((dw!N42/1000000)*$D35)</f>
        <v>#DIV/0!</v>
      </c>
      <c r="I35" s="54" t="e">
        <f>(100*I$50)/((dw!O42/1000000)*$D35)</f>
        <v>#DIV/0!</v>
      </c>
      <c r="J35" s="54">
        <f>(100*J$50)/((dw!P42/1000000)*$D35)</f>
        <v>3.087876559858314</v>
      </c>
      <c r="K35" s="54" t="e">
        <f>(100*K$50)/((dw!Q42/1000000)*$D35)</f>
        <v>#DIV/0!</v>
      </c>
      <c r="L35" s="54">
        <f>(100*L$50)/((dw!R42/1000000)*$D35)</f>
        <v>2.2219485406133312</v>
      </c>
      <c r="M35" s="54">
        <f>(100*M$50)/((dw!S42/1000000)*$D35)</f>
        <v>2.7397498648492542</v>
      </c>
      <c r="N35" s="54">
        <f>(100*N$50)/((dw!T42/1000000)*$D35)</f>
        <v>2.0699604923517518</v>
      </c>
      <c r="O35" s="54" t="e">
        <f>(100*O$50)/((dw!U42/1000000)*$D35)</f>
        <v>#DIV/0!</v>
      </c>
      <c r="P35" s="54" t="e">
        <f>(100*P$50)/((dw!V42/1000000)*$D35)</f>
        <v>#DIV/0!</v>
      </c>
      <c r="Q35" s="54" t="e">
        <f>(100*Q$50)/((dw!W42/1000000)*$D35)</f>
        <v>#DIV/0!</v>
      </c>
      <c r="R35" s="54">
        <f>(100*R$50)/((dw!X42/1000000)*$D35)</f>
        <v>2.4429840605166824</v>
      </c>
      <c r="S35" s="54">
        <f>(100*S$50)/((dw!Y42/1000000)*$D35)</f>
        <v>0.54966429731955191</v>
      </c>
      <c r="T35" s="54">
        <f>(100*T$50)/((dw!Z42/1000000)*$D35)</f>
        <v>1.2480596239876933</v>
      </c>
      <c r="U35" s="54" t="e">
        <f>(100*U$50)/((dw!AA42/1000000)*$D35)</f>
        <v>#DIV/0!</v>
      </c>
      <c r="V35" s="54">
        <f>(100*V$50)/((dw!AB42/1000000)*$D35)</f>
        <v>2.2816385567283124</v>
      </c>
      <c r="W35" s="54">
        <f>(100*W$50)/((dw!AC42/1000000)*$D35)</f>
        <v>1.965488371056509</v>
      </c>
      <c r="X35" s="54">
        <f>(100*X$50)/((dw!AD42/1000000)*$D35)</f>
        <v>2.6242485956654789</v>
      </c>
      <c r="Y35" s="51">
        <v>9.2761117535494293</v>
      </c>
      <c r="Z35" s="28">
        <v>9.2761117535494293</v>
      </c>
    </row>
    <row r="36" spans="1:26" x14ac:dyDescent="0.25">
      <c r="A36" s="40" t="s">
        <v>74</v>
      </c>
      <c r="B36" s="40">
        <v>40960</v>
      </c>
      <c r="C36" s="28">
        <f>(dw!C43/1000)*365</f>
        <v>1.0700000000000005</v>
      </c>
      <c r="D36" s="28">
        <f t="shared" si="0"/>
        <v>0.34379100000000007</v>
      </c>
      <c r="E36" s="54">
        <f>(100*E$50)/((dw!K43/1000000)*$D36)</f>
        <v>10.198075146408586</v>
      </c>
      <c r="F36" s="54">
        <f>(100*F$50)/((dw!L43/1000000)*$D36)</f>
        <v>130.57278096002807</v>
      </c>
      <c r="G36" s="54">
        <f>(100*G$50)/((dw!M43/1000000)*$D36)</f>
        <v>5.7510092782058821</v>
      </c>
      <c r="H36" s="54">
        <f>(100*H$50)/((dw!N43/1000000)*$D36)</f>
        <v>18.700065015124572</v>
      </c>
      <c r="I36" s="54" t="e">
        <f>(100*I$50)/((dw!O43/1000000)*$D36)</f>
        <v>#DIV/0!</v>
      </c>
      <c r="J36" s="54">
        <f>(100*J$50)/((dw!P43/1000000)*$D36)</f>
        <v>83.735490912077054</v>
      </c>
      <c r="K36" s="54" t="e">
        <f>(100*K$50)/((dw!Q43/1000000)*$D36)</f>
        <v>#DIV/0!</v>
      </c>
      <c r="L36" s="54">
        <f>(100*L$50)/((dw!R43/1000000)*$D36)</f>
        <v>29.812365607244597</v>
      </c>
      <c r="M36" s="54">
        <f>(100*M$50)/((dw!S43/1000000)*$D36)</f>
        <v>58.088145615485857</v>
      </c>
      <c r="N36" s="54">
        <f>(100*N$50)/((dw!T43/1000000)*$D36)</f>
        <v>48.614649089435346</v>
      </c>
      <c r="O36" s="54">
        <f>(100*O$50)/((dw!U43/1000000)*$D36)</f>
        <v>43.139622017948433</v>
      </c>
      <c r="P36" s="54">
        <f>(100*P$50)/((dw!V43/1000000)*$D36)</f>
        <v>174.0803518595167</v>
      </c>
      <c r="Q36" s="54">
        <f>(100*Q$50)/((dw!W43/1000000)*$D36)</f>
        <v>11.257370739474528</v>
      </c>
      <c r="R36" s="54">
        <f>(100*R$50)/((dw!X43/1000000)*$D36)</f>
        <v>28.929618851581907</v>
      </c>
      <c r="S36" s="54">
        <f>(100*S$50)/((dw!Y43/1000000)*$D36)</f>
        <v>31.563137895993329</v>
      </c>
      <c r="T36" s="54">
        <f>(100*T$50)/((dw!Z43/1000000)*$D36)</f>
        <v>4.4230100083549653</v>
      </c>
      <c r="U36" s="54" t="e">
        <f>(100*U$50)/((dw!AA43/1000000)*$D36)</f>
        <v>#DIV/0!</v>
      </c>
      <c r="V36" s="54">
        <f>(100*V$50)/((dw!AB43/1000000)*$D36)</f>
        <v>28.109320103480162</v>
      </c>
      <c r="W36" s="54">
        <f>(100*W$50)/((dw!AC43/1000000)*$D36)</f>
        <v>15.491064026097236</v>
      </c>
      <c r="X36" s="54">
        <f>(100*X$50)/((dw!AD43/1000000)*$D36)</f>
        <v>52.732447099376301</v>
      </c>
      <c r="Y36" s="51">
        <v>2.93150684931507</v>
      </c>
      <c r="Z36" s="41">
        <v>2.93150684931507</v>
      </c>
    </row>
    <row r="37" spans="1:26" x14ac:dyDescent="0.25">
      <c r="A37" s="26" t="s">
        <v>75</v>
      </c>
      <c r="B37" s="39">
        <v>41048</v>
      </c>
      <c r="C37" s="28">
        <f>(dw!C44/1000)*365</f>
        <v>1.2939749409547348</v>
      </c>
      <c r="D37" s="28">
        <f t="shared" si="0"/>
        <v>0.41575414852875625</v>
      </c>
      <c r="E37" s="54">
        <f>(100*E$50)/((dw!K44/1000000)*$D37)</f>
        <v>13.681753400147896</v>
      </c>
      <c r="F37" s="54">
        <f>(100*F$50)/((dw!L44/1000000)*$D37)</f>
        <v>26.853388701558174</v>
      </c>
      <c r="G37" s="54">
        <f>(100*G$50)/((dw!M44/1000000)*$D37)</f>
        <v>7.0417187854127832</v>
      </c>
      <c r="H37" s="54">
        <f>(100*H$50)/((dw!N44/1000000)*$D37)</f>
        <v>17.526765284693997</v>
      </c>
      <c r="I37" s="54" t="e">
        <f>(100*I$50)/((dw!O44/1000000)*$D37)</f>
        <v>#DIV/0!</v>
      </c>
      <c r="J37" s="54">
        <f>(100*J$50)/((dw!P44/1000000)*$D37)</f>
        <v>7.9434568506371512</v>
      </c>
      <c r="K37" s="54" t="e">
        <f>(100*K$50)/((dw!Q44/1000000)*$D37)</f>
        <v>#DIV/0!</v>
      </c>
      <c r="L37" s="54">
        <f>(100*L$50)/((dw!R44/1000000)*$D37)</f>
        <v>5.0785326879561268</v>
      </c>
      <c r="M37" s="54">
        <f>(100*M$50)/((dw!S44/1000000)*$D37)</f>
        <v>6.2071789381919507</v>
      </c>
      <c r="N37" s="54">
        <f>(100*N$50)/((dw!T44/1000000)*$D37)</f>
        <v>7.7605094579671343</v>
      </c>
      <c r="O37" s="54">
        <f>(100*O$50)/((dw!U44/1000000)*$D37)</f>
        <v>0.41286273936897366</v>
      </c>
      <c r="P37" s="54">
        <f>(100*P$50)/((dw!V44/1000000)*$D37)</f>
        <v>0.70067016900232815</v>
      </c>
      <c r="Q37" s="54" t="e">
        <f>(100*Q$50)/((dw!W44/1000000)*$D37)</f>
        <v>#DIV/0!</v>
      </c>
      <c r="R37" s="54">
        <f>(100*R$50)/((dw!X44/1000000)*$D37)</f>
        <v>4.4331577065690526</v>
      </c>
      <c r="S37" s="54">
        <f>(100*S$50)/((dw!Y44/1000000)*$D37)</f>
        <v>28.064272612708486</v>
      </c>
      <c r="T37" s="54">
        <f>(100*T$50)/((dw!Z44/1000000)*$D37)</f>
        <v>5.430473653089579</v>
      </c>
      <c r="U37" s="54" t="e">
        <f>(100*U$50)/((dw!AA44/1000000)*$D37)</f>
        <v>#DIV/0!</v>
      </c>
      <c r="V37" s="54">
        <f>(100*V$50)/((dw!AB44/1000000)*$D37)</f>
        <v>5.86897087746246</v>
      </c>
      <c r="W37" s="54">
        <f>(100*W$50)/((dw!AC44/1000000)*$D37)</f>
        <v>14.780339208366559</v>
      </c>
      <c r="X37" s="54">
        <f>(100*X$50)/((dw!AD44/1000000)*$D37)</f>
        <v>5.9832075920791583</v>
      </c>
      <c r="Y37" s="51">
        <v>3.54513682453352</v>
      </c>
      <c r="Z37" s="28">
        <v>3.54513682453352</v>
      </c>
    </row>
    <row r="38" spans="1:26" x14ac:dyDescent="0.25">
      <c r="A38" s="26" t="s">
        <v>76</v>
      </c>
      <c r="B38" s="39">
        <v>41113</v>
      </c>
      <c r="C38" s="28">
        <f>(dw!C45/1000)*365</f>
        <v>0.93905427374589501</v>
      </c>
      <c r="D38" s="28">
        <f t="shared" si="0"/>
        <v>0.30171813815455606</v>
      </c>
      <c r="E38" s="54">
        <f>(100*E$50)/((dw!K45/1000000)*$D38)</f>
        <v>8.690734833607678</v>
      </c>
      <c r="F38" s="54">
        <f>(100*F$50)/((dw!L45/1000000)*$D38)</f>
        <v>16.880063530143101</v>
      </c>
      <c r="G38" s="54">
        <f>(100*G$50)/((dw!M45/1000000)*$D38)</f>
        <v>6.4301308658883434</v>
      </c>
      <c r="H38" s="54">
        <f>(100*H$50)/((dw!N45/1000000)*$D38)</f>
        <v>9.6056636917116442</v>
      </c>
      <c r="I38" s="54" t="e">
        <f>(100*I$50)/((dw!O45/1000000)*$D38)</f>
        <v>#DIV/0!</v>
      </c>
      <c r="J38" s="54">
        <f>(100*J$50)/((dw!P45/1000000)*$D38)</f>
        <v>16.839827107787517</v>
      </c>
      <c r="K38" s="54" t="e">
        <f>(100*K$50)/((dw!Q45/1000000)*$D38)</f>
        <v>#DIV/0!</v>
      </c>
      <c r="L38" s="54">
        <f>(100*L$50)/((dw!R45/1000000)*$D38)</f>
        <v>11.808283602828984</v>
      </c>
      <c r="M38" s="54">
        <f>(100*M$50)/((dw!S45/1000000)*$D38)</f>
        <v>12.030193259159226</v>
      </c>
      <c r="N38" s="54">
        <f>(100*N$50)/((dw!T45/1000000)*$D38)</f>
        <v>18.311695895291244</v>
      </c>
      <c r="O38" s="54" t="e">
        <f>(100*O$50)/((dw!U45/1000000)*$D38)</f>
        <v>#DIV/0!</v>
      </c>
      <c r="P38" s="54" t="e">
        <f>(100*P$50)/((dw!V45/1000000)*$D38)</f>
        <v>#DIV/0!</v>
      </c>
      <c r="Q38" s="54" t="e">
        <f>(100*Q$50)/((dw!W45/1000000)*$D38)</f>
        <v>#DIV/0!</v>
      </c>
      <c r="R38" s="54">
        <f>(100*R$50)/((dw!X45/1000000)*$D38)</f>
        <v>9.7601814295111868</v>
      </c>
      <c r="S38" s="54">
        <f>(100*S$50)/((dw!Y45/1000000)*$D38)</f>
        <v>25.678839410381393</v>
      </c>
      <c r="T38" s="54" t="e">
        <f>(100*T$50)/((dw!Z45/1000000)*$D38)</f>
        <v>#DIV/0!</v>
      </c>
      <c r="U38" s="54" t="e">
        <f>(100*U$50)/((dw!AA45/1000000)*$D38)</f>
        <v>#DIV/0!</v>
      </c>
      <c r="V38" s="54">
        <f>(100*V$50)/((dw!AB45/1000000)*$D38)</f>
        <v>13.802727955479165</v>
      </c>
      <c r="W38" s="54">
        <f>(100*W$50)/((dw!AC45/1000000)*$D38)</f>
        <v>10.14768268978108</v>
      </c>
      <c r="X38" s="54">
        <f>(100*X$50)/((dw!AD45/1000000)*$D38)</f>
        <v>15.098230640799882</v>
      </c>
      <c r="Y38" s="51">
        <v>2.57275143492026</v>
      </c>
      <c r="Z38" s="28">
        <v>2.57275143492026</v>
      </c>
    </row>
    <row r="39" spans="1:26" x14ac:dyDescent="0.25">
      <c r="A39" s="40" t="s">
        <v>77</v>
      </c>
      <c r="B39" s="40">
        <v>41149</v>
      </c>
      <c r="C39" s="28">
        <f>(dw!C46/1000)*365</f>
        <v>0.97999999999999798</v>
      </c>
      <c r="D39" s="28">
        <f t="shared" si="0"/>
        <v>0.31487399999999932</v>
      </c>
      <c r="E39" s="54">
        <f>(100*E$50)/((dw!K46/1000000)*$D39)</f>
        <v>10.644124720988248</v>
      </c>
      <c r="F39" s="54">
        <f>(100*F$50)/((dw!L46/1000000)*$D39)</f>
        <v>175.55421795872508</v>
      </c>
      <c r="G39" s="54">
        <f>(100*G$50)/((dw!M46/1000000)*$D39)</f>
        <v>4.8167865925628304</v>
      </c>
      <c r="H39" s="54">
        <f>(100*H$50)/((dw!N46/1000000)*$D39)</f>
        <v>85.960319700238983</v>
      </c>
      <c r="I39" s="54" t="e">
        <f>(100*I$50)/((dw!O46/1000000)*$D39)</f>
        <v>#DIV/0!</v>
      </c>
      <c r="J39" s="54">
        <f>(100*J$50)/((dw!P46/1000000)*$D39)</f>
        <v>138.69739825052119</v>
      </c>
      <c r="K39" s="54" t="e">
        <f>(100*K$50)/((dw!Q46/1000000)*$D39)</f>
        <v>#DIV/0!</v>
      </c>
      <c r="L39" s="54">
        <f>(100*L$50)/((dw!R46/1000000)*$D39)</f>
        <v>71.018316091518642</v>
      </c>
      <c r="M39" s="54">
        <f>(100*M$50)/((dw!S46/1000000)*$D39)</f>
        <v>100.81976387289427</v>
      </c>
      <c r="N39" s="54">
        <f>(100*N$50)/((dw!T46/1000000)*$D39)</f>
        <v>141.94890473386272</v>
      </c>
      <c r="O39" s="54">
        <f>(100*O$50)/((dw!U46/1000000)*$D39)</f>
        <v>234.31828264559289</v>
      </c>
      <c r="P39" s="54">
        <f>(100*P$50)/((dw!V46/1000000)*$D39)</f>
        <v>92.515269445258511</v>
      </c>
      <c r="Q39" s="54">
        <f>(100*Q$50)/((dw!W46/1000000)*$D39)</f>
        <v>4.9294363026844987</v>
      </c>
      <c r="R39" s="54">
        <f>(100*R$50)/((dw!X46/1000000)*$D39)</f>
        <v>121.79828151552341</v>
      </c>
      <c r="S39" s="54">
        <f>(100*S$50)/((dw!Y46/1000000)*$D39)</f>
        <v>492.04445554844057</v>
      </c>
      <c r="T39" s="54">
        <f>(100*T$50)/((dw!Z46/1000000)*$D39)</f>
        <v>35.874458940731571</v>
      </c>
      <c r="U39" s="54" t="e">
        <f>(100*U$50)/((dw!AA46/1000000)*$D39)</f>
        <v>#DIV/0!</v>
      </c>
      <c r="V39" s="54">
        <f>(100*V$50)/((dw!AB46/1000000)*$D39)</f>
        <v>75.368654643108528</v>
      </c>
      <c r="W39" s="54">
        <f>(100*W$50)/((dw!AC46/1000000)*$D39)</f>
        <v>17.84184596251157</v>
      </c>
      <c r="X39" s="54">
        <f>(100*X$50)/((dw!AD46/1000000)*$D39)</f>
        <v>105.1514924647831</v>
      </c>
      <c r="Y39" s="51">
        <v>2.6849315068493098</v>
      </c>
      <c r="Z39" s="41">
        <v>2.6849315068493098</v>
      </c>
    </row>
    <row r="40" spans="1:26" x14ac:dyDescent="0.25">
      <c r="A40" s="40" t="s">
        <v>78</v>
      </c>
      <c r="B40" s="40">
        <v>41345</v>
      </c>
      <c r="C40" s="28">
        <f>(dw!C47/1000)*365</f>
        <v>0.65000000000000024</v>
      </c>
      <c r="D40" s="28">
        <f t="shared" si="0"/>
        <v>0.20884500000000006</v>
      </c>
      <c r="E40" s="54">
        <f>(100*E$50)/((dw!K47/1000000)*$D40)</f>
        <v>15.654650088701938</v>
      </c>
      <c r="F40" s="54">
        <f>(100*F$50)/((dw!L47/1000000)*$D40)</f>
        <v>49.787602493156065</v>
      </c>
      <c r="G40" s="54">
        <f>(100*G$50)/((dw!M47/1000000)*$D40)</f>
        <v>4.3578155572187365</v>
      </c>
      <c r="H40" s="54">
        <f>(100*H$50)/((dw!N47/1000000)*$D40)</f>
        <v>19.13443654865894</v>
      </c>
      <c r="I40" s="54" t="e">
        <f>(100*I$50)/((dw!O47/1000000)*$D40)</f>
        <v>#DIV/0!</v>
      </c>
      <c r="J40" s="54">
        <f>(100*J$50)/((dw!P47/1000000)*$D40)</f>
        <v>82.466238397132543</v>
      </c>
      <c r="K40" s="54" t="e">
        <f>(100*K$50)/((dw!Q47/1000000)*$D40)</f>
        <v>#DIV/0!</v>
      </c>
      <c r="L40" s="54">
        <f>(100*L$50)/((dw!R47/1000000)*$D40)</f>
        <v>29.413797735337102</v>
      </c>
      <c r="M40" s="54">
        <f>(100*M$50)/((dw!S47/1000000)*$D40)</f>
        <v>49.36720843690366</v>
      </c>
      <c r="N40" s="54">
        <f>(100*N$50)/((dw!T47/1000000)*$D40)</f>
        <v>67.24763073794162</v>
      </c>
      <c r="O40" s="54">
        <f>(100*O$50)/((dw!U47/1000000)*$D40)</f>
        <v>425.87162687788987</v>
      </c>
      <c r="P40" s="54">
        <f>(100*P$50)/((dw!V47/1000000)*$D40)</f>
        <v>206.64379272103275</v>
      </c>
      <c r="Q40" s="54">
        <f>(100*Q$50)/((dw!W47/1000000)*$D40)</f>
        <v>30.26473113536948</v>
      </c>
      <c r="R40" s="54">
        <f>(100*R$50)/((dw!X47/1000000)*$D40)</f>
        <v>71.54112003827494</v>
      </c>
      <c r="S40" s="54">
        <f>(100*S$50)/((dw!Y47/1000000)*$D40)</f>
        <v>28.786863919246244</v>
      </c>
      <c r="T40" s="54">
        <f>(100*T$50)/((dw!Z47/1000000)*$D40)</f>
        <v>4.7225703590401391</v>
      </c>
      <c r="U40" s="54" t="e">
        <f>(100*U$50)/((dw!AA47/1000000)*$D40)</f>
        <v>#DIV/0!</v>
      </c>
      <c r="V40" s="54">
        <f>(100*V$50)/((dw!AB47/1000000)*$D40)</f>
        <v>32.516895781264708</v>
      </c>
      <c r="W40" s="54">
        <f>(100*W$50)/((dw!AC47/1000000)*$D40)</f>
        <v>13.287205793256582</v>
      </c>
      <c r="X40" s="54">
        <f>(100*X$50)/((dw!AD47/1000000)*$D40)</f>
        <v>54.98397381900692</v>
      </c>
      <c r="Y40" s="51">
        <v>1.7808219178082201</v>
      </c>
      <c r="Z40" s="41">
        <v>1.7808219178082201</v>
      </c>
    </row>
    <row r="41" spans="1:26" x14ac:dyDescent="0.25">
      <c r="A41" s="26" t="s">
        <v>79</v>
      </c>
      <c r="B41" s="39">
        <v>41434</v>
      </c>
      <c r="C41" s="28">
        <f>(dw!C48/1000)*365</f>
        <v>0.6414733470434808</v>
      </c>
      <c r="D41" s="28">
        <f t="shared" si="0"/>
        <v>0.20610538640507034</v>
      </c>
      <c r="E41" s="54">
        <f>(100*E$50)/((dw!K48/1000000)*$D41)</f>
        <v>131.55977457149027</v>
      </c>
      <c r="F41" s="54">
        <f>(100*F$50)/((dw!L48/1000000)*$D41)</f>
        <v>247.47772729130017</v>
      </c>
      <c r="G41" s="54">
        <f>(100*G$50)/((dw!M48/1000000)*$D41)</f>
        <v>5.607795109049043</v>
      </c>
      <c r="H41" s="54">
        <f>(100*H$50)/((dw!N48/1000000)*$D41)</f>
        <v>82.585027672373741</v>
      </c>
      <c r="I41" s="54" t="e">
        <f>(100*I$50)/((dw!O48/1000000)*$D41)</f>
        <v>#DIV/0!</v>
      </c>
      <c r="J41" s="54">
        <f>(100*J$50)/((dw!P48/1000000)*$D41)</f>
        <v>40.227919733969003</v>
      </c>
      <c r="K41" s="54" t="e">
        <f>(100*K$50)/((dw!Q48/1000000)*$D41)</f>
        <v>#DIV/0!</v>
      </c>
      <c r="L41" s="54">
        <f>(100*L$50)/((dw!R48/1000000)*$D41)</f>
        <v>17.896397687481656</v>
      </c>
      <c r="M41" s="54">
        <f>(100*M$50)/((dw!S48/1000000)*$D41)</f>
        <v>65.843507045656708</v>
      </c>
      <c r="N41" s="54">
        <f>(100*N$50)/((dw!T48/1000000)*$D41)</f>
        <v>46.003822326664086</v>
      </c>
      <c r="O41" s="54">
        <f>(100*O$50)/((dw!U48/1000000)*$D41)</f>
        <v>6.520589924545753</v>
      </c>
      <c r="P41" s="54">
        <f>(100*P$50)/((dw!V48/1000000)*$D41)</f>
        <v>4.2180143249675686</v>
      </c>
      <c r="Q41" s="54" t="e">
        <f>(100*Q$50)/((dw!W48/1000000)*$D41)</f>
        <v>#DIV/0!</v>
      </c>
      <c r="R41" s="54">
        <f>(100*R$50)/((dw!X48/1000000)*$D41)</f>
        <v>74.428495701625295</v>
      </c>
      <c r="S41" s="54">
        <f>(100*S$50)/((dw!Y48/1000000)*$D41)</f>
        <v>217.02521647927176</v>
      </c>
      <c r="T41" s="54">
        <f>(100*T$50)/((dw!Z48/1000000)*$D41)</f>
        <v>62.168212700965967</v>
      </c>
      <c r="U41" s="54" t="e">
        <f>(100*U$50)/((dw!AA48/1000000)*$D41)</f>
        <v>#DIV/0!</v>
      </c>
      <c r="V41" s="54">
        <f>(100*V$50)/((dw!AB48/1000000)*$D41)</f>
        <v>38.775499644349253</v>
      </c>
      <c r="W41" s="54">
        <f>(100*W$50)/((dw!AC48/1000000)*$D41)</f>
        <v>24.975849567580823</v>
      </c>
      <c r="X41" s="54">
        <f>(100*X$50)/((dw!AD48/1000000)*$D41)</f>
        <v>33.504533457882964</v>
      </c>
      <c r="Y41" s="51">
        <v>1.7574612247766599</v>
      </c>
      <c r="Z41" s="28">
        <v>1.7574612247766599</v>
      </c>
    </row>
    <row r="42" spans="1:26" x14ac:dyDescent="0.25">
      <c r="A42" s="40" t="s">
        <v>80</v>
      </c>
      <c r="B42" s="40">
        <v>41557</v>
      </c>
      <c r="C42" s="28">
        <f>(dw!C49/1000)*365</f>
        <v>0.93999999999999817</v>
      </c>
      <c r="D42" s="28">
        <f t="shared" si="0"/>
        <v>0.30202199999999935</v>
      </c>
      <c r="E42" s="54">
        <f>(100*E$50)/((dw!K49/1000000)*$D42)</f>
        <v>23.528992347527591</v>
      </c>
      <c r="F42" s="54">
        <f>(100*F$50)/((dw!L49/1000000)*$D42)</f>
        <v>386.37184733512692</v>
      </c>
      <c r="G42" s="54">
        <f>(100*G$50)/((dw!M49/1000000)*$D42)</f>
        <v>8.1252669249728307</v>
      </c>
      <c r="H42" s="54" t="e">
        <f>(100*H$50)/((dw!N49/1000000)*$D42)</f>
        <v>#DIV/0!</v>
      </c>
      <c r="I42" s="54" t="e">
        <f>(100*I$50)/((dw!O49/1000000)*$D42)</f>
        <v>#DIV/0!</v>
      </c>
      <c r="J42" s="54">
        <f>(100*J$50)/((dw!P49/1000000)*$D42)</f>
        <v>102.95391931600666</v>
      </c>
      <c r="K42" s="54" t="e">
        <f>(100*K$50)/((dw!Q49/1000000)*$D42)</f>
        <v>#DIV/0!</v>
      </c>
      <c r="L42" s="54">
        <f>(100*L$50)/((dw!R49/1000000)*$D42)</f>
        <v>63.538284876482592</v>
      </c>
      <c r="M42" s="54">
        <f>(100*M$50)/((dw!S49/1000000)*$D42)</f>
        <v>116.3403918955142</v>
      </c>
      <c r="N42" s="54">
        <f>(100*N$50)/((dw!T49/1000000)*$D42)</f>
        <v>87.691305185904881</v>
      </c>
      <c r="O42" s="54">
        <f>(100*O$50)/((dw!U49/1000000)*$D42)</f>
        <v>368.52781815238734</v>
      </c>
      <c r="P42" s="54">
        <f>(100*P$50)/((dw!V49/1000000)*$D42)</f>
        <v>142.89198432837406</v>
      </c>
      <c r="Q42" s="54">
        <f>(100*Q$50)/((dw!W49/1000000)*$D42)</f>
        <v>3.4405444848377944</v>
      </c>
      <c r="R42" s="54">
        <f>(100*R$50)/((dw!X49/1000000)*$D42)</f>
        <v>72.359354485024667</v>
      </c>
      <c r="S42" s="54">
        <f>(100*S$50)/((dw!Y49/1000000)*$D42)</f>
        <v>870.73206446433608</v>
      </c>
      <c r="T42" s="54">
        <f>(100*T$50)/((dw!Z49/1000000)*$D42)</f>
        <v>34.770962004261094</v>
      </c>
      <c r="U42" s="54" t="e">
        <f>(100*U$50)/((dw!AA49/1000000)*$D42)</f>
        <v>#DIV/0!</v>
      </c>
      <c r="V42" s="54">
        <f>(100*V$50)/((dw!AB49/1000000)*$D42)</f>
        <v>71.494369645018679</v>
      </c>
      <c r="W42" s="54">
        <f>(100*W$50)/((dw!AC49/1000000)*$D42)</f>
        <v>34.305115886585895</v>
      </c>
      <c r="X42" s="54">
        <f>(100*X$50)/((dw!AD49/1000000)*$D42)</f>
        <v>85.452231282828649</v>
      </c>
      <c r="Y42" s="51">
        <v>2.5753424657534199</v>
      </c>
      <c r="Z42" s="41">
        <v>2.5753424657534199</v>
      </c>
    </row>
    <row r="43" spans="1:26" x14ac:dyDescent="0.25">
      <c r="A43" s="26" t="s">
        <v>81</v>
      </c>
      <c r="B43" s="39">
        <v>41601</v>
      </c>
      <c r="C43" s="28">
        <f>(dw!C50/1000)*365</f>
        <v>6.14236857790908</v>
      </c>
      <c r="D43" s="28">
        <f t="shared" si="0"/>
        <v>1.973543024082187</v>
      </c>
      <c r="E43" s="54">
        <f>(100*E$50)/((dw!K50/1000000)*$D43)</f>
        <v>0.85051656219480765</v>
      </c>
      <c r="F43" s="54">
        <f>(100*F$50)/((dw!L50/1000000)*$D43)</f>
        <v>2.9656161937276226</v>
      </c>
      <c r="G43" s="54">
        <f>(100*G$50)/((dw!M50/1000000)*$D43)</f>
        <v>0.80971311946635927</v>
      </c>
      <c r="H43" s="54">
        <f>(100*H$50)/((dw!N50/1000000)*$D43)</f>
        <v>1.5176888717865717</v>
      </c>
      <c r="I43" s="54" t="e">
        <f>(100*I$50)/((dw!O50/1000000)*$D43)</f>
        <v>#DIV/0!</v>
      </c>
      <c r="J43" s="54">
        <f>(100*J$50)/((dw!P50/1000000)*$D43)</f>
        <v>0.97733839852549564</v>
      </c>
      <c r="K43" s="54" t="e">
        <f>(100*K$50)/((dw!Q50/1000000)*$D43)</f>
        <v>#DIV/0!</v>
      </c>
      <c r="L43" s="54">
        <f>(100*L$50)/((dw!R50/1000000)*$D43)</f>
        <v>0.67851004699528861</v>
      </c>
      <c r="M43" s="54">
        <f>(100*M$50)/((dw!S50/1000000)*$D43)</f>
        <v>1.8720261781778016</v>
      </c>
      <c r="N43" s="54">
        <f>(100*N$50)/((dw!T50/1000000)*$D43)</f>
        <v>0.95824256268442387</v>
      </c>
      <c r="O43" s="54">
        <f>(100*O$50)/((dw!U50/1000000)*$D43)</f>
        <v>2.8350784306868877</v>
      </c>
      <c r="P43" s="54">
        <f>(100*P$50)/((dw!V50/1000000)*$D43)</f>
        <v>2.3003511770394183</v>
      </c>
      <c r="Q43" s="54" t="e">
        <f>(100*Q$50)/((dw!W50/1000000)*$D43)</f>
        <v>#DIV/0!</v>
      </c>
      <c r="R43" s="54">
        <f>(100*R$50)/((dw!X50/1000000)*$D43)</f>
        <v>0.9844911646267589</v>
      </c>
      <c r="S43" s="54">
        <f>(100*S$50)/((dw!Y50/1000000)*$D43)</f>
        <v>1.5804355456708157</v>
      </c>
      <c r="T43" s="54">
        <f>(100*T$50)/((dw!Z50/1000000)*$D43)</f>
        <v>1.3954181534554315</v>
      </c>
      <c r="U43" s="54">
        <f>(100*U$50)/((dw!AA50/1000000)*$D43)</f>
        <v>6.3677478887987402E-2</v>
      </c>
      <c r="V43" s="54">
        <f>(100*V$50)/((dw!AB50/1000000)*$D43)</f>
        <v>0.96047711156963511</v>
      </c>
      <c r="W43" s="54">
        <f>(100*W$50)/((dw!AC50/1000000)*$D43)</f>
        <v>1.4100790496634172</v>
      </c>
      <c r="X43" s="54">
        <f>(100*X$50)/((dw!AD50/1000000)*$D43)</f>
        <v>0.99944230703593406</v>
      </c>
      <c r="Y43" s="51">
        <v>16.828407062764601</v>
      </c>
      <c r="Z43" s="28">
        <v>16.828407062764601</v>
      </c>
    </row>
    <row r="44" spans="1:26" x14ac:dyDescent="0.25">
      <c r="A44" s="26">
        <v>355</v>
      </c>
      <c r="B44" s="39">
        <v>41745</v>
      </c>
      <c r="C44" s="28">
        <f>(dw!C51/1000)*365</f>
        <v>1.1400000000000012</v>
      </c>
      <c r="D44" s="28">
        <f t="shared" si="0"/>
        <v>0.36628200000000033</v>
      </c>
      <c r="E44" s="54">
        <f>(100*E$50)/((dw!K51/1000000)*$D44)</f>
        <v>5.8971964734338478</v>
      </c>
      <c r="F44" s="54">
        <f>(100*F$50)/((dw!L51/1000000)*$D44)</f>
        <v>63.488651824294436</v>
      </c>
      <c r="G44" s="54">
        <f>(100*G$50)/((dw!M51/1000000)*$D44)</f>
        <v>2.5784319664880302</v>
      </c>
      <c r="H44" s="54">
        <f>(100*H$50)/((dw!N51/1000000)*$D44)</f>
        <v>78.396598048635397</v>
      </c>
      <c r="I44" s="54">
        <f>(100*I$50)/((dw!O51/1000000)*$D44)</f>
        <v>1.0432021986092022</v>
      </c>
      <c r="J44" s="54">
        <f>(100*J$50)/((dw!P51/1000000)*$D44)</f>
        <v>11.34874472089132</v>
      </c>
      <c r="K44" s="54">
        <f>(100*K$50)/((dw!Q51/1000000)*$D44)</f>
        <v>80.36687214123215</v>
      </c>
      <c r="L44" s="54">
        <f>(100*L$50)/((dw!R51/1000000)*$D44)</f>
        <v>3.2406454678939545</v>
      </c>
      <c r="M44" s="54">
        <f>(100*M$50)/((dw!S51/1000000)*$D44)</f>
        <v>37.290497797510383</v>
      </c>
      <c r="N44" s="54">
        <f>(100*N$50)/((dw!T51/1000000)*$D44)</f>
        <v>9.9131767895328782</v>
      </c>
      <c r="O44" s="54">
        <f>(100*O$50)/((dw!U51/1000000)*$D44)</f>
        <v>2398.5126636823493</v>
      </c>
      <c r="P44" s="54" t="e">
        <f>(100*P$50)/((dw!V51/1000000)*$D44)</f>
        <v>#DIV/0!</v>
      </c>
      <c r="Q44" s="54">
        <f>(100*Q$50)/((dw!W51/1000000)*$D44)</f>
        <v>10.036678036514989</v>
      </c>
      <c r="R44" s="54">
        <f>(100*R$50)/((dw!X51/1000000)*$D44)</f>
        <v>17.632727367545996</v>
      </c>
      <c r="S44" s="54">
        <f>(100*S$50)/((dw!Y51/1000000)*$D44)</f>
        <v>62.130570193628564</v>
      </c>
      <c r="T44" s="54">
        <f>(100*T$50)/((dw!Z51/1000000)*$D44)</f>
        <v>5.9031098061419476</v>
      </c>
      <c r="U44" s="54">
        <f>(100*U$50)/((dw!AA51/1000000)*$D44)</f>
        <v>5.2670305526417325</v>
      </c>
      <c r="V44" s="54">
        <f>(100*V$50)/((dw!AB51/1000000)*$D44)</f>
        <v>9.4913909711098992</v>
      </c>
      <c r="W44" s="54">
        <f>(100*W$50)/((dw!AC51/1000000)*$D44)</f>
        <v>9.6381559524492175</v>
      </c>
      <c r="X44" s="54">
        <f>(100*X$50)/((dw!AD51/1000000)*$D44)</f>
        <v>8.4148930437802782</v>
      </c>
      <c r="Y44" s="51">
        <v>3.1232876712328799</v>
      </c>
      <c r="Z44" s="28">
        <v>3.1232876712328799</v>
      </c>
    </row>
    <row r="45" spans="1:26" s="55" customFormat="1" x14ac:dyDescent="0.25">
      <c r="C45" s="56">
        <f t="shared" ref="C45:X45" si="1">AVERAGE(C3:C19)</f>
        <v>38.971764705882386</v>
      </c>
      <c r="D45" s="56">
        <f t="shared" si="1"/>
        <v>12.521628000000009</v>
      </c>
      <c r="E45" s="56">
        <f t="shared" si="1"/>
        <v>57.21101388694197</v>
      </c>
      <c r="F45" s="56">
        <f t="shared" si="1"/>
        <v>91.20768168559583</v>
      </c>
      <c r="G45" s="56">
        <f t="shared" si="1"/>
        <v>56.634978617364311</v>
      </c>
      <c r="H45" s="56">
        <f t="shared" si="1"/>
        <v>78.615678373104714</v>
      </c>
      <c r="I45" s="56" t="e">
        <f t="shared" si="1"/>
        <v>#DIV/0!</v>
      </c>
      <c r="J45" s="56">
        <f t="shared" si="1"/>
        <v>51.46037859232213</v>
      </c>
      <c r="K45" s="56" t="e">
        <f t="shared" si="1"/>
        <v>#DIV/0!</v>
      </c>
      <c r="L45" s="56">
        <f t="shared" si="1"/>
        <v>20.740766627133631</v>
      </c>
      <c r="M45" s="56">
        <f t="shared" si="1"/>
        <v>56.697805891892948</v>
      </c>
      <c r="N45" s="56" t="e">
        <f t="shared" si="1"/>
        <v>#DIV/0!</v>
      </c>
      <c r="O45" s="56" t="e">
        <f t="shared" si="1"/>
        <v>#DIV/0!</v>
      </c>
      <c r="P45" s="56" t="e">
        <f t="shared" si="1"/>
        <v>#DIV/0!</v>
      </c>
      <c r="Q45" s="56" t="e">
        <f t="shared" si="1"/>
        <v>#DIV/0!</v>
      </c>
      <c r="R45" s="56">
        <f t="shared" si="1"/>
        <v>39.343135765712596</v>
      </c>
      <c r="S45" s="56" t="e">
        <f t="shared" si="1"/>
        <v>#DIV/0!</v>
      </c>
      <c r="T45" s="56">
        <f t="shared" si="1"/>
        <v>39.500074153930619</v>
      </c>
      <c r="U45" s="56" t="e">
        <f t="shared" si="1"/>
        <v>#DIV/0!</v>
      </c>
      <c r="V45" s="56">
        <f t="shared" si="1"/>
        <v>50.34604725018513</v>
      </c>
      <c r="W45" s="56" t="e">
        <f t="shared" si="1"/>
        <v>#DIV/0!</v>
      </c>
      <c r="X45" s="56">
        <f t="shared" si="1"/>
        <v>40.000529679536015</v>
      </c>
      <c r="Y45" s="57"/>
    </row>
    <row r="46" spans="1:26" s="55" customFormat="1" x14ac:dyDescent="0.25">
      <c r="C46" s="56">
        <f t="shared" ref="C46:X46" si="2">STDEV(C3:C19)</f>
        <v>27.060067958916452</v>
      </c>
      <c r="D46" s="56">
        <f t="shared" si="2"/>
        <v>8.6943998351998566</v>
      </c>
      <c r="E46" s="56">
        <f t="shared" si="2"/>
        <v>93.509416490283073</v>
      </c>
      <c r="F46" s="56">
        <f t="shared" si="2"/>
        <v>92.701302996700562</v>
      </c>
      <c r="G46" s="56">
        <f t="shared" si="2"/>
        <v>79.577916095287108</v>
      </c>
      <c r="H46" s="56">
        <f t="shared" si="2"/>
        <v>122.52375686050667</v>
      </c>
      <c r="I46" s="56" t="e">
        <f t="shared" si="2"/>
        <v>#DIV/0!</v>
      </c>
      <c r="J46" s="56">
        <f t="shared" si="2"/>
        <v>87.991550464747036</v>
      </c>
      <c r="K46" s="56" t="e">
        <f t="shared" si="2"/>
        <v>#DIV/0!</v>
      </c>
      <c r="L46" s="56">
        <f t="shared" si="2"/>
        <v>19.801221998085591</v>
      </c>
      <c r="M46" s="56">
        <f t="shared" si="2"/>
        <v>85.936411311463658</v>
      </c>
      <c r="N46" s="56" t="e">
        <f t="shared" si="2"/>
        <v>#DIV/0!</v>
      </c>
      <c r="O46" s="56" t="e">
        <f t="shared" si="2"/>
        <v>#DIV/0!</v>
      </c>
      <c r="P46" s="56" t="e">
        <f t="shared" si="2"/>
        <v>#DIV/0!</v>
      </c>
      <c r="Q46" s="56" t="e">
        <f t="shared" si="2"/>
        <v>#DIV/0!</v>
      </c>
      <c r="R46" s="56">
        <f t="shared" si="2"/>
        <v>72.08684519349778</v>
      </c>
      <c r="S46" s="56" t="e">
        <f t="shared" si="2"/>
        <v>#DIV/0!</v>
      </c>
      <c r="T46" s="56">
        <f t="shared" si="2"/>
        <v>47.667604642295821</v>
      </c>
      <c r="U46" s="56" t="e">
        <f t="shared" si="2"/>
        <v>#DIV/0!</v>
      </c>
      <c r="V46" s="56">
        <f t="shared" si="2"/>
        <v>80.048024172539868</v>
      </c>
      <c r="W46" s="56" t="e">
        <f t="shared" si="2"/>
        <v>#DIV/0!</v>
      </c>
      <c r="X46" s="56">
        <f t="shared" si="2"/>
        <v>61.843736507718695</v>
      </c>
      <c r="Y46" s="57"/>
    </row>
    <row r="47" spans="1:26" s="57" customFormat="1" x14ac:dyDescent="0.25">
      <c r="C47" s="58">
        <f t="shared" ref="C47:X47" si="3">AVERAGE(C20:C44)</f>
        <v>1.682816807422161</v>
      </c>
      <c r="D47" s="58">
        <f t="shared" si="3"/>
        <v>0.54068904022474018</v>
      </c>
      <c r="E47" s="58">
        <f t="shared" si="3"/>
        <v>101.41726764725517</v>
      </c>
      <c r="F47" s="58">
        <f t="shared" si="3"/>
        <v>240.50781413775132</v>
      </c>
      <c r="G47" s="58" t="e">
        <f t="shared" si="3"/>
        <v>#DIV/0!</v>
      </c>
      <c r="H47" s="58" t="e">
        <f t="shared" si="3"/>
        <v>#DIV/0!</v>
      </c>
      <c r="I47" s="58" t="e">
        <f t="shared" si="3"/>
        <v>#DIV/0!</v>
      </c>
      <c r="J47" s="58">
        <f t="shared" si="3"/>
        <v>80.1891803260675</v>
      </c>
      <c r="K47" s="58" t="e">
        <f t="shared" si="3"/>
        <v>#DIV/0!</v>
      </c>
      <c r="L47" s="58" t="e">
        <f t="shared" si="3"/>
        <v>#DIV/0!</v>
      </c>
      <c r="M47" s="58">
        <f t="shared" si="3"/>
        <v>81.251274919909079</v>
      </c>
      <c r="N47" s="58">
        <f t="shared" si="3"/>
        <v>52.237451985200188</v>
      </c>
      <c r="O47" s="58" t="e">
        <f t="shared" si="3"/>
        <v>#DIV/0!</v>
      </c>
      <c r="P47" s="58" t="e">
        <f t="shared" si="3"/>
        <v>#DIV/0!</v>
      </c>
      <c r="Q47" s="58" t="e">
        <f t="shared" si="3"/>
        <v>#DIV/0!</v>
      </c>
      <c r="R47" s="58">
        <f t="shared" si="3"/>
        <v>68.476470727312815</v>
      </c>
      <c r="S47" s="58">
        <f t="shared" si="3"/>
        <v>112.71318838304401</v>
      </c>
      <c r="T47" s="58" t="e">
        <f t="shared" si="3"/>
        <v>#DIV/0!</v>
      </c>
      <c r="U47" s="58" t="e">
        <f t="shared" si="3"/>
        <v>#DIV/0!</v>
      </c>
      <c r="V47" s="58">
        <f t="shared" si="3"/>
        <v>57.616182660823576</v>
      </c>
      <c r="W47" s="58">
        <f t="shared" si="3"/>
        <v>176.02287356731648</v>
      </c>
      <c r="X47" s="58">
        <f t="shared" si="3"/>
        <v>56.896405857139527</v>
      </c>
      <c r="Y47"/>
    </row>
    <row r="48" spans="1:26" s="57" customFormat="1" x14ac:dyDescent="0.25">
      <c r="C48" s="58">
        <f t="shared" ref="C48:X48" si="4">STDEV(C20:C44)</f>
        <v>1.3007861023607212</v>
      </c>
      <c r="D48" s="58">
        <f t="shared" si="4"/>
        <v>0.41794257468849982</v>
      </c>
      <c r="E48" s="58">
        <f t="shared" si="4"/>
        <v>259.79775945629831</v>
      </c>
      <c r="F48" s="58">
        <f t="shared" si="4"/>
        <v>540.69309351781192</v>
      </c>
      <c r="G48" s="58" t="e">
        <f t="shared" si="4"/>
        <v>#DIV/0!</v>
      </c>
      <c r="H48" s="58" t="e">
        <f t="shared" si="4"/>
        <v>#DIV/0!</v>
      </c>
      <c r="I48" s="58" t="e">
        <f t="shared" si="4"/>
        <v>#DIV/0!</v>
      </c>
      <c r="J48" s="58">
        <f t="shared" si="4"/>
        <v>133.94229640134429</v>
      </c>
      <c r="K48" s="58" t="e">
        <f t="shared" si="4"/>
        <v>#DIV/0!</v>
      </c>
      <c r="L48" s="58" t="e">
        <f t="shared" si="4"/>
        <v>#DIV/0!</v>
      </c>
      <c r="M48" s="58">
        <f t="shared" si="4"/>
        <v>145.32070975669953</v>
      </c>
      <c r="N48" s="58">
        <f t="shared" si="4"/>
        <v>88.903864346249435</v>
      </c>
      <c r="O48" s="58" t="e">
        <f t="shared" si="4"/>
        <v>#DIV/0!</v>
      </c>
      <c r="P48" s="58" t="e">
        <f t="shared" si="4"/>
        <v>#DIV/0!</v>
      </c>
      <c r="Q48" s="58" t="e">
        <f t="shared" si="4"/>
        <v>#DIV/0!</v>
      </c>
      <c r="R48" s="58">
        <f t="shared" si="4"/>
        <v>127.26241859544153</v>
      </c>
      <c r="S48" s="58">
        <f t="shared" si="4"/>
        <v>213.88103371069366</v>
      </c>
      <c r="T48" s="58" t="e">
        <f t="shared" si="4"/>
        <v>#DIV/0!</v>
      </c>
      <c r="U48" s="58" t="e">
        <f t="shared" si="4"/>
        <v>#DIV/0!</v>
      </c>
      <c r="V48" s="58">
        <f t="shared" si="4"/>
        <v>104.73070696621812</v>
      </c>
      <c r="W48" s="58">
        <f t="shared" si="4"/>
        <v>503.98232553877921</v>
      </c>
      <c r="X48" s="58">
        <f t="shared" si="4"/>
        <v>95.466213906793456</v>
      </c>
      <c r="Y48"/>
    </row>
    <row r="49" spans="1:24" s="55" customFormat="1" x14ac:dyDescent="0.25">
      <c r="A49" s="55" t="s">
        <v>94</v>
      </c>
      <c r="E49" s="59">
        <f>(Sediments!C17/1000000)*$B$53</f>
        <v>4.3700317779034317E-3</v>
      </c>
      <c r="F49" s="59">
        <f>(Sediments!D17/1000000)*$B$53</f>
        <v>1.246396181755036E-3</v>
      </c>
      <c r="G49" s="59">
        <f>(Sediments!E17/1000000)*$B$53</f>
        <v>6.6971221882682628E-4</v>
      </c>
      <c r="H49" s="59">
        <f>(Sediments!F17/1000000)*$B$53</f>
        <v>5.0535102102192196E-4</v>
      </c>
      <c r="I49" s="59">
        <f>(Sediments!G17/1000000)*$B$53</f>
        <v>1.8918210304988374E-5</v>
      </c>
      <c r="J49" s="59">
        <f>(Sediments!H17/1000000)*$B$53</f>
        <v>3.7529153510849531E-4</v>
      </c>
      <c r="K49" s="59">
        <f>(Sediments!I17/1000000)*$B$53</f>
        <v>1.7895563814457137E-6</v>
      </c>
      <c r="L49" s="59">
        <f>(Sediments!J17/1000000)*$B$53</f>
        <v>4.0545672649446267E-5</v>
      </c>
      <c r="M49" s="59">
        <f>(Sediments!K17/1000000)*$B$53</f>
        <v>1.7195067992228905E-4</v>
      </c>
      <c r="N49" s="59">
        <f>(Sediments!L17/1000000)*$B$53</f>
        <v>4.6156276127236429E-5</v>
      </c>
      <c r="O49" s="59">
        <f>(Sediments!M17/1000000)*$B$53</f>
        <v>9.2603925263304054E-7</v>
      </c>
      <c r="P49" s="59">
        <f>(Sediments!N17/1000000)*$B$53</f>
        <v>1.0666060468308008E-7</v>
      </c>
      <c r="Q49" s="59">
        <f>(Sediments!O17/1000000)*$B$53</f>
        <v>2.6442462033326714E-6</v>
      </c>
      <c r="R49" s="59">
        <f>(Sediments!P17/1000000)*$B$53</f>
        <v>6.8555082890946759E-4</v>
      </c>
      <c r="S49" s="59">
        <f>(Sediments!Q17/1000000)*$B$53</f>
        <v>2.055901033761233E-4</v>
      </c>
      <c r="T49" s="59">
        <f>(Sediments!R17/1000000)*$B$53</f>
        <v>1.7774603064957072E-4</v>
      </c>
      <c r="U49" s="59">
        <f>(Sediments!S17/1000000)*$B$53</f>
        <v>2.4805964620094704E-6</v>
      </c>
      <c r="V49" s="59">
        <f>(Sediments!T17/1000000)*$B$53</f>
        <v>8.5211876354589385E-3</v>
      </c>
      <c r="W49" s="59">
        <f>(Sediments!U17/1000000)*$B$53</f>
        <v>6.8104094098122023E-3</v>
      </c>
      <c r="X49" s="59">
        <f>(Sediments!V17/1000000)*$B$53</f>
        <v>6.3941066624956168E-4</v>
      </c>
    </row>
    <row r="50" spans="1:24" s="57" customFormat="1" x14ac:dyDescent="0.25">
      <c r="A50" s="57" t="s">
        <v>95</v>
      </c>
      <c r="E50" s="60">
        <f>(Sediments!C19/1000000)*$B$55</f>
        <v>8.9855464199352674E-9</v>
      </c>
      <c r="F50" s="60">
        <f>(Sediments!D19/1000000)*$B$55</f>
        <v>2.841660639705296E-8</v>
      </c>
      <c r="G50" s="60">
        <f>(Sediments!E19/1000000)*$B$55</f>
        <v>1.4638118989041195E-8</v>
      </c>
      <c r="H50" s="60">
        <f>(Sediments!F19/1000000)*$B$55</f>
        <v>2.5321626110813694E-8</v>
      </c>
      <c r="I50" s="60">
        <f>(Sediments!G19/1000000)*$B$55</f>
        <v>6.4587073075842863E-11</v>
      </c>
      <c r="J50" s="60">
        <f>(Sediments!H19/1000000)*$B$55</f>
        <v>2.7159498881232286E-7</v>
      </c>
      <c r="K50" s="60">
        <f>(Sediments!I19/1000000)*$B$55</f>
        <v>5.6038974860343297E-9</v>
      </c>
      <c r="L50" s="60">
        <f>(Sediments!J19/1000000)*$B$55</f>
        <v>1.2947245574663211E-7</v>
      </c>
      <c r="M50" s="60">
        <f>(Sediments!K19/1000000)*$B$55</f>
        <v>1.3059469596766269E-7</v>
      </c>
      <c r="N50" s="60">
        <f>(Sediments!L19/1000000)*$B$55</f>
        <v>1.4468015343859522E-7</v>
      </c>
      <c r="O50" s="60">
        <f>(Sediments!M19/1000000)*$B$55</f>
        <v>4.6822476116604877E-9</v>
      </c>
      <c r="P50" s="60">
        <f>(Sediments!N19/1000000)*$B$55</f>
        <v>3.4956783541567517E-9</v>
      </c>
      <c r="Q50" s="60">
        <f>(Sediments!O19/1000000)*$B$55</f>
        <v>2.1180736120786847E-9</v>
      </c>
      <c r="R50" s="60">
        <f>(Sediments!P19/1000000)*$B$55</f>
        <v>2.3366621354665034E-7</v>
      </c>
      <c r="S50" s="60">
        <f>(Sediments!Q19/1000000)*$B$55</f>
        <v>1.7968470156830284E-8</v>
      </c>
      <c r="T50" s="60">
        <f>(Sediments!R19/1000000)*$B$55</f>
        <v>5.1252814003380769E-8</v>
      </c>
      <c r="U50" s="60">
        <f>(Sediments!S19/1000000)*$B$55</f>
        <v>5.7087520721836742E-9</v>
      </c>
      <c r="V50" s="60">
        <f>(Sediments!T19/1000000)*$B$55</f>
        <v>1.0782649257981071E-6</v>
      </c>
      <c r="W50" s="60">
        <f>(Sediments!U19/1000000)*$B$55</f>
        <v>7.7426484989918952E-8</v>
      </c>
      <c r="X50" s="60">
        <f>(Sediments!V19/1000000)*$B$55</f>
        <v>6.9224219102914319E-7</v>
      </c>
    </row>
    <row r="51" spans="1:24" x14ac:dyDescent="0.25">
      <c r="A51" t="s">
        <v>96</v>
      </c>
      <c r="B51">
        <f>100-67.87</f>
        <v>32.129999999999995</v>
      </c>
      <c r="D51" t="s">
        <v>97</v>
      </c>
      <c r="E51" s="61">
        <f>AVERAGE(E3:E19)</f>
        <v>57.21101388694197</v>
      </c>
      <c r="F51" s="61">
        <f t="shared" ref="F51:X51" si="5">(100*F49)/F45</f>
        <v>1.3665473770636096E-3</v>
      </c>
      <c r="G51" s="61">
        <f t="shared" si="5"/>
        <v>1.1825063506274412E-3</v>
      </c>
      <c r="H51" s="61">
        <f t="shared" si="5"/>
        <v>6.4281200834210206E-4</v>
      </c>
      <c r="I51" s="61" t="e">
        <f t="shared" si="5"/>
        <v>#DIV/0!</v>
      </c>
      <c r="J51" s="61">
        <f t="shared" si="5"/>
        <v>7.2928249922453675E-4</v>
      </c>
      <c r="K51" s="61" t="e">
        <f t="shared" si="5"/>
        <v>#DIV/0!</v>
      </c>
      <c r="L51" s="61">
        <f t="shared" si="5"/>
        <v>1.9548782057266542E-4</v>
      </c>
      <c r="M51" s="61">
        <f t="shared" si="5"/>
        <v>3.0327572155111523E-4</v>
      </c>
      <c r="N51" s="61" t="e">
        <f t="shared" si="5"/>
        <v>#DIV/0!</v>
      </c>
      <c r="O51" s="61" t="e">
        <f t="shared" si="5"/>
        <v>#DIV/0!</v>
      </c>
      <c r="P51" s="61" t="e">
        <f t="shared" si="5"/>
        <v>#DIV/0!</v>
      </c>
      <c r="Q51" s="61" t="e">
        <f t="shared" si="5"/>
        <v>#DIV/0!</v>
      </c>
      <c r="R51" s="61">
        <f t="shared" si="5"/>
        <v>1.7424915822467886E-3</v>
      </c>
      <c r="S51" s="61" t="e">
        <f t="shared" si="5"/>
        <v>#DIV/0!</v>
      </c>
      <c r="T51" s="61">
        <f t="shared" si="5"/>
        <v>4.4998910624040778E-4</v>
      </c>
      <c r="U51" s="61" t="e">
        <f t="shared" si="5"/>
        <v>#DIV/0!</v>
      </c>
      <c r="V51" s="61">
        <f t="shared" si="5"/>
        <v>1.692523663896495E-2</v>
      </c>
      <c r="W51" s="61" t="e">
        <f t="shared" si="5"/>
        <v>#DIV/0!</v>
      </c>
      <c r="X51" s="61">
        <f t="shared" si="5"/>
        <v>1.5985054982326388E-3</v>
      </c>
    </row>
    <row r="52" spans="1:24" x14ac:dyDescent="0.25">
      <c r="A52" t="s">
        <v>98</v>
      </c>
      <c r="B52">
        <v>2.65</v>
      </c>
      <c r="D52" t="s">
        <v>99</v>
      </c>
      <c r="E52" s="61">
        <f>AVERAGE(E20:E44)</f>
        <v>101.41726764725517</v>
      </c>
      <c r="F52" s="61">
        <f t="shared" ref="F52:X52" si="6">(100*F50)/F47</f>
        <v>1.1815252863583588E-8</v>
      </c>
      <c r="G52" s="61" t="e">
        <f t="shared" si="6"/>
        <v>#DIV/0!</v>
      </c>
      <c r="H52" s="61" t="e">
        <f t="shared" si="6"/>
        <v>#DIV/0!</v>
      </c>
      <c r="I52" s="61" t="e">
        <f t="shared" si="6"/>
        <v>#DIV/0!</v>
      </c>
      <c r="J52" s="61">
        <f t="shared" si="6"/>
        <v>3.386928108105803E-7</v>
      </c>
      <c r="K52" s="61" t="e">
        <f t="shared" si="6"/>
        <v>#DIV/0!</v>
      </c>
      <c r="L52" s="61" t="e">
        <f t="shared" si="6"/>
        <v>#DIV/0!</v>
      </c>
      <c r="M52" s="61">
        <f t="shared" si="6"/>
        <v>1.6072941144171873E-7</v>
      </c>
      <c r="N52" s="61">
        <f t="shared" si="6"/>
        <v>2.7696632959736575E-7</v>
      </c>
      <c r="O52" s="61" t="e">
        <f t="shared" si="6"/>
        <v>#DIV/0!</v>
      </c>
      <c r="P52" s="61" t="e">
        <f t="shared" si="6"/>
        <v>#DIV/0!</v>
      </c>
      <c r="Q52" s="61" t="e">
        <f t="shared" si="6"/>
        <v>#DIV/0!</v>
      </c>
      <c r="R52" s="61">
        <f t="shared" si="6"/>
        <v>3.4123577203205545E-7</v>
      </c>
      <c r="S52" s="61">
        <f t="shared" si="6"/>
        <v>1.5941763705384956E-8</v>
      </c>
      <c r="T52" s="61" t="e">
        <f t="shared" si="6"/>
        <v>#DIV/0!</v>
      </c>
      <c r="U52" s="61" t="e">
        <f t="shared" si="6"/>
        <v>#DIV/0!</v>
      </c>
      <c r="V52" s="61">
        <f t="shared" si="6"/>
        <v>1.8714619330920704E-6</v>
      </c>
      <c r="W52" s="61">
        <f t="shared" si="6"/>
        <v>4.3986604366113092E-8</v>
      </c>
      <c r="X52" s="61">
        <f t="shared" si="6"/>
        <v>1.2166712125319224E-6</v>
      </c>
    </row>
    <row r="53" spans="1:24" x14ac:dyDescent="0.25">
      <c r="A53" s="55" t="s">
        <v>100</v>
      </c>
      <c r="B53" s="62">
        <f>D45</f>
        <v>12.521628000000009</v>
      </c>
    </row>
    <row r="54" spans="1:24" x14ac:dyDescent="0.25">
      <c r="A54" s="55" t="s">
        <v>101</v>
      </c>
      <c r="B54" s="63">
        <f>B53/B52</f>
        <v>4.7251426415094375</v>
      </c>
    </row>
    <row r="55" spans="1:24" x14ac:dyDescent="0.25">
      <c r="A55" s="57" t="s">
        <v>102</v>
      </c>
      <c r="B55" s="64">
        <f>D47</f>
        <v>0.54068904022474018</v>
      </c>
    </row>
    <row r="56" spans="1:24" x14ac:dyDescent="0.25">
      <c r="A56" s="57" t="s">
        <v>103</v>
      </c>
      <c r="B56" s="65">
        <f>B55/B52</f>
        <v>0.20403360008480761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"/>
  <sheetViews>
    <sheetView tabSelected="1" zoomScaleNormal="100" workbookViewId="0">
      <pane xSplit="3" ySplit="2" topLeftCell="D36" activePane="bottomRight" state="frozen"/>
      <selection pane="topRight" activeCell="D1" sqref="D1"/>
      <selection pane="bottomLeft" activeCell="A37" sqref="A37"/>
      <selection pane="bottomRight" activeCell="O51" sqref="O51"/>
    </sheetView>
  </sheetViews>
  <sheetFormatPr baseColWidth="10" defaultColWidth="9.140625" defaultRowHeight="15" x14ac:dyDescent="0.25"/>
  <sheetData>
    <row r="1" spans="1:26" x14ac:dyDescent="0.25">
      <c r="A1" s="1" t="s">
        <v>0</v>
      </c>
      <c r="E1" t="s">
        <v>91</v>
      </c>
    </row>
    <row r="2" spans="1:26" x14ac:dyDescent="0.25">
      <c r="A2" s="5" t="s">
        <v>1</v>
      </c>
      <c r="B2" s="5" t="s">
        <v>2</v>
      </c>
      <c r="C2" s="5" t="s">
        <v>92</v>
      </c>
      <c r="D2" s="5" t="s">
        <v>93</v>
      </c>
      <c r="E2" s="5" t="s">
        <v>11</v>
      </c>
      <c r="F2" s="5" t="s">
        <v>12</v>
      </c>
      <c r="G2" s="5" t="s">
        <v>13</v>
      </c>
      <c r="H2" s="5" t="s">
        <v>14</v>
      </c>
      <c r="I2" s="5" t="s">
        <v>15</v>
      </c>
      <c r="J2" s="5" t="s">
        <v>16</v>
      </c>
      <c r="K2" s="5" t="s">
        <v>17</v>
      </c>
      <c r="L2" s="5" t="s">
        <v>18</v>
      </c>
      <c r="M2" s="5" t="s">
        <v>19</v>
      </c>
      <c r="N2" s="5" t="s">
        <v>20</v>
      </c>
      <c r="O2" s="5" t="s">
        <v>21</v>
      </c>
      <c r="P2" s="5" t="s">
        <v>22</v>
      </c>
      <c r="Q2" s="5" t="s">
        <v>23</v>
      </c>
      <c r="R2" s="5" t="s">
        <v>24</v>
      </c>
      <c r="S2" s="5" t="s">
        <v>25</v>
      </c>
      <c r="T2" s="5" t="s">
        <v>26</v>
      </c>
      <c r="U2" s="5" t="s">
        <v>27</v>
      </c>
      <c r="V2" s="5" t="s">
        <v>28</v>
      </c>
      <c r="W2" s="6" t="s">
        <v>29</v>
      </c>
      <c r="X2" s="6" t="s">
        <v>30</v>
      </c>
    </row>
    <row r="3" spans="1:26" s="55" customFormat="1" x14ac:dyDescent="0.25">
      <c r="A3" s="47" t="s">
        <v>55</v>
      </c>
      <c r="B3" s="48">
        <v>39296</v>
      </c>
      <c r="C3" s="49">
        <f>(dw!C10/1000)*365</f>
        <v>13.330000000000007</v>
      </c>
      <c r="D3" s="49">
        <f t="shared" ref="D3:D44" si="0">(B$51*C3)/100</f>
        <v>4.2829290000000011</v>
      </c>
      <c r="E3" s="50">
        <f>(dw!K10/1000000)*$D3</f>
        <v>1.1222283909649697E-3</v>
      </c>
      <c r="F3" s="50">
        <f>(dw!L10/1000000)*$D3</f>
        <v>5.297090876153547E-4</v>
      </c>
      <c r="G3" s="50">
        <f>(dw!M10/1000000)*$D3</f>
        <v>2.099435752376098E-4</v>
      </c>
      <c r="H3" s="50">
        <f>(dw!N10/1000000)*$D3</f>
        <v>1.0267602946166144E-4</v>
      </c>
      <c r="I3" s="50">
        <f>(dw!O10/1000000)*$D3</f>
        <v>0</v>
      </c>
      <c r="J3" s="50">
        <f>(dw!P10/1000000)*$D3</f>
        <v>9.992052393271448E-5</v>
      </c>
      <c r="K3" s="50">
        <f>(dw!Q10/1000000)*$D3</f>
        <v>0</v>
      </c>
      <c r="L3" s="50">
        <f>(dw!R10/1000000)*$D3</f>
        <v>4.8518764570649351E-5</v>
      </c>
      <c r="M3" s="50">
        <f>(dw!S10/1000000)*$D3</f>
        <v>5.3534126492645174E-5</v>
      </c>
      <c r="N3" s="50">
        <f>(dw!T10/1000000)*$D3</f>
        <v>4.0293442591424761E-5</v>
      </c>
      <c r="O3" s="50">
        <f>(dw!U10/1000000)*$D3</f>
        <v>1.2163518360000004E-7</v>
      </c>
      <c r="P3" s="50">
        <f>(dw!V10/1000000)*$D3</f>
        <v>4.1116118400000007E-8</v>
      </c>
      <c r="Q3" s="50">
        <f>(dw!W10/1000000)*$D3</f>
        <v>0</v>
      </c>
      <c r="R3" s="50">
        <f>(dw!X10/1000000)*$D3</f>
        <v>2.2473350946252421E-4</v>
      </c>
      <c r="S3" s="50">
        <f>(dw!Y10/1000000)*$D3</f>
        <v>3.0680271335677367E-5</v>
      </c>
      <c r="T3" s="50">
        <f>(dw!Z10/1000000)*$D3</f>
        <v>9.9388380022354884E-5</v>
      </c>
      <c r="U3" s="50">
        <f>(dw!AA10/1000000)*$D3</f>
        <v>0</v>
      </c>
      <c r="V3" s="50">
        <f>(dw!AB10/1000000)*$D3</f>
        <v>2.5617888529895854E-3</v>
      </c>
      <c r="W3" s="50">
        <f>(dw!AC10/1000000)*$D3</f>
        <v>1.9645570832795955E-3</v>
      </c>
      <c r="X3" s="50">
        <f>(dw!AD10/1000000)*$D3</f>
        <v>2.4242960888943375E-4</v>
      </c>
      <c r="Y3"/>
      <c r="Z3" s="9">
        <v>49.013698630137</v>
      </c>
    </row>
    <row r="4" spans="1:26" s="55" customFormat="1" x14ac:dyDescent="0.25">
      <c r="A4" s="47" t="s">
        <v>56</v>
      </c>
      <c r="B4" s="48">
        <v>39662</v>
      </c>
      <c r="C4" s="49">
        <f>(dw!C11/1000)*365</f>
        <v>20.780000000000012</v>
      </c>
      <c r="D4" s="49">
        <f t="shared" si="0"/>
        <v>6.6766140000000034</v>
      </c>
      <c r="E4" s="50">
        <f>(dw!K11/1000000)*$D4</f>
        <v>5.0556577815464932E-3</v>
      </c>
      <c r="F4" s="50">
        <f>(dw!L11/1000000)*$D4</f>
        <v>8.7772297765148944E-4</v>
      </c>
      <c r="G4" s="50">
        <f>(dw!M11/1000000)*$D4</f>
        <v>4.7594242899000018E-4</v>
      </c>
      <c r="H4" s="50">
        <f>(dw!N11/1000000)*$D4</f>
        <v>8.5875659339485367E-4</v>
      </c>
      <c r="I4" s="50">
        <f>(dw!O11/1000000)*$D4</f>
        <v>0</v>
      </c>
      <c r="J4" s="50">
        <f>(dw!P11/1000000)*$D4</f>
        <v>5.4324854655058254E-4</v>
      </c>
      <c r="K4" s="50">
        <f>(dw!Q11/1000000)*$D4</f>
        <v>0</v>
      </c>
      <c r="L4" s="50">
        <f>(dw!R11/1000000)*$D4</f>
        <v>1.3568133403743464E-4</v>
      </c>
      <c r="M4" s="50">
        <f>(dw!S11/1000000)*$D4</f>
        <v>2.3852354770833458E-4</v>
      </c>
      <c r="N4" s="50">
        <f>(dw!T11/1000000)*$D4</f>
        <v>1.8561151114020963E-4</v>
      </c>
      <c r="O4" s="50">
        <f>(dw!U11/1000000)*$D4</f>
        <v>1.1617308360000006E-7</v>
      </c>
      <c r="P4" s="50">
        <f>(dw!V11/1000000)*$D4</f>
        <v>2.7721301328000019E-7</v>
      </c>
      <c r="Q4" s="50">
        <f>(dw!W11/1000000)*$D4</f>
        <v>0</v>
      </c>
      <c r="R4" s="50">
        <f>(dw!X11/1000000)*$D4</f>
        <v>1.3336588116138047E-3</v>
      </c>
      <c r="S4" s="50">
        <f>(dw!Y11/1000000)*$D4</f>
        <v>3.2117745517460994E-4</v>
      </c>
      <c r="T4" s="50">
        <f>(dw!Z11/1000000)*$D4</f>
        <v>2.6603906122868443E-4</v>
      </c>
      <c r="U4" s="50">
        <f>(dw!AA11/1000000)*$D4</f>
        <v>0</v>
      </c>
      <c r="V4" s="50">
        <f>(dw!AB11/1000000)*$D4</f>
        <v>1.0292413435133376E-2</v>
      </c>
      <c r="W4" s="50">
        <f>(dw!AC11/1000000)*$D4</f>
        <v>7.268079781582836E-3</v>
      </c>
      <c r="X4" s="50">
        <f>(dw!AD11/1000000)*$D4</f>
        <v>1.1034583255334412E-3</v>
      </c>
      <c r="Y4"/>
      <c r="Z4" s="9">
        <v>56</v>
      </c>
    </row>
    <row r="5" spans="1:26" s="55" customFormat="1" x14ac:dyDescent="0.25">
      <c r="A5" s="47" t="s">
        <v>57</v>
      </c>
      <c r="B5" s="48">
        <v>39775</v>
      </c>
      <c r="C5" s="49">
        <f>(dw!C12/1000)*365</f>
        <v>36.250000000000007</v>
      </c>
      <c r="D5" s="49">
        <f t="shared" si="0"/>
        <v>11.647125000000001</v>
      </c>
      <c r="E5" s="50">
        <f>(dw!K12/1000000)*$D5</f>
        <v>1.813331812883464E-2</v>
      </c>
      <c r="F5" s="50">
        <f>(dw!L12/1000000)*$D5</f>
        <v>1.754492002305072E-3</v>
      </c>
      <c r="G5" s="50">
        <f>(dw!M12/1000000)*$D5</f>
        <v>3.564194893485243E-3</v>
      </c>
      <c r="H5" s="50">
        <f>(dw!N12/1000000)*$D5</f>
        <v>1.7500524345942477E-3</v>
      </c>
      <c r="I5" s="50">
        <f>(dw!O12/1000000)*$D5</f>
        <v>0</v>
      </c>
      <c r="J5" s="50">
        <f>(dw!P12/1000000)*$D5</f>
        <v>2.1739467866663032E-3</v>
      </c>
      <c r="K5" s="50">
        <f>(dw!Q12/1000000)*$D5</f>
        <v>0</v>
      </c>
      <c r="L5" s="50">
        <f>(dw!R12/1000000)*$D5</f>
        <v>6.0620041888104074E-4</v>
      </c>
      <c r="M5" s="50">
        <f>(dw!S12/1000000)*$D5</f>
        <v>7.8176026424213473E-4</v>
      </c>
      <c r="N5" s="50">
        <f>(dw!T12/1000000)*$D5</f>
        <v>5.9620585081120148E-4</v>
      </c>
      <c r="O5" s="50">
        <f>(dw!U12/1000000)*$D5</f>
        <v>0</v>
      </c>
      <c r="P5" s="50">
        <f>(dw!V12/1000000)*$D5</f>
        <v>0</v>
      </c>
      <c r="Q5" s="50">
        <f>(dw!W12/1000000)*$D5</f>
        <v>0</v>
      </c>
      <c r="R5" s="50">
        <f>(dw!X12/1000000)*$D5</f>
        <v>5.6800989559221936E-3</v>
      </c>
      <c r="S5" s="50">
        <f>(dw!Y12/1000000)*$D5</f>
        <v>6.5101849075649648E-4</v>
      </c>
      <c r="T5" s="50">
        <f>(dw!Z12/1000000)*$D5</f>
        <v>8.3169583798979162E-4</v>
      </c>
      <c r="U5" s="50">
        <f>(dw!AA12/1000000)*$D5</f>
        <v>0</v>
      </c>
      <c r="V5" s="50">
        <f>(dw!AB12/1000000)*$D5</f>
        <v>3.6522984064488374E-2</v>
      </c>
      <c r="W5" s="50">
        <f>(dw!AC12/1000000)*$D5</f>
        <v>2.5202057459219204E-2</v>
      </c>
      <c r="X5" s="50">
        <f>(dw!AD12/1000000)*$D5</f>
        <v>4.1581133206006803E-3</v>
      </c>
      <c r="Y5"/>
      <c r="Z5" s="9">
        <v>36.958904109589</v>
      </c>
    </row>
    <row r="6" spans="1:26" s="55" customFormat="1" x14ac:dyDescent="0.25">
      <c r="A6" s="47" t="s">
        <v>58</v>
      </c>
      <c r="B6" s="48">
        <v>40026</v>
      </c>
      <c r="C6" s="49">
        <f>(dw!C13/1000)*365</f>
        <v>26.559999999999988</v>
      </c>
      <c r="D6" s="49">
        <f t="shared" si="0"/>
        <v>8.5337279999999947</v>
      </c>
      <c r="E6" s="50">
        <f>(dw!K13/1000000)*$D6</f>
        <v>7.5105389522171339E-3</v>
      </c>
      <c r="F6" s="50">
        <f>(dw!L13/1000000)*$D6</f>
        <v>2.9882361324551428E-3</v>
      </c>
      <c r="G6" s="50">
        <f>(dw!M13/1000000)*$D6</f>
        <v>1.5404250945331534E-3</v>
      </c>
      <c r="H6" s="50">
        <f>(dw!N13/1000000)*$D6</f>
        <v>1.1019972149520472E-3</v>
      </c>
      <c r="I6" s="50">
        <f>(dw!O13/1000000)*$D6</f>
        <v>0</v>
      </c>
      <c r="J6" s="50">
        <f>(dw!P13/1000000)*$D6</f>
        <v>1.0317735509136762E-3</v>
      </c>
      <c r="K6" s="50">
        <f>(dw!Q13/1000000)*$D6</f>
        <v>0</v>
      </c>
      <c r="L6" s="50">
        <f>(dw!R13/1000000)*$D6</f>
        <v>2.5313216812196518E-4</v>
      </c>
      <c r="M6" s="50">
        <f>(dw!S13/1000000)*$D6</f>
        <v>4.6742565995916879E-4</v>
      </c>
      <c r="N6" s="50">
        <f>(dw!T13/1000000)*$D6</f>
        <v>3.9041506945004079E-4</v>
      </c>
      <c r="O6" s="50">
        <f>(dw!U13/1000000)*$D6</f>
        <v>0</v>
      </c>
      <c r="P6" s="50">
        <f>(dw!V13/1000000)*$D6</f>
        <v>0</v>
      </c>
      <c r="Q6" s="50">
        <f>(dw!W13/1000000)*$D6</f>
        <v>0</v>
      </c>
      <c r="R6" s="50">
        <f>(dw!X13/1000000)*$D6</f>
        <v>2.2908972764055452E-3</v>
      </c>
      <c r="S6" s="50">
        <f>(dw!Y13/1000000)*$D6</f>
        <v>7.6803551999999958E-4</v>
      </c>
      <c r="T6" s="50">
        <f>(dw!Z13/1000000)*$D6</f>
        <v>4.7717856191142291E-4</v>
      </c>
      <c r="U6" s="50">
        <f>(dw!AA13/1000000)*$D6</f>
        <v>0</v>
      </c>
      <c r="V6" s="50">
        <f>(dw!AB13/1000000)*$D6</f>
        <v>1.8820055200919297E-2</v>
      </c>
      <c r="W6" s="50">
        <f>(dw!AC13/1000000)*$D6</f>
        <v>1.314119739415748E-2</v>
      </c>
      <c r="X6" s="50">
        <f>(dw!AD13/1000000)*$D6</f>
        <v>2.1427464484448512E-3</v>
      </c>
      <c r="Y6"/>
      <c r="Z6" s="9">
        <v>21.4794520547945</v>
      </c>
    </row>
    <row r="7" spans="1:26" s="55" customFormat="1" x14ac:dyDescent="0.25">
      <c r="A7" s="47" t="s">
        <v>59</v>
      </c>
      <c r="B7" s="48">
        <v>40238</v>
      </c>
      <c r="C7" s="49">
        <f>(dw!C14/1000)*365</f>
        <v>61.820000000000135</v>
      </c>
      <c r="D7" s="49">
        <f t="shared" si="0"/>
        <v>19.86276600000004</v>
      </c>
      <c r="E7" s="50">
        <f>(dw!K14/1000000)*$D7</f>
        <v>0.35702496011052559</v>
      </c>
      <c r="F7" s="50">
        <f>(dw!L14/1000000)*$D7</f>
        <v>2.7598029416543621E-3</v>
      </c>
      <c r="G7" s="50">
        <f>(dw!M14/1000000)*$D7</f>
        <v>1.9841455436986299E-2</v>
      </c>
      <c r="H7" s="50">
        <f>(dw!N14/1000000)*$D7</f>
        <v>1.8602739996031459E-2</v>
      </c>
      <c r="I7" s="50">
        <f>(dw!O14/1000000)*$D7</f>
        <v>0</v>
      </c>
      <c r="J7" s="50">
        <f>(dw!P14/1000000)*$D7</f>
        <v>1.1924909013020873E-2</v>
      </c>
      <c r="K7" s="50">
        <f>(dw!Q14/1000000)*$D7</f>
        <v>1.7487780035071536E-3</v>
      </c>
      <c r="L7" s="50">
        <f>(dw!R14/1000000)*$D7</f>
        <v>9.8085503639762307E-4</v>
      </c>
      <c r="M7" s="50">
        <f>(dw!S14/1000000)*$D7</f>
        <v>3.4487082315814658E-3</v>
      </c>
      <c r="N7" s="50">
        <f>(dw!T14/1000000)*$D7</f>
        <v>0</v>
      </c>
      <c r="O7" s="50">
        <f>(dw!U14/1000000)*$D7</f>
        <v>8.7594798060000173E-6</v>
      </c>
      <c r="P7" s="50">
        <f>(dw!V14/1000000)*$D7</f>
        <v>0</v>
      </c>
      <c r="Q7" s="50">
        <f>(dw!W14/1000000)*$D7</f>
        <v>1.5997735911187831E-4</v>
      </c>
      <c r="R7" s="50">
        <f>(dw!X14/1000000)*$D7</f>
        <v>7.3983524283640967E-2</v>
      </c>
      <c r="S7" s="50">
        <f>(dw!Y14/1000000)*$D7</f>
        <v>1.6735492669896036E-2</v>
      </c>
      <c r="T7" s="50">
        <f>(dw!Z14/1000000)*$D7</f>
        <v>1.4379567760074855E-2</v>
      </c>
      <c r="U7" s="50">
        <f>(dw!AA14/1000000)*$D7</f>
        <v>0</v>
      </c>
      <c r="V7" s="50">
        <f>(dw!AB14/1000000)*$D7</f>
        <v>0.52159953032223449</v>
      </c>
      <c r="W7" s="50">
        <f>(dw!AC14/1000000)*$D7</f>
        <v>0.39822895848519779</v>
      </c>
      <c r="X7" s="50">
        <f>(dw!AD14/1000000)*$D7</f>
        <v>1.8271987123424992E-2</v>
      </c>
      <c r="Y7"/>
      <c r="Z7" s="9">
        <v>37.260273972602697</v>
      </c>
    </row>
    <row r="8" spans="1:26" s="55" customFormat="1" x14ac:dyDescent="0.25">
      <c r="A8" s="47" t="s">
        <v>60</v>
      </c>
      <c r="B8" s="48">
        <v>40309</v>
      </c>
      <c r="C8" s="49">
        <f>(dw!C15/1000)*365</f>
        <v>13.599999999999984</v>
      </c>
      <c r="D8" s="49">
        <f t="shared" si="0"/>
        <v>4.3696799999999936</v>
      </c>
      <c r="E8" s="50">
        <f>(dw!K15/1000000)*$D8</f>
        <v>1.7673318365059323E-2</v>
      </c>
      <c r="F8" s="50">
        <f>(dw!L15/1000000)*$D8</f>
        <v>1.7417918802991549E-2</v>
      </c>
      <c r="G8" s="50">
        <f>(dw!M15/1000000)*$D8</f>
        <v>1.5978339683711978E-3</v>
      </c>
      <c r="H8" s="50">
        <f>(dw!N15/1000000)*$D8</f>
        <v>3.2555941302729553E-3</v>
      </c>
      <c r="I8" s="50">
        <f>(dw!O15/1000000)*$D8</f>
        <v>0</v>
      </c>
      <c r="J8" s="50">
        <f>(dw!P15/1000000)*$D8</f>
        <v>2.827747085687996E-3</v>
      </c>
      <c r="K8" s="50">
        <f>(dw!Q15/1000000)*$D8</f>
        <v>7.9238815790399879E-4</v>
      </c>
      <c r="L8" s="50">
        <f>(dw!R15/1000000)*$D8</f>
        <v>5.8639394433311924E-4</v>
      </c>
      <c r="M8" s="50">
        <f>(dw!S15/1000000)*$D8</f>
        <v>2.2141927486022369E-3</v>
      </c>
      <c r="N8" s="50">
        <f>(dw!T15/1000000)*$D8</f>
        <v>0</v>
      </c>
      <c r="O8" s="50">
        <f>(dw!U15/1000000)*$D8</f>
        <v>3.7806471359999942E-6</v>
      </c>
      <c r="P8" s="50">
        <f>(dw!V15/1000000)*$D8</f>
        <v>1.0836806399999985E-6</v>
      </c>
      <c r="Q8" s="50">
        <f>(dw!W15/1000000)*$D8</f>
        <v>0</v>
      </c>
      <c r="R8" s="50">
        <f>(dw!X15/1000000)*$D8</f>
        <v>5.4880632053049515E-3</v>
      </c>
      <c r="S8" s="50">
        <f>(dw!Y15/1000000)*$D8</f>
        <v>4.3696799999999938E-4</v>
      </c>
      <c r="T8" s="50">
        <f>(dw!Z15/1000000)*$D8</f>
        <v>3.1677489325843159E-3</v>
      </c>
      <c r="U8" s="50">
        <f>(dw!AA15/1000000)*$D8</f>
        <v>0</v>
      </c>
      <c r="V8" s="50">
        <f>(dw!AB15/1000000)*$D8</f>
        <v>5.5463031668887636E-2</v>
      </c>
      <c r="W8" s="50">
        <f>(dw!AC15/1000000)*$D8</f>
        <v>3.9944665266695024E-2</v>
      </c>
      <c r="X8" s="50">
        <f>(dw!AD15/1000000)*$D8</f>
        <v>6.4255862643033514E-3</v>
      </c>
      <c r="Y8"/>
      <c r="Z8" s="9">
        <v>67.315068493150704</v>
      </c>
    </row>
    <row r="9" spans="1:26" s="55" customFormat="1" x14ac:dyDescent="0.25">
      <c r="A9" s="47" t="s">
        <v>61</v>
      </c>
      <c r="B9" s="48">
        <v>40392</v>
      </c>
      <c r="C9" s="49">
        <f>(dw!C16/1000)*365</f>
        <v>17.760000000000023</v>
      </c>
      <c r="D9" s="49">
        <f t="shared" si="0"/>
        <v>5.706288000000006</v>
      </c>
      <c r="E9" s="50">
        <f>(dw!K16/1000000)*$D9</f>
        <v>9.0402569513424094E-3</v>
      </c>
      <c r="F9" s="50">
        <f>(dw!L16/1000000)*$D9</f>
        <v>4.9900917931200058E-3</v>
      </c>
      <c r="G9" s="50">
        <f>(dw!M16/1000000)*$D9</f>
        <v>8.4818264832000083E-4</v>
      </c>
      <c r="H9" s="50">
        <f>(dw!N16/1000000)*$D9</f>
        <v>1.0336940712000011E-3</v>
      </c>
      <c r="I9" s="50">
        <f>(dw!O16/1000000)*$D9</f>
        <v>1.1498170320000012E-4</v>
      </c>
      <c r="J9" s="50">
        <f>(dw!P16/1000000)*$D9</f>
        <v>1.1504447236800014E-3</v>
      </c>
      <c r="K9" s="50">
        <f>(dw!Q16/1000000)*$D9</f>
        <v>6.391042560000007E-5</v>
      </c>
      <c r="L9" s="50">
        <f>(dw!R16/1000000)*$D9</f>
        <v>1.9880707392000023E-4</v>
      </c>
      <c r="M9" s="50">
        <f>(dw!S16/1000000)*$D9</f>
        <v>3.1150055563200035E-4</v>
      </c>
      <c r="N9" s="50">
        <f>(dw!T16/1000000)*$D9</f>
        <v>4.2409132416000041E-4</v>
      </c>
      <c r="O9" s="50">
        <f>(dw!U16/1000000)*$D9</f>
        <v>1.8374247360000018E-6</v>
      </c>
      <c r="P9" s="50">
        <f>(dw!V16/1000000)*$D9</f>
        <v>0</v>
      </c>
      <c r="Q9" s="50">
        <f>(dw!W16/1000000)*$D9</f>
        <v>1.8260121600000022E-5</v>
      </c>
      <c r="R9" s="50">
        <f>(dw!X16/1000000)*$D9</f>
        <v>2.9796621056496033E-3</v>
      </c>
      <c r="S9" s="50">
        <f>(dw!Y16/1000000)*$D9</f>
        <v>3.1453059456000034E-4</v>
      </c>
      <c r="T9" s="50">
        <f>(dw!Z16/1000000)*$D9</f>
        <v>2.7755384832000028E-4</v>
      </c>
      <c r="U9" s="50">
        <f>(dw!AA16/1000000)*$D9</f>
        <v>0</v>
      </c>
      <c r="V9" s="50">
        <f>(dw!AB16/1000000)*$D9</f>
        <v>2.1767805365040024E-2</v>
      </c>
      <c r="W9" s="50">
        <f>(dw!AC16/1000000)*$D9</f>
        <v>2.1767805365040024E-2</v>
      </c>
      <c r="X9" s="50">
        <f>(dw!AD16/1000000)*$D9</f>
        <v>2.1688516493280022E-3</v>
      </c>
      <c r="Y9"/>
      <c r="Z9" s="9">
        <v>63.561643835616401</v>
      </c>
    </row>
    <row r="10" spans="1:26" x14ac:dyDescent="0.25">
      <c r="A10" s="47" t="s">
        <v>62</v>
      </c>
      <c r="B10" s="48">
        <v>40464</v>
      </c>
      <c r="C10" s="49">
        <f>(dw!C17/1000)*365</f>
        <v>25.719999999999992</v>
      </c>
      <c r="D10" s="49">
        <f t="shared" si="0"/>
        <v>8.263835999999996</v>
      </c>
      <c r="E10" s="50">
        <f>(dw!K17/1000000)*$D10</f>
        <v>2.8824259967999987E-2</v>
      </c>
      <c r="F10" s="50">
        <f>(dw!L17/1000000)*$D10</f>
        <v>2.7490476837599988E-3</v>
      </c>
      <c r="G10" s="50">
        <f>(dw!M17/1000000)*$D10</f>
        <v>1.6871042649635993E-3</v>
      </c>
      <c r="H10" s="50">
        <f>(dw!N17/1000000)*$D10</f>
        <v>2.3527141091999988E-4</v>
      </c>
      <c r="I10" s="50">
        <f>(dw!O17/1000000)*$D10</f>
        <v>1.0081879919999996E-4</v>
      </c>
      <c r="J10" s="50">
        <f>(dw!P17/1000000)*$D10</f>
        <v>2.5488975758399986E-3</v>
      </c>
      <c r="K10" s="50">
        <f>(dw!Q17/1000000)*$D10</f>
        <v>0</v>
      </c>
      <c r="L10" s="50">
        <f>(dw!R17/1000000)*$D10</f>
        <v>4.3232258033999976E-4</v>
      </c>
      <c r="M10" s="50">
        <f>(dw!S17/1000000)*$D10</f>
        <v>5.7714630623999978E-4</v>
      </c>
      <c r="N10" s="50">
        <f>(dw!T17/1000000)*$D10</f>
        <v>6.9610918376159978E-4</v>
      </c>
      <c r="O10" s="50">
        <f>(dw!U17/1000000)*$D10</f>
        <v>1.7354055599999991E-6</v>
      </c>
      <c r="P10" s="50">
        <f>(dw!V17/1000000)*$D10</f>
        <v>1.1569370399999996E-6</v>
      </c>
      <c r="Q10" s="50">
        <f>(dw!W17/1000000)*$D10</f>
        <v>0</v>
      </c>
      <c r="R10" s="50">
        <f>(dw!X17/1000000)*$D10</f>
        <v>5.7937754195999981E-3</v>
      </c>
      <c r="S10" s="50">
        <f>(dw!Y17/1000000)*$D10</f>
        <v>6.996163557599996E-4</v>
      </c>
      <c r="T10" s="50">
        <f>(dw!Z17/1000000)*$D10</f>
        <v>2.8063987055999986E-4</v>
      </c>
      <c r="U10" s="50">
        <f>(dw!AA17/1000000)*$D10</f>
        <v>0</v>
      </c>
      <c r="V10" s="50">
        <f>(dw!AB17/1000000)*$D10</f>
        <v>4.4627901761545172E-2</v>
      </c>
      <c r="W10" s="50">
        <f>(dw!AC17/1000000)*$D10</f>
        <v>4.4627901761545172E-2</v>
      </c>
      <c r="X10" s="50">
        <f>(dw!AD17/1000000)*$D10</f>
        <v>4.257367988781598E-3</v>
      </c>
      <c r="Y10" s="51">
        <v>36.5205479452055</v>
      </c>
      <c r="Z10" s="9">
        <v>36.5205479452055</v>
      </c>
    </row>
    <row r="11" spans="1:26" x14ac:dyDescent="0.25">
      <c r="A11" s="47" t="s">
        <v>63</v>
      </c>
      <c r="B11" s="48">
        <v>40695</v>
      </c>
      <c r="C11" s="49">
        <f>(dw!C18/1000)*365</f>
        <v>34.970000000000006</v>
      </c>
      <c r="D11" s="49">
        <f t="shared" si="0"/>
        <v>11.235861</v>
      </c>
      <c r="E11" s="50">
        <f>(dw!K18/1000000)*$D11</f>
        <v>3.6123293114999996E-2</v>
      </c>
      <c r="F11" s="50">
        <f>(dw!L18/1000000)*$D11</f>
        <v>3.6349133921099999E-3</v>
      </c>
      <c r="G11" s="50">
        <f>(dw!M18/1000000)*$D11</f>
        <v>3.5398692439110001E-3</v>
      </c>
      <c r="H11" s="50">
        <f>(dw!N18/1000000)*$D11</f>
        <v>6.1132634321849999E-4</v>
      </c>
      <c r="I11" s="50">
        <f>(dw!O18/1000000)*$D11</f>
        <v>2.5842480299999999E-5</v>
      </c>
      <c r="J11" s="50">
        <f>(dw!P18/1000000)*$D11</f>
        <v>1.9604892065850001E-3</v>
      </c>
      <c r="K11" s="50">
        <f>(dw!Q18/1000000)*$D11</f>
        <v>0</v>
      </c>
      <c r="L11" s="50">
        <f>(dw!R18/1000000)*$D11</f>
        <v>2.4044742539999997E-4</v>
      </c>
      <c r="M11" s="50">
        <f>(dw!S18/1000000)*$D11</f>
        <v>7.8999338690999993E-4</v>
      </c>
      <c r="N11" s="50">
        <f>(dw!T18/1000000)*$D11</f>
        <v>8.3878061895810007E-4</v>
      </c>
      <c r="O11" s="50">
        <f>(dw!U18/1000000)*$D11</f>
        <v>0</v>
      </c>
      <c r="P11" s="50">
        <f>(dw!V18/1000000)*$D11</f>
        <v>0</v>
      </c>
      <c r="Q11" s="50">
        <f>(dw!W18/1000000)*$D11</f>
        <v>0</v>
      </c>
      <c r="R11" s="50">
        <f>(dw!X18/1000000)*$D11</f>
        <v>6.7697186111100004E-3</v>
      </c>
      <c r="S11" s="50">
        <f>(dw!Y18/1000000)*$D11</f>
        <v>1.0166768825849999E-3</v>
      </c>
      <c r="T11" s="50">
        <f>(dw!Z18/1000000)*$D11</f>
        <v>6.2909585739000001E-4</v>
      </c>
      <c r="U11" s="50">
        <f>(dw!AA18/1000000)*$D11</f>
        <v>0</v>
      </c>
      <c r="V11" s="50">
        <f>(dw!AB18/1000000)*$D11</f>
        <v>5.6180446563477607E-2</v>
      </c>
      <c r="W11" s="50">
        <f>(dw!AC18/1000000)*$D11</f>
        <v>0</v>
      </c>
      <c r="X11" s="50">
        <f>(dw!AD18/1000000)*$D11</f>
        <v>3.8297106378531007E-3</v>
      </c>
      <c r="Y11" s="51">
        <v>56.931506849315099</v>
      </c>
      <c r="Z11" s="9">
        <v>56.931506849315099</v>
      </c>
    </row>
    <row r="12" spans="1:26" x14ac:dyDescent="0.25">
      <c r="A12" s="47" t="s">
        <v>64</v>
      </c>
      <c r="B12" s="48">
        <v>40954</v>
      </c>
      <c r="C12" s="49">
        <f>(dw!C19/1000)*365</f>
        <v>53.539999999999885</v>
      </c>
      <c r="D12" s="49">
        <f t="shared" si="0"/>
        <v>17.20240199999996</v>
      </c>
      <c r="E12" s="50">
        <f>(dw!K19/1000000)*$D12</f>
        <v>0.27945516494143263</v>
      </c>
      <c r="F12" s="50">
        <f>(dw!L19/1000000)*$D12</f>
        <v>8.6351645966902691E-3</v>
      </c>
      <c r="G12" s="50">
        <f>(dw!M19/1000000)*$D12</f>
        <v>3.6182659620136851E-2</v>
      </c>
      <c r="H12" s="50">
        <f>(dw!N19/1000000)*$D12</f>
        <v>1.4715031520323225E-2</v>
      </c>
      <c r="I12" s="50">
        <f>(dw!O19/1000000)*$D12</f>
        <v>0</v>
      </c>
      <c r="J12" s="50">
        <f>(dw!P19/1000000)*$D12</f>
        <v>7.8094642496808241E-3</v>
      </c>
      <c r="K12" s="50">
        <f>(dw!Q19/1000000)*$D12</f>
        <v>9.6295791701541376E-4</v>
      </c>
      <c r="L12" s="50">
        <f>(dw!R19/1000000)*$D12</f>
        <v>1.3217358749783548E-3</v>
      </c>
      <c r="M12" s="50">
        <f>(dw!S19/1000000)*$D12</f>
        <v>3.235039853994892E-3</v>
      </c>
      <c r="N12" s="50">
        <f>(dw!T19/1000000)*$D12</f>
        <v>0</v>
      </c>
      <c r="O12" s="50">
        <f>(dw!U19/1000000)*$D12</f>
        <v>2.0728894409999953E-5</v>
      </c>
      <c r="P12" s="50">
        <f>(dw!V19/1000000)*$D12</f>
        <v>5.2467326099999877E-6</v>
      </c>
      <c r="Q12" s="50">
        <f>(dw!W19/1000000)*$D12</f>
        <v>0</v>
      </c>
      <c r="R12" s="50">
        <f>(dw!X19/1000000)*$D12</f>
        <v>4.625577554606583E-2</v>
      </c>
      <c r="S12" s="50">
        <f>(dw!Y19/1000000)*$D12</f>
        <v>8.4642236744282093E-3</v>
      </c>
      <c r="T12" s="50">
        <f>(dw!Z19/1000000)*$D12</f>
        <v>9.5727472162138935E-3</v>
      </c>
      <c r="U12" s="50">
        <f>(dw!AA19/1000000)*$D12</f>
        <v>0</v>
      </c>
      <c r="V12" s="50">
        <f>(dw!AB19/1000000)*$D12</f>
        <v>0.41663594063798054</v>
      </c>
      <c r="W12" s="50">
        <f>(dw!AC19/1000000)*$D12</f>
        <v>0.33898802067858302</v>
      </c>
      <c r="X12" s="50">
        <f>(dw!AD19/1000000)*$D12</f>
        <v>1.3355173522689485E-2</v>
      </c>
      <c r="Y12" s="51">
        <v>99.315068493150704</v>
      </c>
      <c r="Z12" s="9">
        <v>99.315068493150704</v>
      </c>
    </row>
    <row r="13" spans="1:26" x14ac:dyDescent="0.25">
      <c r="A13" s="47" t="s">
        <v>65</v>
      </c>
      <c r="B13" s="48">
        <v>41085</v>
      </c>
      <c r="C13" s="49">
        <f>(dw!C20/1000)*365</f>
        <v>14.620000000000019</v>
      </c>
      <c r="D13" s="49">
        <f t="shared" si="0"/>
        <v>4.6974060000000053</v>
      </c>
      <c r="E13" s="50">
        <f>(dw!K20/1000000)*$D13</f>
        <v>7.6366444626445578E-3</v>
      </c>
      <c r="F13" s="50">
        <f>(dw!L20/1000000)*$D13</f>
        <v>3.1158754158729695E-3</v>
      </c>
      <c r="G13" s="50">
        <f>(dw!M20/1000000)*$D13</f>
        <v>8.8687025280000109E-4</v>
      </c>
      <c r="H13" s="50">
        <f>(dw!N20/1000000)*$D13</f>
        <v>5.6928446251328546E-4</v>
      </c>
      <c r="I13" s="50">
        <f>(dw!O20/1000000)*$D13</f>
        <v>0</v>
      </c>
      <c r="J13" s="50">
        <f>(dw!P20/1000000)*$D13</f>
        <v>8.0033322902793331E-4</v>
      </c>
      <c r="K13" s="50">
        <f>(dw!Q20/1000000)*$D13</f>
        <v>0</v>
      </c>
      <c r="L13" s="50">
        <f>(dw!R20/1000000)*$D13</f>
        <v>2.8665470777715742E-4</v>
      </c>
      <c r="M13" s="50">
        <f>(dw!S20/1000000)*$D13</f>
        <v>2.6760326847608326E-4</v>
      </c>
      <c r="N13" s="50">
        <f>(dw!T20/1000000)*$D13</f>
        <v>2.8685970209232583E-4</v>
      </c>
      <c r="O13" s="50">
        <f>(dw!U20/1000000)*$D13</f>
        <v>5.1671466000000062E-7</v>
      </c>
      <c r="P13" s="50">
        <f>(dw!V20/1000000)*$D13</f>
        <v>0</v>
      </c>
      <c r="Q13" s="50">
        <f>(dw!W20/1000000)*$D13</f>
        <v>0</v>
      </c>
      <c r="R13" s="50">
        <f>(dw!X20/1000000)*$D13</f>
        <v>2.1398593955013626E-3</v>
      </c>
      <c r="S13" s="50">
        <f>(dw!Y20/1000000)*$D13</f>
        <v>2.5363750707037882E-4</v>
      </c>
      <c r="T13" s="50">
        <f>(dw!Z20/1000000)*$D13</f>
        <v>4.1416988802128962E-4</v>
      </c>
      <c r="U13" s="50">
        <f>(dw!AA20/1000000)*$D13</f>
        <v>0</v>
      </c>
      <c r="V13" s="50">
        <f>(dw!AB20/1000000)*$D13</f>
        <v>1.6658309006457345E-2</v>
      </c>
      <c r="W13" s="50">
        <f>(dw!AC20/1000000)*$D13</f>
        <v>1.2208674593830815E-2</v>
      </c>
      <c r="X13" s="50">
        <f>(dw!AD20/1000000)*$D13</f>
        <v>1.6419676220335E-3</v>
      </c>
      <c r="Y13" s="51">
        <v>72.767123287671197</v>
      </c>
      <c r="Z13" s="9">
        <v>72.767123287671197</v>
      </c>
    </row>
    <row r="14" spans="1:26" x14ac:dyDescent="0.25">
      <c r="A14" s="47" t="s">
        <v>66</v>
      </c>
      <c r="B14" s="48">
        <v>41182</v>
      </c>
      <c r="C14" s="49">
        <f>(dw!C21/1000)*365</f>
        <v>47.890000000000072</v>
      </c>
      <c r="D14" s="49">
        <f t="shared" si="0"/>
        <v>15.38705700000002</v>
      </c>
      <c r="E14" s="50">
        <f>(dw!K21/1000000)*$D14</f>
        <v>0.13562651916043367</v>
      </c>
      <c r="F14" s="50">
        <f>(dw!L21/1000000)*$D14</f>
        <v>4.1501714863092691E-3</v>
      </c>
      <c r="G14" s="50">
        <f>(dw!M21/1000000)*$D14</f>
        <v>2.306270096977836E-2</v>
      </c>
      <c r="H14" s="50">
        <f>(dw!N21/1000000)*$D14</f>
        <v>6.2642086727148572E-3</v>
      </c>
      <c r="I14" s="50">
        <f>(dw!O21/1000000)*$D14</f>
        <v>0</v>
      </c>
      <c r="J14" s="50">
        <f>(dw!P21/1000000)*$D14</f>
        <v>4.0517311202592577E-3</v>
      </c>
      <c r="K14" s="50">
        <f>(dw!Q21/1000000)*$D14</f>
        <v>3.487818831068254E-4</v>
      </c>
      <c r="L14" s="50">
        <f>(dw!R21/1000000)*$D14</f>
        <v>2.5811034921059889E-4</v>
      </c>
      <c r="M14" s="50">
        <f>(dw!S21/1000000)*$D14</f>
        <v>1.5967121890744416E-3</v>
      </c>
      <c r="N14" s="50">
        <f>(dw!T21/1000000)*$D14</f>
        <v>0</v>
      </c>
      <c r="O14" s="50">
        <f>(dw!U21/1000000)*$D14</f>
        <v>4.3699241880000046E-6</v>
      </c>
      <c r="P14" s="50">
        <f>(dw!V21/1000000)*$D14</f>
        <v>0</v>
      </c>
      <c r="Q14" s="50">
        <f>(dw!W21/1000000)*$D14</f>
        <v>0</v>
      </c>
      <c r="R14" s="50">
        <f>(dw!X21/1000000)*$D14</f>
        <v>2.0967831433187315E-2</v>
      </c>
      <c r="S14" s="50">
        <f>(dw!Y21/1000000)*$D14</f>
        <v>3.2421724211717231E-3</v>
      </c>
      <c r="T14" s="50">
        <f>(dw!Z21/1000000)*$D14</f>
        <v>5.7437632885366831E-3</v>
      </c>
      <c r="U14" s="50">
        <f>(dw!AA21/1000000)*$D14</f>
        <v>0</v>
      </c>
      <c r="V14" s="50">
        <f>(dw!AB21/1000000)*$D14</f>
        <v>0.20531707289797096</v>
      </c>
      <c r="W14" s="50">
        <f>(dw!AC21/1000000)*$D14</f>
        <v>0.16910360028923616</v>
      </c>
      <c r="X14" s="50">
        <f>(dw!AD21/1000000)*$D14</f>
        <v>6.2597054658391242E-3</v>
      </c>
      <c r="Y14" s="51">
        <v>169.36986301369899</v>
      </c>
      <c r="Z14" s="9">
        <v>169.36986301369899</v>
      </c>
    </row>
    <row r="15" spans="1:26" x14ac:dyDescent="0.25">
      <c r="A15" s="47" t="s">
        <v>67</v>
      </c>
      <c r="B15" s="48">
        <v>41326</v>
      </c>
      <c r="C15" s="49">
        <f>(dw!C22/1000)*365</f>
        <v>37.030000000000165</v>
      </c>
      <c r="D15" s="49">
        <f t="shared" si="0"/>
        <v>11.897739000000051</v>
      </c>
      <c r="E15" s="50">
        <f>(dw!K22/1000000)*$D15</f>
        <v>8.5855167525587684E-3</v>
      </c>
      <c r="F15" s="50">
        <f>(dw!L22/1000000)*$D15</f>
        <v>6.4134083817173016E-4</v>
      </c>
      <c r="G15" s="50">
        <f>(dw!M22/1000000)*$D15</f>
        <v>1.7566753597221243E-3</v>
      </c>
      <c r="H15" s="50">
        <f>(dw!N22/1000000)*$D15</f>
        <v>9.843546256434845E-4</v>
      </c>
      <c r="I15" s="50">
        <f>(dw!O22/1000000)*$D15</f>
        <v>0</v>
      </c>
      <c r="J15" s="50">
        <f>(dw!P22/1000000)*$D15</f>
        <v>1.3969684779631191E-3</v>
      </c>
      <c r="K15" s="50">
        <f>(dw!Q22/1000000)*$D15</f>
        <v>0</v>
      </c>
      <c r="L15" s="50">
        <f>(dw!R22/1000000)*$D15</f>
        <v>1.1150317138830709E-4</v>
      </c>
      <c r="M15" s="50">
        <f>(dw!S22/1000000)*$D15</f>
        <v>6.6156834698709343E-4</v>
      </c>
      <c r="N15" s="50">
        <f>(dw!T22/1000000)*$D15</f>
        <v>6.0724439962071613E-4</v>
      </c>
      <c r="O15" s="50">
        <f>(dw!U22/1000000)*$D15</f>
        <v>0</v>
      </c>
      <c r="P15" s="50">
        <f>(dw!V22/1000000)*$D15</f>
        <v>0</v>
      </c>
      <c r="Q15" s="50">
        <f>(dw!W22/1000000)*$D15</f>
        <v>0</v>
      </c>
      <c r="R15" s="50">
        <f>(dw!X22/1000000)*$D15</f>
        <v>2.5069850222059075E-3</v>
      </c>
      <c r="S15" s="50">
        <f>(dw!Y22/1000000)*$D15</f>
        <v>2.8356125029765716E-4</v>
      </c>
      <c r="T15" s="50">
        <f>(dw!Z22/1000000)*$D15</f>
        <v>8.8602463282630667E-4</v>
      </c>
      <c r="U15" s="50">
        <f>(dw!AA22/1000000)*$D15</f>
        <v>0</v>
      </c>
      <c r="V15" s="50">
        <f>(dw!AB22/1000000)*$D15</f>
        <v>1.8421742877385214E-2</v>
      </c>
      <c r="W15" s="50">
        <f>(dw!AC22/1000000)*$D15</f>
        <v>1.196788757609611E-2</v>
      </c>
      <c r="X15" s="50">
        <f>(dw!AD22/1000000)*$D15</f>
        <v>2.7772843959592355E-3</v>
      </c>
      <c r="Y15" s="51">
        <v>37.260273972602697</v>
      </c>
      <c r="Z15" s="9">
        <v>37.260273972602697</v>
      </c>
    </row>
    <row r="16" spans="1:26" x14ac:dyDescent="0.25">
      <c r="A16" s="47" t="s">
        <v>68</v>
      </c>
      <c r="B16" s="48">
        <v>41404</v>
      </c>
      <c r="C16" s="49">
        <f>(dw!C23/1000)*365</f>
        <v>18.630000000000017</v>
      </c>
      <c r="D16" s="49">
        <f t="shared" si="0"/>
        <v>5.9858190000000047</v>
      </c>
      <c r="E16" s="50">
        <f>(dw!K23/1000000)*$D16</f>
        <v>3.0045510526123548E-3</v>
      </c>
      <c r="F16" s="50">
        <f>(dw!L23/1000000)*$D16</f>
        <v>8.3376539316192227E-4</v>
      </c>
      <c r="G16" s="50">
        <f>(dw!M23/1000000)*$D16</f>
        <v>5.5101350025211755E-4</v>
      </c>
      <c r="H16" s="50">
        <f>(dw!N23/1000000)*$D16</f>
        <v>2.9077297239281564E-4</v>
      </c>
      <c r="I16" s="50">
        <f>(dw!O23/1000000)*$D16</f>
        <v>0</v>
      </c>
      <c r="J16" s="50">
        <f>(dw!P23/1000000)*$D16</f>
        <v>4.0995521628379511E-4</v>
      </c>
      <c r="K16" s="50">
        <f>(dw!Q23/1000000)*$D16</f>
        <v>0</v>
      </c>
      <c r="L16" s="50">
        <f>(dw!R23/1000000)*$D16</f>
        <v>1.545333179658573E-4</v>
      </c>
      <c r="M16" s="50">
        <f>(dw!S23/1000000)*$D16</f>
        <v>7.6157535662516428E-5</v>
      </c>
      <c r="N16" s="50">
        <f>(dw!T23/1000000)*$D16</f>
        <v>1.3022517686255789E-4</v>
      </c>
      <c r="O16" s="50">
        <f>(dw!U23/1000000)*$D16</f>
        <v>0</v>
      </c>
      <c r="P16" s="50">
        <f>(dw!V23/1000000)*$D16</f>
        <v>0</v>
      </c>
      <c r="Q16" s="50">
        <f>(dw!W23/1000000)*$D16</f>
        <v>0</v>
      </c>
      <c r="R16" s="50">
        <f>(dw!X23/1000000)*$D16</f>
        <v>8.3969072321975885E-4</v>
      </c>
      <c r="S16" s="50">
        <f>(dw!Y23/1000000)*$D16</f>
        <v>1.1110278645900009E-4</v>
      </c>
      <c r="T16" s="50">
        <f>(dw!Z23/1000000)*$D16</f>
        <v>1.5549551973471857E-4</v>
      </c>
      <c r="U16" s="50">
        <f>(dw!AA23/1000000)*$D16</f>
        <v>0</v>
      </c>
      <c r="V16" s="50">
        <f>(dw!AB23/1000000)*$D16</f>
        <v>6.5572631946074133E-3</v>
      </c>
      <c r="W16" s="50">
        <f>(dw!AC23/1000000)*$D16</f>
        <v>4.6801029184192107E-3</v>
      </c>
      <c r="X16" s="50">
        <f>(dw!AD23/1000000)*$D16</f>
        <v>7.7087124677472664E-4</v>
      </c>
      <c r="Y16" s="51">
        <v>48.657534246575402</v>
      </c>
      <c r="Z16" s="9">
        <v>48.657534246575402</v>
      </c>
    </row>
    <row r="17" spans="1:26" x14ac:dyDescent="0.25">
      <c r="A17" s="52" t="s">
        <v>69</v>
      </c>
      <c r="B17" s="52">
        <v>41494</v>
      </c>
      <c r="C17" s="49">
        <f>(dw!C24/1000)*365</f>
        <v>44.300000000000139</v>
      </c>
      <c r="D17" s="49">
        <f t="shared" si="0"/>
        <v>14.233590000000042</v>
      </c>
      <c r="E17" s="50">
        <f>(dw!K24/1000000)*$D17</f>
        <v>9.6292668197335857E-3</v>
      </c>
      <c r="F17" s="50">
        <f>(dw!L24/1000000)*$D17</f>
        <v>3.6498748357070187E-4</v>
      </c>
      <c r="G17" s="50">
        <f>(dw!M24/1000000)*$D17</f>
        <v>5.4560266977724736E-3</v>
      </c>
      <c r="H17" s="50">
        <f>(dw!N24/1000000)*$D17</f>
        <v>3.8342229410922106E-3</v>
      </c>
      <c r="I17" s="50">
        <f>(dw!O24/1000000)*$D17</f>
        <v>0</v>
      </c>
      <c r="J17" s="50">
        <f>(dw!P24/1000000)*$D17</f>
        <v>4.335745887250521E-4</v>
      </c>
      <c r="K17" s="50">
        <f>(dw!Q24/1000000)*$D17</f>
        <v>0</v>
      </c>
      <c r="L17" s="50">
        <f>(dw!R24/1000000)*$D17</f>
        <v>9.522693870264422E-5</v>
      </c>
      <c r="M17" s="50">
        <f>(dw!S24/1000000)*$D17</f>
        <v>3.817809973828217E-4</v>
      </c>
      <c r="N17" s="50">
        <f>(dw!T24/1000000)*$D17</f>
        <v>1.4349342584899993E-4</v>
      </c>
      <c r="O17" s="50">
        <f>(dw!U24/1000000)*$D17</f>
        <v>1.5656949000000047E-5</v>
      </c>
      <c r="P17" s="50">
        <f>(dw!V24/1000000)*$D17</f>
        <v>1.3678479990000041E-5</v>
      </c>
      <c r="Q17" s="50">
        <f>(dw!W24/1000000)*$D17</f>
        <v>0</v>
      </c>
      <c r="R17" s="50">
        <f>(dw!X24/1000000)*$D17</f>
        <v>1.1989849471834161E-3</v>
      </c>
      <c r="S17" s="50">
        <f>(dw!Y24/1000000)*$D17</f>
        <v>0</v>
      </c>
      <c r="T17" s="50">
        <f>(dw!Z24/1000000)*$D17</f>
        <v>1.017602644943019E-3</v>
      </c>
      <c r="U17" s="50">
        <f>(dw!AA24/1000000)*$D17</f>
        <v>0</v>
      </c>
      <c r="V17" s="50">
        <f>(dw!AB24/1000000)*$D17</f>
        <v>2.2584502913944919E-2</v>
      </c>
      <c r="W17" s="50">
        <f>(dw!AC24/1000000)*$D17</f>
        <v>1.9284503942168969E-2</v>
      </c>
      <c r="X17" s="50">
        <f>(dw!AD24/1000000)*$D17</f>
        <v>1.083411379649518E-3</v>
      </c>
      <c r="Y17" s="51">
        <v>70.465753424657507</v>
      </c>
      <c r="Z17" s="9">
        <v>70.465753424657507</v>
      </c>
    </row>
    <row r="18" spans="1:26" x14ac:dyDescent="0.25">
      <c r="A18" s="53" t="s">
        <v>70</v>
      </c>
      <c r="B18" s="53">
        <v>41597</v>
      </c>
      <c r="C18" s="49">
        <f>(dw!C25/1000)*365</f>
        <v>113.55000000000003</v>
      </c>
      <c r="D18" s="49">
        <f t="shared" si="0"/>
        <v>36.483615000000007</v>
      </c>
      <c r="E18" s="50">
        <f>(dw!K25/1000000)*$D18</f>
        <v>0.19359323654355376</v>
      </c>
      <c r="F18" s="50">
        <f>(dw!L25/1000000)*$D18</f>
        <v>3.7513346373418579E-3</v>
      </c>
      <c r="G18" s="50">
        <f>(dw!M25/1000000)*$D18</f>
        <v>4.9519919090784285E-2</v>
      </c>
      <c r="H18" s="50">
        <f>(dw!N25/1000000)*$D18</f>
        <v>3.5863698774583196E-2</v>
      </c>
      <c r="I18" s="50">
        <f>(dw!O25/1000000)*$D18</f>
        <v>0</v>
      </c>
      <c r="J18" s="50">
        <f>(dw!P25/1000000)*$D18</f>
        <v>3.0988549259719084E-2</v>
      </c>
      <c r="K18" s="50">
        <f>(dw!Q25/1000000)*$D18</f>
        <v>0</v>
      </c>
      <c r="L18" s="50">
        <f>(dw!R25/1000000)*$D18</f>
        <v>8.5606811170796751E-4</v>
      </c>
      <c r="M18" s="50">
        <f>(dw!S25/1000000)*$D18</f>
        <v>6.0461767886231593E-3</v>
      </c>
      <c r="N18" s="50">
        <f>(dw!T25/1000000)*$D18</f>
        <v>2.3639691767244259E-3</v>
      </c>
      <c r="O18" s="50">
        <f>(dw!U25/1000000)*$D18</f>
        <v>5.5090258650000007E-5</v>
      </c>
      <c r="P18" s="50">
        <f>(dw!V25/1000000)*$D18</f>
        <v>2.9551728150000007E-6</v>
      </c>
      <c r="Q18" s="50">
        <f>(dw!W25/1000000)*$D18</f>
        <v>1.2039592950000002E-5</v>
      </c>
      <c r="R18" s="50">
        <f>(dw!X25/1000000)*$D18</f>
        <v>8.2076262196434699E-2</v>
      </c>
      <c r="S18" s="50">
        <f>(dw!Y25/1000000)*$D18</f>
        <v>0</v>
      </c>
      <c r="T18" s="50">
        <f>(dw!Z25/1000000)*$D18</f>
        <v>1.1885796047183794E-2</v>
      </c>
      <c r="U18" s="50">
        <f>(dw!AA25/1000000)*$D18</f>
        <v>0</v>
      </c>
      <c r="V18" s="50">
        <f>(dw!AB25/1000000)*$D18</f>
        <v>0.41701509565107131</v>
      </c>
      <c r="W18" s="50">
        <f>(dw!AC25/1000000)*$D18</f>
        <v>0.28272818904626307</v>
      </c>
      <c r="X18" s="50">
        <f>(dw!AD25/1000000)*$D18</f>
        <v>4.0324848361189637E-2</v>
      </c>
      <c r="Y18" s="51">
        <v>95.808219178082197</v>
      </c>
      <c r="Z18" s="9">
        <v>95.808219178082197</v>
      </c>
    </row>
    <row r="19" spans="1:26" x14ac:dyDescent="0.25">
      <c r="A19" s="52" t="s">
        <v>71</v>
      </c>
      <c r="B19" s="52">
        <v>41705</v>
      </c>
      <c r="C19" s="49">
        <f>(dw!C26/1000)*365</f>
        <v>82.170000000000044</v>
      </c>
      <c r="D19" s="49">
        <f t="shared" si="0"/>
        <v>26.40122100000001</v>
      </c>
      <c r="E19" s="50">
        <f>(dw!K26/1000000)*$D19</f>
        <v>6.3234602932116662E-2</v>
      </c>
      <c r="F19" s="50">
        <f>(dw!L26/1000000)*$D19</f>
        <v>1.2397211691432507E-3</v>
      </c>
      <c r="G19" s="50">
        <f>(dw!M26/1000000)*$D19</f>
        <v>1.5237182542940783E-2</v>
      </c>
      <c r="H19" s="50">
        <f>(dw!N26/1000000)*$D19</f>
        <v>8.2509556315112434E-3</v>
      </c>
      <c r="I19" s="50">
        <f>(dw!O26/1000000)*$D19</f>
        <v>0</v>
      </c>
      <c r="J19" s="50">
        <f>(dw!P26/1000000)*$D19</f>
        <v>1.4176717272742123E-3</v>
      </c>
      <c r="K19" s="50">
        <f>(dw!Q26/1000000)*$D19</f>
        <v>0</v>
      </c>
      <c r="L19" s="50">
        <f>(dw!R26/1000000)*$D19</f>
        <v>2.5471616320622479E-4</v>
      </c>
      <c r="M19" s="50">
        <f>(dw!S26/1000000)*$D19</f>
        <v>1.3998556719555554E-3</v>
      </c>
      <c r="N19" s="50">
        <f>(dw!T26/1000000)*$D19</f>
        <v>4.3463015227390527E-4</v>
      </c>
      <c r="O19" s="50">
        <f>(dw!U26/1000000)*$D19</f>
        <v>3.4321587300000013E-5</v>
      </c>
      <c r="P19" s="50">
        <f>(dw!V26/1000000)*$D19</f>
        <v>2.5081159950000008E-5</v>
      </c>
      <c r="Q19" s="50">
        <f>(dw!W26/1000000)*$D19</f>
        <v>0</v>
      </c>
      <c r="R19" s="50">
        <f>(dw!X26/1000000)*$D19</f>
        <v>8.3513598263976994E-3</v>
      </c>
      <c r="S19" s="50">
        <f>(dw!Y26/1000000)*$D19</f>
        <v>0</v>
      </c>
      <c r="T19" s="50">
        <f>(dw!Z26/1000000)*$D19</f>
        <v>5.0066025449122791E-3</v>
      </c>
      <c r="U19" s="50">
        <f>(dw!AA26/1000000)*$D19</f>
        <v>0</v>
      </c>
      <c r="V19" s="50">
        <f>(dw!AB26/1000000)*$D19</f>
        <v>0.10488670110898179</v>
      </c>
      <c r="W19" s="50">
        <f>(dw!AC26/1000000)*$D19</f>
        <v>8.7962462275711917E-2</v>
      </c>
      <c r="X19" s="50">
        <f>(dw!AD26/1000000)*$D19</f>
        <v>3.5662764619598976E-3</v>
      </c>
      <c r="Y19" s="51">
        <v>146.68493150684901</v>
      </c>
      <c r="Z19" s="9">
        <v>146.68493150684901</v>
      </c>
    </row>
    <row r="20" spans="1:26" x14ac:dyDescent="0.25">
      <c r="A20" s="26">
        <v>129</v>
      </c>
      <c r="B20" s="27">
        <v>39417</v>
      </c>
      <c r="C20" s="28">
        <f>(dw!C27/1000)*365</f>
        <v>1.2915843800957054</v>
      </c>
      <c r="D20" s="28">
        <f t="shared" si="0"/>
        <v>0.41498606132475013</v>
      </c>
      <c r="E20" s="54">
        <f>(dw!K27/1000000)*$D20</f>
        <v>3.4923691472664069E-9</v>
      </c>
      <c r="F20" s="54">
        <f>(dw!L27/1000000)*$D20</f>
        <v>4.2569270170692867E-9</v>
      </c>
      <c r="G20" s="54">
        <f>(dw!M27/1000000)*$D20</f>
        <v>4.9798327358970011E-8</v>
      </c>
      <c r="H20" s="54">
        <f>(dw!N27/1000000)*$D20</f>
        <v>0</v>
      </c>
      <c r="I20" s="54">
        <f>(dw!O27/1000000)*$D20</f>
        <v>0</v>
      </c>
      <c r="J20" s="54">
        <f>(dw!P27/1000000)*$D20</f>
        <v>3.7099753882432663E-7</v>
      </c>
      <c r="K20" s="54">
        <f>(dw!Q27/1000000)*$D20</f>
        <v>0</v>
      </c>
      <c r="L20" s="54">
        <f>(dw!R27/1000000)*$D20</f>
        <v>2.1259735921666948E-7</v>
      </c>
      <c r="M20" s="54">
        <f>(dw!S27/1000000)*$D20</f>
        <v>1.1266871564966966E-7</v>
      </c>
      <c r="N20" s="54">
        <f>(dw!T27/1000000)*$D20</f>
        <v>3.3638770130984246E-7</v>
      </c>
      <c r="O20" s="54">
        <f>(dw!U27/1000000)*$D20</f>
        <v>0</v>
      </c>
      <c r="P20" s="54">
        <f>(dw!V27/1000000)*$D20</f>
        <v>0</v>
      </c>
      <c r="Q20" s="54">
        <f>(dw!W27/1000000)*$D20</f>
        <v>0</v>
      </c>
      <c r="R20" s="54">
        <f>(dw!X27/1000000)*$D20</f>
        <v>3.8676700915466712E-7</v>
      </c>
      <c r="S20" s="54">
        <f>(dw!Y27/1000000)*$D20</f>
        <v>1.8740770529425716E-8</v>
      </c>
      <c r="T20" s="54">
        <f>(dw!Z27/1000000)*$D20</f>
        <v>9.6529907724750118E-9</v>
      </c>
      <c r="U20" s="54">
        <f>(dw!AA27/1000000)*$D20</f>
        <v>6.2247909198712513E-9</v>
      </c>
      <c r="V20" s="54">
        <f>(dw!AB27/1000000)*$D20</f>
        <v>1.5115844999002534E-6</v>
      </c>
      <c r="W20" s="54">
        <f>(dw!AC27/1000000)*$D20</f>
        <v>5.7547623523305706E-8</v>
      </c>
      <c r="X20" s="54">
        <f>(dw!AD27/1000000)*$D20</f>
        <v>1.0326513150005082E-6</v>
      </c>
      <c r="Y20" s="51">
        <v>40.054794520548</v>
      </c>
      <c r="Z20" s="9">
        <v>40.054794520548</v>
      </c>
    </row>
    <row r="21" spans="1:26" x14ac:dyDescent="0.25">
      <c r="A21" s="26">
        <v>131</v>
      </c>
      <c r="B21" s="27">
        <v>39430</v>
      </c>
      <c r="C21" s="28">
        <f>(dw!C28/1000)*365</f>
        <v>1.2484455919255908</v>
      </c>
      <c r="D21" s="28">
        <f t="shared" si="0"/>
        <v>0.40112556868569227</v>
      </c>
      <c r="E21" s="54">
        <f>(dw!K28/1000000)*$D21</f>
        <v>5.0708689890970473E-9</v>
      </c>
      <c r="F21" s="54">
        <f>(dw!L28/1000000)*$D21</f>
        <v>5.2768068560602812E-9</v>
      </c>
      <c r="G21" s="54">
        <f>(dw!M28/1000000)*$D21</f>
        <v>5.4063704147457604E-9</v>
      </c>
      <c r="H21" s="54">
        <f>(dw!N28/1000000)*$D21</f>
        <v>0</v>
      </c>
      <c r="I21" s="54">
        <f>(dw!O28/1000000)*$D21</f>
        <v>0</v>
      </c>
      <c r="J21" s="54">
        <f>(dw!P28/1000000)*$D21</f>
        <v>8.0225113737138461E-8</v>
      </c>
      <c r="K21" s="54">
        <f>(dw!Q28/1000000)*$D21</f>
        <v>0</v>
      </c>
      <c r="L21" s="54">
        <f>(dw!R28/1000000)*$D21</f>
        <v>7.6715265011138646E-8</v>
      </c>
      <c r="M21" s="54">
        <f>(dw!S28/1000000)*$D21</f>
        <v>4.5728314830168917E-8</v>
      </c>
      <c r="N21" s="54">
        <f>(dw!T28/1000000)*$D21</f>
        <v>7.0012456758400735E-8</v>
      </c>
      <c r="O21" s="54">
        <f>(dw!U28/1000000)*$D21</f>
        <v>0</v>
      </c>
      <c r="P21" s="54">
        <f>(dw!V28/1000000)*$D21</f>
        <v>0</v>
      </c>
      <c r="Q21" s="54">
        <f>(dw!W28/1000000)*$D21</f>
        <v>0</v>
      </c>
      <c r="R21" s="54">
        <f>(dw!X28/1000000)*$D21</f>
        <v>1.1413827494167031E-7</v>
      </c>
      <c r="S21" s="54">
        <f>(dw!Y28/1000000)*$D21</f>
        <v>1.4284081500897504E-8</v>
      </c>
      <c r="T21" s="54">
        <f>(dw!Z28/1000000)*$D21</f>
        <v>9.7874638759308913E-9</v>
      </c>
      <c r="U21" s="54">
        <f>(dw!AA28/1000000)*$D21</f>
        <v>0</v>
      </c>
      <c r="V21" s="54">
        <f>(dw!AB28/1000000)*$D21</f>
        <v>4.2664501691524853E-7</v>
      </c>
      <c r="W21" s="54">
        <f>(dw!AC28/1000000)*$D21</f>
        <v>1.5754046259903088E-8</v>
      </c>
      <c r="X21" s="54">
        <f>(dw!AD28/1000000)*$D21</f>
        <v>2.7268115033684676E-7</v>
      </c>
      <c r="Y21" s="51">
        <v>131.20547945205499</v>
      </c>
      <c r="Z21" s="9">
        <v>131.20547945205499</v>
      </c>
    </row>
    <row r="22" spans="1:26" x14ac:dyDescent="0.25">
      <c r="A22" s="26">
        <v>134</v>
      </c>
      <c r="B22" s="27">
        <v>39465</v>
      </c>
      <c r="C22" s="28">
        <f>(dw!C29/1000)*365</f>
        <v>0.18008381810847973</v>
      </c>
      <c r="D22" s="28">
        <f t="shared" si="0"/>
        <v>5.7860930758254527E-2</v>
      </c>
      <c r="E22" s="54">
        <f>(dw!K29/1000000)*$D22</f>
        <v>7.0590335525070528E-10</v>
      </c>
      <c r="F22" s="54">
        <f>(dw!L29/1000000)*$D22</f>
        <v>1.0677656162128291E-9</v>
      </c>
      <c r="G22" s="54">
        <f>(dw!M29/1000000)*$D22</f>
        <v>1.3689896217403022E-9</v>
      </c>
      <c r="H22" s="54">
        <f>(dw!N29/1000000)*$D22</f>
        <v>0</v>
      </c>
      <c r="I22" s="54">
        <f>(dw!O29/1000000)*$D22</f>
        <v>0</v>
      </c>
      <c r="J22" s="54">
        <f>(dw!P29/1000000)*$D22</f>
        <v>6.1601292766191127E-8</v>
      </c>
      <c r="K22" s="54">
        <f>(dw!Q29/1000000)*$D22</f>
        <v>0</v>
      </c>
      <c r="L22" s="54">
        <f>(dw!R29/1000000)*$D22</f>
        <v>4.8750727210367349E-8</v>
      </c>
      <c r="M22" s="54">
        <f>(dw!S29/1000000)*$D22</f>
        <v>2.0514593000339139E-8</v>
      </c>
      <c r="N22" s="54">
        <f>(dw!T29/1000000)*$D22</f>
        <v>3.5607616788629834E-8</v>
      </c>
      <c r="O22" s="54">
        <f>(dw!U29/1000000)*$D22</f>
        <v>0</v>
      </c>
      <c r="P22" s="54">
        <f>(dw!V29/1000000)*$D22</f>
        <v>0</v>
      </c>
      <c r="Q22" s="54">
        <f>(dw!W29/1000000)*$D22</f>
        <v>2.0514014391031559E-9</v>
      </c>
      <c r="R22" s="54">
        <f>(dw!X29/1000000)*$D22</f>
        <v>6.512036795888002E-8</v>
      </c>
      <c r="S22" s="54">
        <f>(dw!Y29/1000000)*$D22</f>
        <v>3.2135960943134565E-9</v>
      </c>
      <c r="T22" s="54">
        <f>(dw!Z29/1000000)*$D22</f>
        <v>8.594662654831126E-10</v>
      </c>
      <c r="U22" s="54">
        <f>(dw!AA29/1000000)*$D22</f>
        <v>0</v>
      </c>
      <c r="V22" s="54">
        <f>(dw!AB29/1000000)*$D22</f>
        <v>2.4086172011651102E-7</v>
      </c>
      <c r="W22" s="54">
        <f>(dw!AC29/1000000)*$D22</f>
        <v>3.1426585932038365E-9</v>
      </c>
      <c r="X22" s="54">
        <f>(dw!AD29/1000000)*$D22</f>
        <v>1.6852563120463066E-7</v>
      </c>
      <c r="Y22" s="51">
        <v>101.452054794521</v>
      </c>
      <c r="Z22" s="9">
        <v>101.452054794521</v>
      </c>
    </row>
    <row r="23" spans="1:26" x14ac:dyDescent="0.25">
      <c r="A23" s="26">
        <v>142</v>
      </c>
      <c r="B23" s="27">
        <v>39545</v>
      </c>
      <c r="C23" s="28">
        <f>(dw!C30/1000)*365</f>
        <v>2.5770409310996496</v>
      </c>
      <c r="D23" s="28">
        <f t="shared" si="0"/>
        <v>0.82800325116231732</v>
      </c>
      <c r="E23" s="54">
        <f>(dw!K30/1000000)*$D23</f>
        <v>1.0101639664180271E-8</v>
      </c>
      <c r="F23" s="54">
        <f>(dw!L30/1000000)*$D23</f>
        <v>1.573578778671426E-8</v>
      </c>
      <c r="G23" s="54">
        <f>(dw!M30/1000000)*$D23</f>
        <v>7.0711477649261905E-9</v>
      </c>
      <c r="H23" s="54">
        <f>(dw!N30/1000000)*$D23</f>
        <v>0</v>
      </c>
      <c r="I23" s="54">
        <f>(dw!O30/1000000)*$D23</f>
        <v>0</v>
      </c>
      <c r="J23" s="54">
        <f>(dw!P30/1000000)*$D23</f>
        <v>9.2285102358296078E-7</v>
      </c>
      <c r="K23" s="54">
        <f>(dw!Q30/1000000)*$D23</f>
        <v>0</v>
      </c>
      <c r="L23" s="54">
        <f>(dw!R30/1000000)*$D23</f>
        <v>6.8603381371802646E-7</v>
      </c>
      <c r="M23" s="54">
        <f>(dw!S30/1000000)*$D23</f>
        <v>3.4403535085794281E-7</v>
      </c>
      <c r="N23" s="54">
        <f>(dw!T30/1000000)*$D23</f>
        <v>6.5006535248753535E-7</v>
      </c>
      <c r="O23" s="54">
        <f>(dw!U30/1000000)*$D23</f>
        <v>0</v>
      </c>
      <c r="P23" s="54">
        <f>(dw!V30/1000000)*$D23</f>
        <v>0</v>
      </c>
      <c r="Q23" s="54">
        <f>(dw!W30/1000000)*$D23</f>
        <v>0</v>
      </c>
      <c r="R23" s="54">
        <f>(dw!X30/1000000)*$D23</f>
        <v>1.1165491361403665E-6</v>
      </c>
      <c r="S23" s="54">
        <f>(dw!Y30/1000000)*$D23</f>
        <v>9.2082241561761308E-8</v>
      </c>
      <c r="T23" s="54">
        <f>(dw!Z30/1000000)*$D23</f>
        <v>2.4384695746730244E-7</v>
      </c>
      <c r="U23" s="54">
        <f>(dw!AA30/1000000)*$D23</f>
        <v>0</v>
      </c>
      <c r="V23" s="54">
        <f>(dw!AB30/1000000)*$D23</f>
        <v>4.0883724510317161E-6</v>
      </c>
      <c r="W23" s="54">
        <f>(dw!AC30/1000000)*$D23</f>
        <v>3.290857521582072E-8</v>
      </c>
      <c r="X23" s="54">
        <f>(dw!AD30/1000000)*$D23</f>
        <v>2.6029855406464652E-6</v>
      </c>
      <c r="Y23" s="51">
        <v>51.041095890411</v>
      </c>
      <c r="Z23" s="9">
        <v>51.041095890411</v>
      </c>
    </row>
    <row r="24" spans="1:26" x14ac:dyDescent="0.25">
      <c r="A24" s="26">
        <v>148</v>
      </c>
      <c r="B24" s="27">
        <v>39570</v>
      </c>
      <c r="C24" s="28">
        <f>(dw!C31/1000)*365</f>
        <v>1.2345949056388164</v>
      </c>
      <c r="D24" s="28">
        <f t="shared" si="0"/>
        <v>0.39667534318175163</v>
      </c>
      <c r="E24" s="54">
        <f>(dw!K31/1000000)*$D24</f>
        <v>1.4438982491815757E-7</v>
      </c>
      <c r="F24" s="54">
        <f>(dw!L31/1000000)*$D24</f>
        <v>2.3562515384996045E-7</v>
      </c>
      <c r="G24" s="54">
        <f>(dw!M31/1000000)*$D24</f>
        <v>4.2263933109436999E-7</v>
      </c>
      <c r="H24" s="54">
        <f>(dw!N31/1000000)*$D24</f>
        <v>0</v>
      </c>
      <c r="I24" s="54">
        <f>(dw!O31/1000000)*$D24</f>
        <v>0</v>
      </c>
      <c r="J24" s="54">
        <f>(dw!P31/1000000)*$D24</f>
        <v>6.4761216527852765E-6</v>
      </c>
      <c r="K24" s="54">
        <f>(dw!Q31/1000000)*$D24</f>
        <v>0</v>
      </c>
      <c r="L24" s="54">
        <f>(dw!R31/1000000)*$D24</f>
        <v>4.9484654048908741E-6</v>
      </c>
      <c r="M24" s="54">
        <f>(dw!S31/1000000)*$D24</f>
        <v>2.1097515301163165E-6</v>
      </c>
      <c r="N24" s="54">
        <f>(dw!T31/1000000)*$D24</f>
        <v>5.4106516809990921E-6</v>
      </c>
      <c r="O24" s="54">
        <f>(dw!U31/1000000)*$D24</f>
        <v>0</v>
      </c>
      <c r="P24" s="54">
        <f>(dw!V31/1000000)*$D24</f>
        <v>0</v>
      </c>
      <c r="Q24" s="54">
        <f>(dw!W31/1000000)*$D24</f>
        <v>4.3634287749992678E-8</v>
      </c>
      <c r="R24" s="54">
        <f>(dw!X31/1000000)*$D24</f>
        <v>6.8482031246897599E-6</v>
      </c>
      <c r="S24" s="54">
        <f>(dw!Y31/1000000)*$D24</f>
        <v>3.0544001424994879E-7</v>
      </c>
      <c r="T24" s="54">
        <f>(dw!Z31/1000000)*$D24</f>
        <v>7.2016408554647004E-7</v>
      </c>
      <c r="U24" s="54">
        <f>(dw!AA31/1000000)*$D24</f>
        <v>8.7268575499985356E-8</v>
      </c>
      <c r="V24" s="54">
        <f>(dw!AB31/1000000)*$D24</f>
        <v>2.7752354666390204E-5</v>
      </c>
      <c r="W24" s="54">
        <f>(dw!AC31/1000000)*$D24</f>
        <v>8.0265430986248814E-7</v>
      </c>
      <c r="X24" s="54">
        <f>(dw!AD31/1000000)*$D24</f>
        <v>1.8988624556541553E-5</v>
      </c>
      <c r="Y24" s="51">
        <v>121.369863013699</v>
      </c>
      <c r="Z24" s="21">
        <v>121.369863013699</v>
      </c>
    </row>
    <row r="25" spans="1:26" x14ac:dyDescent="0.25">
      <c r="A25" s="26">
        <v>152</v>
      </c>
      <c r="B25" s="27">
        <v>39584</v>
      </c>
      <c r="C25" s="28">
        <f>(dw!C32/1000)*365</f>
        <v>0.12620805095823787</v>
      </c>
      <c r="D25" s="28">
        <f t="shared" si="0"/>
        <v>4.0550646772881817E-2</v>
      </c>
      <c r="E25" s="54">
        <f>(dw!K32/1000000)*$D25</f>
        <v>5.6142370457054877E-9</v>
      </c>
      <c r="F25" s="54">
        <f>(dw!L32/1000000)*$D25</f>
        <v>1.0606183866034331E-8</v>
      </c>
      <c r="G25" s="54">
        <f>(dw!M32/1000000)*$D25</f>
        <v>2.2116322749929743E-8</v>
      </c>
      <c r="H25" s="54">
        <f>(dw!N32/1000000)*$D25</f>
        <v>2.8999795039626426E-9</v>
      </c>
      <c r="I25" s="54">
        <f>(dw!O32/1000000)*$D25</f>
        <v>0</v>
      </c>
      <c r="J25" s="54">
        <f>(dw!P32/1000000)*$D25</f>
        <v>3.3511054493109531E-7</v>
      </c>
      <c r="K25" s="54">
        <f>(dw!Q32/1000000)*$D25</f>
        <v>3.8498784046173999E-8</v>
      </c>
      <c r="L25" s="54">
        <f>(dw!R32/1000000)*$D25</f>
        <v>2.1838380506819056E-7</v>
      </c>
      <c r="M25" s="54">
        <f>(dw!S32/1000000)*$D25</f>
        <v>1.3320887464891679E-7</v>
      </c>
      <c r="N25" s="54">
        <f>(dw!T32/1000000)*$D25</f>
        <v>1.9018253336481572E-7</v>
      </c>
      <c r="O25" s="54">
        <f>(dw!U32/1000000)*$D25</f>
        <v>2.6775592064133866E-9</v>
      </c>
      <c r="P25" s="54">
        <f>(dw!V32/1000000)*$D25</f>
        <v>1.2570700499593363E-9</v>
      </c>
      <c r="Q25" s="54">
        <f>(dw!W32/1000000)*$D25</f>
        <v>4.9633991650007343E-10</v>
      </c>
      <c r="R25" s="54">
        <f>(dw!X32/1000000)*$D25</f>
        <v>2.9342448004857283E-7</v>
      </c>
      <c r="S25" s="54">
        <f>(dw!Y32/1000000)*$D25</f>
        <v>1.2440938429920142E-8</v>
      </c>
      <c r="T25" s="54">
        <f>(dw!Z32/1000000)*$D25</f>
        <v>1.9685506118999986E-8</v>
      </c>
      <c r="U25" s="54">
        <f>(dw!AA32/1000000)*$D25</f>
        <v>0</v>
      </c>
      <c r="V25" s="54">
        <f>(dw!AB32/1000000)*$D25</f>
        <v>1.2866031589951901E-6</v>
      </c>
      <c r="W25" s="54">
        <f>(dw!AC32/1000000)*$D25</f>
        <v>4.1236723165632206E-8</v>
      </c>
      <c r="X25" s="54">
        <f>(dw!AD32/1000000)*$D25</f>
        <v>9.1981551123206512E-7</v>
      </c>
      <c r="Y25" s="51">
        <v>311.09589041095899</v>
      </c>
      <c r="Z25" s="21">
        <v>311.09589041095899</v>
      </c>
    </row>
    <row r="26" spans="1:26" x14ac:dyDescent="0.25">
      <c r="A26" s="26">
        <v>168</v>
      </c>
      <c r="B26" s="27">
        <v>39661</v>
      </c>
      <c r="C26" s="28">
        <f>(dw!C33/1000)*365</f>
        <v>2.3229471961665515</v>
      </c>
      <c r="D26" s="28">
        <f t="shared" si="0"/>
        <v>0.74636293412831289</v>
      </c>
      <c r="E26" s="54">
        <f>(dw!K33/1000000)*$D26</f>
        <v>5.6313083379981202E-7</v>
      </c>
      <c r="F26" s="54">
        <f>(dw!L33/1000000)*$D26</f>
        <v>6.3067667933842434E-7</v>
      </c>
      <c r="G26" s="54">
        <f>(dw!M33/1000000)*$D26</f>
        <v>8.9563552095397546E-7</v>
      </c>
      <c r="H26" s="54">
        <f>(dw!N33/1000000)*$D26</f>
        <v>7.0531297275125564E-7</v>
      </c>
      <c r="I26" s="54">
        <f>(dw!O33/1000000)*$D26</f>
        <v>0</v>
      </c>
      <c r="J26" s="54">
        <f>(dw!P33/1000000)*$D26</f>
        <v>1.9629345167574632E-5</v>
      </c>
      <c r="K26" s="54">
        <f>(dw!Q33/1000000)*$D26</f>
        <v>1.5263122002923997E-6</v>
      </c>
      <c r="L26" s="54">
        <f>(dw!R33/1000000)*$D26</f>
        <v>6.2328768629055411E-6</v>
      </c>
      <c r="M26" s="54">
        <f>(dw!S33/1000000)*$D26</f>
        <v>6.1948123532649974E-6</v>
      </c>
      <c r="N26" s="54">
        <f>(dw!T33/1000000)*$D26</f>
        <v>8.2099922754114422E-6</v>
      </c>
      <c r="O26" s="54">
        <f>(dw!U33/1000000)*$D26</f>
        <v>0</v>
      </c>
      <c r="P26" s="54">
        <f>(dw!V33/1000000)*$D26</f>
        <v>0</v>
      </c>
      <c r="Q26" s="54">
        <f>(dw!W33/1000000)*$D26</f>
        <v>0</v>
      </c>
      <c r="R26" s="54">
        <f>(dw!X33/1000000)*$D26</f>
        <v>1.8994936673565562E-5</v>
      </c>
      <c r="S26" s="54">
        <f>(dw!Y33/1000000)*$D26</f>
        <v>1.6419984550822884E-7</v>
      </c>
      <c r="T26" s="54">
        <f>(dw!Z33/1000000)*$D26</f>
        <v>2.9406699604655525E-6</v>
      </c>
      <c r="U26" s="54">
        <f>(dw!AA33/1000000)*$D26</f>
        <v>0</v>
      </c>
      <c r="V26" s="54">
        <f>(dw!AB33/1000000)*$D26</f>
        <v>6.6687901345831814E-5</v>
      </c>
      <c r="W26" s="54">
        <f>(dw!AC33/1000000)*$D26</f>
        <v>2.7947560068434676E-6</v>
      </c>
      <c r="X26" s="54">
        <f>(dw!AD33/1000000)*$D26</f>
        <v>4.1793338859449009E-5</v>
      </c>
      <c r="Y26" s="51">
        <v>225.12328767123299</v>
      </c>
      <c r="Z26" s="21">
        <v>225.12328767123299</v>
      </c>
    </row>
    <row r="27" spans="1:26" x14ac:dyDescent="0.25">
      <c r="A27" s="26">
        <v>170</v>
      </c>
      <c r="B27" s="27">
        <v>39683</v>
      </c>
      <c r="C27" s="28">
        <f>(dw!C34/1000)*365</f>
        <v>1.866863381862262</v>
      </c>
      <c r="D27" s="28">
        <f t="shared" si="0"/>
        <v>0.59982320459234462</v>
      </c>
      <c r="E27" s="54">
        <f>(dw!K34/1000000)*$D27</f>
        <v>3.0710948075128045E-7</v>
      </c>
      <c r="F27" s="54">
        <f>(dw!L34/1000000)*$D27</f>
        <v>2.7207980560308753E-7</v>
      </c>
      <c r="G27" s="54">
        <f>(dw!M34/1000000)*$D27</f>
        <v>2.0393988956139719E-7</v>
      </c>
      <c r="H27" s="54">
        <f>(dw!N34/1000000)*$D27</f>
        <v>0</v>
      </c>
      <c r="I27" s="54">
        <f>(dw!O34/1000000)*$D27</f>
        <v>0</v>
      </c>
      <c r="J27" s="54">
        <f>(dw!P34/1000000)*$D27</f>
        <v>1.1709148776847161E-5</v>
      </c>
      <c r="K27" s="54">
        <f>(dw!Q34/1000000)*$D27</f>
        <v>5.7253124878339291E-7</v>
      </c>
      <c r="L27" s="54">
        <f>(dw!R34/1000000)*$D27</f>
        <v>4.0650018575223198E-6</v>
      </c>
      <c r="M27" s="54">
        <f>(dw!S34/1000000)*$D27</f>
        <v>2.9031443102269483E-6</v>
      </c>
      <c r="N27" s="54">
        <f>(dw!T34/1000000)*$D27</f>
        <v>5.089499890966044E-6</v>
      </c>
      <c r="O27" s="54">
        <f>(dw!U34/1000000)*$D27</f>
        <v>0</v>
      </c>
      <c r="P27" s="54">
        <f>(dw!V34/1000000)*$D27</f>
        <v>0</v>
      </c>
      <c r="Q27" s="54">
        <f>(dw!W34/1000000)*$D27</f>
        <v>0</v>
      </c>
      <c r="R27" s="54">
        <f>(dw!X34/1000000)*$D27</f>
        <v>1.8723481331350035E-5</v>
      </c>
      <c r="S27" s="54">
        <f>(dw!Y34/1000000)*$D27</f>
        <v>1.4695668512512443E-7</v>
      </c>
      <c r="T27" s="54">
        <f>(dw!Z34/1000000)*$D27</f>
        <v>4.891918127373325E-7</v>
      </c>
      <c r="U27" s="54">
        <f>(dw!AA34/1000000)*$D27</f>
        <v>0</v>
      </c>
      <c r="V27" s="54">
        <f>(dw!AB34/1000000)*$D27</f>
        <v>4.4482085089474128E-5</v>
      </c>
      <c r="W27" s="54">
        <f>(dw!AC34/1000000)*$D27</f>
        <v>7.8312917591576514E-7</v>
      </c>
      <c r="X27" s="54">
        <f>(dw!AD34/1000000)*$D27</f>
        <v>2.4339326084345864E-5</v>
      </c>
      <c r="Y27" s="51">
        <v>3.5385873427279599</v>
      </c>
      <c r="Z27" s="28">
        <v>3.5385873427279599</v>
      </c>
    </row>
    <row r="28" spans="1:26" x14ac:dyDescent="0.25">
      <c r="A28" s="26">
        <v>184</v>
      </c>
      <c r="B28" s="39">
        <v>39798</v>
      </c>
      <c r="C28" s="28">
        <f>(dw!C35/1000)*365</f>
        <v>2.870000000000001</v>
      </c>
      <c r="D28" s="28">
        <f t="shared" si="0"/>
        <v>0.92213100000000026</v>
      </c>
      <c r="E28" s="54">
        <f>(dw!K35/1000000)*$D28</f>
        <v>1.533978895611518E-6</v>
      </c>
      <c r="F28" s="54">
        <f>(dw!L35/1000000)*$D28</f>
        <v>1.9217125121963183E-6</v>
      </c>
      <c r="G28" s="54">
        <f>(dw!M35/1000000)*$D28</f>
        <v>1.3752190564881416E-6</v>
      </c>
      <c r="H28" s="54">
        <f>(dw!N35/1000000)*$D28</f>
        <v>6.8398226279422362E-6</v>
      </c>
      <c r="I28" s="54">
        <f>(dw!O35/1000000)*$D28</f>
        <v>0</v>
      </c>
      <c r="J28" s="54">
        <f>(dw!P35/1000000)*$D28</f>
        <v>8.9093542426270555E-6</v>
      </c>
      <c r="K28" s="54">
        <f>(dw!Q35/1000000)*$D28</f>
        <v>0</v>
      </c>
      <c r="L28" s="54">
        <f>(dw!R35/1000000)*$D28</f>
        <v>7.2817718142861166E-6</v>
      </c>
      <c r="M28" s="54">
        <f>(dw!S35/1000000)*$D28</f>
        <v>7.7332484365272203E-6</v>
      </c>
      <c r="N28" s="54">
        <f>(dw!T35/1000000)*$D28</f>
        <v>5.4584838040702042E-6</v>
      </c>
      <c r="O28" s="54">
        <f>(dw!U35/1000000)*$D28</f>
        <v>0</v>
      </c>
      <c r="P28" s="54">
        <f>(dw!V35/1000000)*$D28</f>
        <v>0</v>
      </c>
      <c r="Q28" s="54">
        <f>(dw!W35/1000000)*$D28</f>
        <v>0</v>
      </c>
      <c r="R28" s="54">
        <f>(dw!X35/1000000)*$D28</f>
        <v>2.0569673682817467E-5</v>
      </c>
      <c r="S28" s="54">
        <f>(dw!Y35/1000000)*$D28</f>
        <v>1.9364751000000006E-7</v>
      </c>
      <c r="T28" s="54">
        <f>(dw!Z35/1000000)*$D28</f>
        <v>1.0591050099233767E-6</v>
      </c>
      <c r="U28" s="54">
        <f>(dw!AA35/1000000)*$D28</f>
        <v>0</v>
      </c>
      <c r="V28" s="54">
        <f>(dw!AB35/1000000)*$D28</f>
        <v>6.2876017592489652E-5</v>
      </c>
      <c r="W28" s="54">
        <f>(dw!AC35/1000000)*$D28</f>
        <v>1.1670733092238214E-5</v>
      </c>
      <c r="X28" s="54">
        <f>(dw!AD35/1000000)*$D28</f>
        <v>2.9382858297510597E-5</v>
      </c>
      <c r="Y28" s="51">
        <v>3.4203988819879201</v>
      </c>
      <c r="Z28" s="28">
        <v>3.4203988819879201</v>
      </c>
    </row>
    <row r="29" spans="1:26" x14ac:dyDescent="0.25">
      <c r="A29" s="26">
        <v>199</v>
      </c>
      <c r="B29" s="39">
        <v>39913</v>
      </c>
      <c r="C29" s="28">
        <f>(dw!C36/1000)*365</f>
        <v>0.68000000000000116</v>
      </c>
      <c r="D29" s="28">
        <f t="shared" si="0"/>
        <v>0.21848400000000034</v>
      </c>
      <c r="E29" s="54">
        <f>(dw!K36/1000000)*$D29</f>
        <v>1.0487232000000016E-7</v>
      </c>
      <c r="F29" s="54">
        <f>(dw!L36/1000000)*$D29</f>
        <v>1.6279242840000026E-7</v>
      </c>
      <c r="G29" s="54">
        <f>(dw!M36/1000000)*$D29</f>
        <v>0</v>
      </c>
      <c r="H29" s="54">
        <f>(dw!N36/1000000)*$D29</f>
        <v>0</v>
      </c>
      <c r="I29" s="54">
        <f>(dw!O36/1000000)*$D29</f>
        <v>0</v>
      </c>
      <c r="J29" s="54">
        <f>(dw!P36/1000000)*$D29</f>
        <v>4.4650518618984925E-7</v>
      </c>
      <c r="K29" s="54">
        <f>(dw!Q36/1000000)*$D29</f>
        <v>2.8635208463273584E-7</v>
      </c>
      <c r="L29" s="54">
        <f>(dw!R36/1000000)*$D29</f>
        <v>2.7901906427975197E-7</v>
      </c>
      <c r="M29" s="54">
        <f>(dw!S36/1000000)*$D29</f>
        <v>4.18846926292528E-7</v>
      </c>
      <c r="N29" s="54">
        <f>(dw!T36/1000000)*$D29</f>
        <v>2.9570397367048782E-7</v>
      </c>
      <c r="O29" s="54">
        <f>(dw!U36/1000000)*$D29</f>
        <v>0</v>
      </c>
      <c r="P29" s="54">
        <f>(dw!V36/1000000)*$D29</f>
        <v>0</v>
      </c>
      <c r="Q29" s="54">
        <f>(dw!W36/1000000)*$D29</f>
        <v>1.0928155284178083E-7</v>
      </c>
      <c r="R29" s="54">
        <f>(dw!X36/1000000)*$D29</f>
        <v>8.5633215867153125E-7</v>
      </c>
      <c r="S29" s="54">
        <f>(dw!Y36/1000000)*$D29</f>
        <v>1.3297144392536298E-7</v>
      </c>
      <c r="T29" s="54">
        <f>(dw!Z36/1000000)*$D29</f>
        <v>8.6520726120706744E-8</v>
      </c>
      <c r="U29" s="54">
        <f>(dw!AA36/1000000)*$D29</f>
        <v>7.0279224233141169E-7</v>
      </c>
      <c r="V29" s="54">
        <f>(dw!AB36/1000000)*$D29</f>
        <v>3.8819901073561461E-6</v>
      </c>
      <c r="W29" s="54">
        <f>(dw!AC36/1000000)*$D29</f>
        <v>2.6766474840000042E-7</v>
      </c>
      <c r="X29" s="54">
        <f>(dw!AD36/1000000)*$D29</f>
        <v>1.8357087879071336E-6</v>
      </c>
      <c r="Y29" s="51">
        <v>0.49338032358487599</v>
      </c>
      <c r="Z29" s="28">
        <v>0.49338032358487599</v>
      </c>
    </row>
    <row r="30" spans="1:26" x14ac:dyDescent="0.25">
      <c r="A30" s="26">
        <v>219</v>
      </c>
      <c r="B30" s="39">
        <v>40108</v>
      </c>
      <c r="C30" s="28">
        <f>(dw!C37/1000)*365</f>
        <v>2.2799999999999989</v>
      </c>
      <c r="D30" s="28">
        <f t="shared" si="0"/>
        <v>0.73256399999999955</v>
      </c>
      <c r="E30" s="54">
        <f>(dw!K37/1000000)*$D30</f>
        <v>1.0988459999999993E-6</v>
      </c>
      <c r="F30" s="54">
        <f>(dw!L37/1000000)*$D30</f>
        <v>8.7907679999999946E-7</v>
      </c>
      <c r="G30" s="54">
        <f>(dw!M37/1000000)*$D30</f>
        <v>1.3270327601557619E-6</v>
      </c>
      <c r="H30" s="54">
        <f>(dw!N37/1000000)*$D30</f>
        <v>0</v>
      </c>
      <c r="I30" s="54">
        <f>(dw!O37/1000000)*$D30</f>
        <v>0</v>
      </c>
      <c r="J30" s="54">
        <f>(dw!P37/1000000)*$D30</f>
        <v>2.3924171423559324E-5</v>
      </c>
      <c r="K30" s="54">
        <f>(dw!Q37/1000000)*$D30</f>
        <v>0</v>
      </c>
      <c r="L30" s="54">
        <f>(dw!R37/1000000)*$D30</f>
        <v>7.656650118104349E-6</v>
      </c>
      <c r="M30" s="54">
        <f>(dw!S37/1000000)*$D30</f>
        <v>1.7872410808947377E-5</v>
      </c>
      <c r="N30" s="54">
        <f>(dw!T37/1000000)*$D30</f>
        <v>8.2163259324600431E-6</v>
      </c>
      <c r="O30" s="54">
        <f>(dw!U37/1000000)*$D30</f>
        <v>0</v>
      </c>
      <c r="P30" s="54">
        <f>(dw!V37/1000000)*$D30</f>
        <v>0</v>
      </c>
      <c r="Q30" s="54">
        <f>(dw!W37/1000000)*$D30</f>
        <v>0</v>
      </c>
      <c r="R30" s="54">
        <f>(dw!X37/1000000)*$D30</f>
        <v>2.4857532342545838E-5</v>
      </c>
      <c r="S30" s="54">
        <f>(dw!Y37/1000000)*$D30</f>
        <v>1.5750125999999991E-7</v>
      </c>
      <c r="T30" s="54">
        <f>(dw!Z37/1000000)*$D30</f>
        <v>2.3285566902004447E-6</v>
      </c>
      <c r="U30" s="54">
        <f>(dw!AA37/1000000)*$D30</f>
        <v>0</v>
      </c>
      <c r="V30" s="54">
        <f>(dw!AB37/1000000)*$D30</f>
        <v>8.8318104135973137E-5</v>
      </c>
      <c r="W30" s="54">
        <f>(dw!AC37/1000000)*$D30</f>
        <v>3.3049555601557603E-6</v>
      </c>
      <c r="X30" s="54">
        <f>(dw!AD37/1000000)*$D30</f>
        <v>5.7669558283071078E-5</v>
      </c>
      <c r="Y30" s="51">
        <v>7.0603861126017797</v>
      </c>
      <c r="Z30" s="28">
        <v>7.0603861126017797</v>
      </c>
    </row>
    <row r="31" spans="1:26" x14ac:dyDescent="0.25">
      <c r="A31" s="26">
        <v>245</v>
      </c>
      <c r="B31" s="39">
        <v>40351</v>
      </c>
      <c r="C31" s="28">
        <f>(dw!C38/1000)*365</f>
        <v>0.49000000000000093</v>
      </c>
      <c r="D31" s="28">
        <f t="shared" si="0"/>
        <v>0.15743700000000027</v>
      </c>
      <c r="E31" s="54">
        <f>(dw!K38/1000000)*$D31</f>
        <v>2.7496672095841385E-9</v>
      </c>
      <c r="F31" s="54">
        <f>(dw!L38/1000000)*$D31</f>
        <v>5.4378739800000102E-9</v>
      </c>
      <c r="G31" s="54">
        <f>(dw!M38/1000000)*$D31</f>
        <v>3.406037569880724E-9</v>
      </c>
      <c r="H31" s="54">
        <f>(dw!N38/1000000)*$D31</f>
        <v>0</v>
      </c>
      <c r="I31" s="54">
        <f>(dw!O38/1000000)*$D31</f>
        <v>0</v>
      </c>
      <c r="J31" s="54">
        <f>(dw!P38/1000000)*$D31</f>
        <v>5.7904866702399674E-8</v>
      </c>
      <c r="K31" s="54">
        <f>(dw!Q38/1000000)*$D31</f>
        <v>0</v>
      </c>
      <c r="L31" s="54">
        <f>(dw!R38/1000000)*$D31</f>
        <v>0</v>
      </c>
      <c r="M31" s="54">
        <f>(dw!S38/1000000)*$D31</f>
        <v>3.7073739708173249E-8</v>
      </c>
      <c r="N31" s="54">
        <f>(dw!T38/1000000)*$D31</f>
        <v>3.1487400000000055E-7</v>
      </c>
      <c r="O31" s="54">
        <f>(dw!U38/1000000)*$D31</f>
        <v>0</v>
      </c>
      <c r="P31" s="54">
        <f>(dw!V38/1000000)*$D31</f>
        <v>1.4564496870000028E-9</v>
      </c>
      <c r="Q31" s="54">
        <f>(dw!W38/1000000)*$D31</f>
        <v>0</v>
      </c>
      <c r="R31" s="54">
        <f>(dw!X38/1000000)*$D31</f>
        <v>4.3238886251550909E-8</v>
      </c>
      <c r="S31" s="54">
        <f>(dw!Y38/1000000)*$D31</f>
        <v>5.1167025000000088E-8</v>
      </c>
      <c r="T31" s="54">
        <f>(dw!Z38/1000000)*$D31</f>
        <v>0</v>
      </c>
      <c r="U31" s="54">
        <f>(dw!AA38/1000000)*$D31</f>
        <v>0</v>
      </c>
      <c r="V31" s="54">
        <f>(dw!AB38/1000000)*$D31</f>
        <v>4.6468507142158918E-7</v>
      </c>
      <c r="W31" s="54">
        <f>(dw!AC38/1000000)*$D31</f>
        <v>1.1593578759464872E-8</v>
      </c>
      <c r="X31" s="54">
        <f>(dw!AD38/1000000)*$D31</f>
        <v>4.0985260641057393E-7</v>
      </c>
      <c r="Y31" s="51">
        <v>3.3824517962707299</v>
      </c>
      <c r="Z31" s="28">
        <v>3.3824517962707299</v>
      </c>
    </row>
    <row r="32" spans="1:26" x14ac:dyDescent="0.25">
      <c r="A32" s="26">
        <v>290</v>
      </c>
      <c r="B32" s="39">
        <v>40586</v>
      </c>
      <c r="C32" s="28">
        <f>(dw!C39/1000)*365</f>
        <v>2.7500000000000018</v>
      </c>
      <c r="D32" s="28">
        <f t="shared" si="0"/>
        <v>0.88357500000000044</v>
      </c>
      <c r="E32" s="54">
        <f>(dw!K39/1000000)*$D32</f>
        <v>7.6871025000000038E-7</v>
      </c>
      <c r="F32" s="54">
        <f>(dw!L39/1000000)*$D32</f>
        <v>1.2232106675084479E-6</v>
      </c>
      <c r="G32" s="54">
        <f>(dw!M39/1000000)*$D32</f>
        <v>1.0602900000000004E-6</v>
      </c>
      <c r="H32" s="54">
        <f>(dw!N39/1000000)*$D32</f>
        <v>2.2972950000000014E-6</v>
      </c>
      <c r="I32" s="54">
        <f>(dw!O39/1000000)*$D32</f>
        <v>0</v>
      </c>
      <c r="J32" s="54">
        <f>(dw!P39/1000000)*$D32</f>
        <v>3.6266690939997506E-5</v>
      </c>
      <c r="K32" s="54">
        <f>(dw!Q39/1000000)*$D32</f>
        <v>0</v>
      </c>
      <c r="L32" s="54">
        <f>(dw!R39/1000000)*$D32</f>
        <v>7.8024144737522088E-6</v>
      </c>
      <c r="M32" s="54">
        <f>(dw!S39/1000000)*$D32</f>
        <v>8.3509743740413595E-6</v>
      </c>
      <c r="N32" s="54">
        <f>(dw!T39/1000000)*$D32</f>
        <v>1.4764917056406102E-5</v>
      </c>
      <c r="O32" s="54">
        <f>(dw!U39/1000000)*$D32</f>
        <v>0</v>
      </c>
      <c r="P32" s="54">
        <f>(dw!V39/1000000)*$D32</f>
        <v>0</v>
      </c>
      <c r="Q32" s="54">
        <f>(dw!W39/1000000)*$D32</f>
        <v>0</v>
      </c>
      <c r="R32" s="54">
        <f>(dw!X39/1000000)*$D32</f>
        <v>8.965156047902933E-5</v>
      </c>
      <c r="S32" s="54">
        <f>(dw!Y39/1000000)*$D32</f>
        <v>1.5904350000000007E-7</v>
      </c>
      <c r="T32" s="54">
        <f>(dw!Z39/1000000)*$D32</f>
        <v>2.3301994912181448E-5</v>
      </c>
      <c r="U32" s="54">
        <f>(dw!AA39/1000000)*$D32</f>
        <v>0</v>
      </c>
      <c r="V32" s="54">
        <f>(dw!AB39/1000000)*$D32</f>
        <v>1.8564710165291644E-4</v>
      </c>
      <c r="W32" s="54">
        <f>(dw!AC39/1000000)*$D32</f>
        <v>5.3495059175084488E-6</v>
      </c>
      <c r="X32" s="54">
        <f>(dw!AD39/1000000)*$D32</f>
        <v>6.7184996844197193E-5</v>
      </c>
      <c r="Y32" s="51">
        <v>0.34577548207736403</v>
      </c>
      <c r="Z32" s="28">
        <v>0.34577548207736403</v>
      </c>
    </row>
    <row r="33" spans="1:26" x14ac:dyDescent="0.25">
      <c r="A33" s="26">
        <v>312</v>
      </c>
      <c r="B33" s="39">
        <v>40748</v>
      </c>
      <c r="C33" s="28">
        <f>(dw!C40/1000)*365</f>
        <v>2.1999999999999993</v>
      </c>
      <c r="D33" s="28">
        <f t="shared" si="0"/>
        <v>0.7068599999999996</v>
      </c>
      <c r="E33" s="54">
        <f>(dw!K40/1000000)*$D33</f>
        <v>2.4740099999999987E-7</v>
      </c>
      <c r="F33" s="54">
        <f>(dw!L40/1000000)*$D33</f>
        <v>5.3014499999999967E-7</v>
      </c>
      <c r="G33" s="54">
        <f>(dw!M40/1000000)*$D33</f>
        <v>3.0390992196774378E-7</v>
      </c>
      <c r="H33" s="54">
        <f>(dw!N40/1000000)*$D33</f>
        <v>0</v>
      </c>
      <c r="I33" s="54">
        <f>(dw!O40/1000000)*$D33</f>
        <v>0</v>
      </c>
      <c r="J33" s="54">
        <f>(dw!P40/1000000)*$D33</f>
        <v>4.8004703627443818E-6</v>
      </c>
      <c r="K33" s="54">
        <f>(dw!Q40/1000000)*$D33</f>
        <v>1.1830446534896643E-6</v>
      </c>
      <c r="L33" s="54">
        <f>(dw!R40/1000000)*$D33</f>
        <v>1.7287992502929378E-6</v>
      </c>
      <c r="M33" s="54">
        <f>(dw!S40/1000000)*$D33</f>
        <v>3.2738462296384665E-6</v>
      </c>
      <c r="N33" s="54">
        <f>(dw!T40/1000000)*$D33</f>
        <v>1.5224344571747903E-6</v>
      </c>
      <c r="O33" s="54">
        <f>(dw!U40/1000000)*$D33</f>
        <v>7.1831636870540528E-7</v>
      </c>
      <c r="P33" s="54">
        <f>(dw!V40/1000000)*$D33</f>
        <v>1.5197489999999991E-7</v>
      </c>
      <c r="Q33" s="54">
        <f>(dw!W40/1000000)*$D33</f>
        <v>0</v>
      </c>
      <c r="R33" s="54">
        <f>(dw!X40/1000000)*$D33</f>
        <v>4.7659956339433951E-6</v>
      </c>
      <c r="S33" s="54">
        <f>(dw!Y40/1000000)*$D33</f>
        <v>5.8170390145984851E-7</v>
      </c>
      <c r="T33" s="54">
        <f>(dw!Z40/1000000)*$D33</f>
        <v>4.7268340589501179E-7</v>
      </c>
      <c r="U33" s="54">
        <f>(dw!AA40/1000000)*$D33</f>
        <v>0</v>
      </c>
      <c r="V33" s="54">
        <f>(dw!AB40/1000000)*$D33</f>
        <v>2.0280725085311643E-5</v>
      </c>
      <c r="W33" s="54">
        <f>(dw!AC40/1000000)*$D33</f>
        <v>4.3258236878709737E-6</v>
      </c>
      <c r="X33" s="54">
        <f>(dw!AD40/1000000)*$D33</f>
        <v>5.2907645288182602E-5</v>
      </c>
      <c r="Y33" s="51">
        <v>6.3642388936069896</v>
      </c>
      <c r="Z33" s="28">
        <v>6.3642388936069896</v>
      </c>
    </row>
    <row r="34" spans="1:26" x14ac:dyDescent="0.25">
      <c r="A34" s="26">
        <v>320</v>
      </c>
      <c r="B34" s="39">
        <v>40831</v>
      </c>
      <c r="C34" s="28">
        <f>(dw!C41/1000)*365</f>
        <v>2.77</v>
      </c>
      <c r="D34" s="28">
        <f t="shared" si="0"/>
        <v>0.89000099999999993</v>
      </c>
      <c r="E34" s="54">
        <f>(dw!K41/1000000)*$D34</f>
        <v>1.8307320569999998E-7</v>
      </c>
      <c r="F34" s="54">
        <f>(dw!L41/1000000)*$D34</f>
        <v>1.8111520349999999E-7</v>
      </c>
      <c r="G34" s="54">
        <f>(dw!M41/1000000)*$D34</f>
        <v>1.058123719697537E-8</v>
      </c>
      <c r="H34" s="54">
        <f>(dw!N41/1000000)*$D34</f>
        <v>4.065110817112103E-8</v>
      </c>
      <c r="I34" s="54">
        <f>(dw!O41/1000000)*$D34</f>
        <v>0</v>
      </c>
      <c r="J34" s="54">
        <f>(dw!P41/1000000)*$D34</f>
        <v>5.4483501251835372E-6</v>
      </c>
      <c r="K34" s="54">
        <f>(dw!Q41/1000000)*$D34</f>
        <v>0</v>
      </c>
      <c r="L34" s="54">
        <f>(dw!R41/1000000)*$D34</f>
        <v>3.5120832793663585E-6</v>
      </c>
      <c r="M34" s="54">
        <f>(dw!S41/1000000)*$D34</f>
        <v>5.4682928885771795E-6</v>
      </c>
      <c r="N34" s="54">
        <f>(dw!T41/1000000)*$D34</f>
        <v>3.5642052368898005E-6</v>
      </c>
      <c r="O34" s="54">
        <f>(dw!U41/1000000)*$D34</f>
        <v>2.5083510250832393E-6</v>
      </c>
      <c r="P34" s="54">
        <f>(dw!V41/1000000)*$D34</f>
        <v>4.943955555E-7</v>
      </c>
      <c r="Q34" s="54">
        <f>(dw!W41/1000000)*$D34</f>
        <v>0</v>
      </c>
      <c r="R34" s="54">
        <f>(dw!X41/1000000)*$D34</f>
        <v>1.0356311353497111E-5</v>
      </c>
      <c r="S34" s="54">
        <f>(dw!Y41/1000000)*$D34</f>
        <v>8.3135610021079324E-7</v>
      </c>
      <c r="T34" s="54">
        <f>(dw!Z41/1000000)*$D34</f>
        <v>6.6482279239819025E-7</v>
      </c>
      <c r="U34" s="54">
        <f>(dw!AA41/1000000)*$D34</f>
        <v>0</v>
      </c>
      <c r="V34" s="54">
        <f>(dw!AB41/1000000)*$D34</f>
        <v>3.3263589111274306E-5</v>
      </c>
      <c r="W34" s="54">
        <f>(dw!AC41/1000000)*$D34</f>
        <v>4.1542075456809635E-7</v>
      </c>
      <c r="X34" s="54">
        <f>(dw!AD41/1000000)*$D34</f>
        <v>2.0995678110600114E-5</v>
      </c>
      <c r="Y34" s="51">
        <v>5.11469419688291</v>
      </c>
      <c r="Z34" s="28">
        <v>5.11469419688291</v>
      </c>
    </row>
    <row r="35" spans="1:26" x14ac:dyDescent="0.25">
      <c r="A35" s="26" t="s">
        <v>73</v>
      </c>
      <c r="B35" s="39">
        <v>40922</v>
      </c>
      <c r="C35" s="28">
        <f>(dw!C42/1000)*365</f>
        <v>3.3857807900455419</v>
      </c>
      <c r="D35" s="28">
        <f t="shared" si="0"/>
        <v>1.0878513678416324</v>
      </c>
      <c r="E35" s="54">
        <f>(dw!K42/1000000)*$D35</f>
        <v>8.105580541788003E-7</v>
      </c>
      <c r="F35" s="54">
        <f>(dw!L42/1000000)*$D35</f>
        <v>1.6309754140894862E-6</v>
      </c>
      <c r="G35" s="54">
        <f>(dw!M42/1000000)*$D35</f>
        <v>1.4977666125711589E-6</v>
      </c>
      <c r="H35" s="54">
        <f>(dw!N42/1000000)*$D35</f>
        <v>0</v>
      </c>
      <c r="I35" s="54">
        <f>(dw!O42/1000000)*$D35</f>
        <v>0</v>
      </c>
      <c r="J35" s="54">
        <f>(dw!P42/1000000)*$D35</f>
        <v>8.7955261017553404E-6</v>
      </c>
      <c r="K35" s="54">
        <f>(dw!Q42/1000000)*$D35</f>
        <v>0</v>
      </c>
      <c r="L35" s="54">
        <f>(dw!R42/1000000)*$D35</f>
        <v>5.8269781401370095E-6</v>
      </c>
      <c r="M35" s="54">
        <f>(dw!S42/1000000)*$D35</f>
        <v>4.7666649296412401E-6</v>
      </c>
      <c r="N35" s="54">
        <f>(dw!T42/1000000)*$D35</f>
        <v>6.9895127937547842E-6</v>
      </c>
      <c r="O35" s="54">
        <f>(dw!U42/1000000)*$D35</f>
        <v>0</v>
      </c>
      <c r="P35" s="54">
        <f>(dw!V42/1000000)*$D35</f>
        <v>0</v>
      </c>
      <c r="Q35" s="54">
        <f>(dw!W42/1000000)*$D35</f>
        <v>0</v>
      </c>
      <c r="R35" s="54">
        <f>(dw!X42/1000000)*$D35</f>
        <v>9.5647866608360425E-6</v>
      </c>
      <c r="S35" s="54">
        <f>(dw!Y42/1000000)*$D35</f>
        <v>3.2689898624403769E-6</v>
      </c>
      <c r="T35" s="54">
        <f>(dw!Z42/1000000)*$D35</f>
        <v>4.1065997984633271E-6</v>
      </c>
      <c r="U35" s="54">
        <f>(dw!AA42/1000000)*$D35</f>
        <v>0</v>
      </c>
      <c r="V35" s="54">
        <f>(dw!AB42/1000000)*$D35</f>
        <v>4.7258358367867568E-5</v>
      </c>
      <c r="W35" s="54">
        <f>(dw!AC42/1000000)*$D35</f>
        <v>3.9393000808394452E-6</v>
      </c>
      <c r="X35" s="54">
        <f>(dw!AD42/1000000)*$D35</f>
        <v>2.6378681965288376E-5</v>
      </c>
      <c r="Y35" s="51">
        <v>7.86301369863014</v>
      </c>
      <c r="Z35" s="28">
        <v>7.86301369863014</v>
      </c>
    </row>
    <row r="36" spans="1:26" x14ac:dyDescent="0.25">
      <c r="A36" s="40" t="s">
        <v>74</v>
      </c>
      <c r="B36" s="40">
        <v>40960</v>
      </c>
      <c r="C36" s="28">
        <f>(dw!C43/1000)*365</f>
        <v>1.0700000000000005</v>
      </c>
      <c r="D36" s="28">
        <f t="shared" si="0"/>
        <v>0.34379100000000007</v>
      </c>
      <c r="E36" s="54">
        <f>(dw!K43/1000000)*$D36</f>
        <v>8.8110219732001783E-8</v>
      </c>
      <c r="F36" s="54">
        <f>(dw!L43/1000000)*$D36</f>
        <v>2.1763039883290888E-8</v>
      </c>
      <c r="G36" s="54">
        <f>(dw!M43/1000000)*$D36</f>
        <v>2.5453130539215176E-7</v>
      </c>
      <c r="H36" s="54">
        <f>(dw!N43/1000000)*$D36</f>
        <v>1.3540929451493147E-7</v>
      </c>
      <c r="I36" s="54">
        <f>(dw!O43/1000000)*$D36</f>
        <v>0</v>
      </c>
      <c r="J36" s="54">
        <f>(dw!P43/1000000)*$D36</f>
        <v>3.2434871504784012E-7</v>
      </c>
      <c r="K36" s="54">
        <f>(dw!Q43/1000000)*$D36</f>
        <v>0</v>
      </c>
      <c r="L36" s="54">
        <f>(dw!R43/1000000)*$D36</f>
        <v>4.3429111749243233E-7</v>
      </c>
      <c r="M36" s="54">
        <f>(dw!S43/1000000)*$D36</f>
        <v>2.2482159584183236E-7</v>
      </c>
      <c r="N36" s="54">
        <f>(dw!T43/1000000)*$D36</f>
        <v>2.9760608406826139E-7</v>
      </c>
      <c r="O36" s="54">
        <f>(dw!U43/1000000)*$D36</f>
        <v>1.0853705694761112E-8</v>
      </c>
      <c r="P36" s="54">
        <f>(dw!V43/1000000)*$D36</f>
        <v>2.0080832310000002E-9</v>
      </c>
      <c r="Q36" s="54">
        <f>(dw!W43/1000000)*$D36</f>
        <v>1.8814993848000002E-8</v>
      </c>
      <c r="R36" s="54">
        <f>(dw!X43/1000000)*$D36</f>
        <v>8.0770581439538453E-7</v>
      </c>
      <c r="S36" s="54">
        <f>(dw!Y43/1000000)*$D36</f>
        <v>5.6928655877118061E-8</v>
      </c>
      <c r="T36" s="54">
        <f>(dw!Z43/1000000)*$D36</f>
        <v>1.1587768037278997E-6</v>
      </c>
      <c r="U36" s="54">
        <f>(dw!AA43/1000000)*$D36</f>
        <v>0</v>
      </c>
      <c r="V36" s="54">
        <f>(dw!AB43/1000000)*$D36</f>
        <v>3.8359694287469059E-6</v>
      </c>
      <c r="W36" s="54">
        <f>(dw!AC43/1000000)*$D36</f>
        <v>4.9981385952237596E-7</v>
      </c>
      <c r="X36" s="54">
        <f>(dw!AD43/1000000)*$D36</f>
        <v>1.3127442952241273E-6</v>
      </c>
      <c r="Y36" s="51">
        <v>1.86301369863014</v>
      </c>
      <c r="Z36" s="28">
        <v>1.86301369863014</v>
      </c>
    </row>
    <row r="37" spans="1:26" x14ac:dyDescent="0.25">
      <c r="A37" s="26" t="s">
        <v>75</v>
      </c>
      <c r="B37" s="39">
        <v>41048</v>
      </c>
      <c r="C37" s="28">
        <f>(dw!C44/1000)*365</f>
        <v>1.2939749409547348</v>
      </c>
      <c r="D37" s="28">
        <f t="shared" si="0"/>
        <v>0.41575414852875625</v>
      </c>
      <c r="E37" s="54">
        <f>(dw!K44/1000000)*$D37</f>
        <v>6.5675401077161177E-8</v>
      </c>
      <c r="F37" s="54">
        <f>(dw!L44/1000000)*$D37</f>
        <v>1.0582130513533318E-7</v>
      </c>
      <c r="G37" s="54">
        <f>(dw!M44/1000000)*$D37</f>
        <v>2.0787707426437813E-7</v>
      </c>
      <c r="H37" s="54">
        <f>(dw!N44/1000000)*$D37</f>
        <v>1.4447404127062109E-7</v>
      </c>
      <c r="I37" s="54">
        <f>(dw!O44/1000000)*$D37</f>
        <v>0</v>
      </c>
      <c r="J37" s="54">
        <f>(dw!P44/1000000)*$D37</f>
        <v>3.4191032181478772E-6</v>
      </c>
      <c r="K37" s="54">
        <f>(dw!Q44/1000000)*$D37</f>
        <v>0</v>
      </c>
      <c r="L37" s="54">
        <f>(dw!R44/1000000)*$D37</f>
        <v>2.5494067617932133E-6</v>
      </c>
      <c r="M37" s="54">
        <f>(dw!S44/1000000)*$D37</f>
        <v>2.1039299377069798E-6</v>
      </c>
      <c r="N37" s="54">
        <f>(dw!T44/1000000)*$D37</f>
        <v>1.8643125715163319E-6</v>
      </c>
      <c r="O37" s="54">
        <f>(dw!U44/1000000)*$D37</f>
        <v>1.1340930447772819E-6</v>
      </c>
      <c r="P37" s="54">
        <f>(dw!V44/1000000)*$D37</f>
        <v>4.9890497823450748E-7</v>
      </c>
      <c r="Q37" s="54">
        <f>(dw!W44/1000000)*$D37</f>
        <v>0</v>
      </c>
      <c r="R37" s="54">
        <f>(dw!X44/1000000)*$D37</f>
        <v>5.2708752770153828E-6</v>
      </c>
      <c r="S37" s="54">
        <f>(dw!Y44/1000000)*$D37</f>
        <v>6.4026138873428457E-8</v>
      </c>
      <c r="T37" s="54">
        <f>(dw!Z44/1000000)*$D37</f>
        <v>9.4380006749910887E-7</v>
      </c>
      <c r="U37" s="54">
        <f>(dw!AA44/1000000)*$D37</f>
        <v>0</v>
      </c>
      <c r="V37" s="54">
        <f>(dw!AB44/1000000)*$D37</f>
        <v>1.8372299817311609E-5</v>
      </c>
      <c r="W37" s="54">
        <f>(dw!AC44/1000000)*$D37</f>
        <v>5.2384782174749356E-7</v>
      </c>
      <c r="X37" s="54">
        <f>(dw!AD44/1000000)*$D37</f>
        <v>1.1569750512176192E-5</v>
      </c>
      <c r="Y37" s="51">
        <v>6.24657534246575</v>
      </c>
      <c r="Z37" s="28">
        <v>6.24657534246575</v>
      </c>
    </row>
    <row r="38" spans="1:26" x14ac:dyDescent="0.25">
      <c r="A38" s="26" t="s">
        <v>76</v>
      </c>
      <c r="B38" s="39">
        <v>41113</v>
      </c>
      <c r="C38" s="28">
        <f>(dw!C45/1000)*365</f>
        <v>0.93905427374589501</v>
      </c>
      <c r="D38" s="28">
        <f t="shared" si="0"/>
        <v>0.30171813815455606</v>
      </c>
      <c r="E38" s="54">
        <f>(dw!K45/1000000)*$D38</f>
        <v>1.0339225154111862E-7</v>
      </c>
      <c r="F38" s="54">
        <f>(dw!L45/1000000)*$D38</f>
        <v>1.6834419104115809E-7</v>
      </c>
      <c r="G38" s="54">
        <f>(dw!M45/1000000)*$D38</f>
        <v>2.2764885030094786E-7</v>
      </c>
      <c r="H38" s="54">
        <f>(dw!N45/1000000)*$D38</f>
        <v>2.6361141638409378E-7</v>
      </c>
      <c r="I38" s="54">
        <f>(dw!O45/1000000)*$D38</f>
        <v>0</v>
      </c>
      <c r="J38" s="54">
        <f>(dw!P45/1000000)*$D38</f>
        <v>1.6128134040445386E-6</v>
      </c>
      <c r="K38" s="54">
        <f>(dw!Q45/1000000)*$D38</f>
        <v>0</v>
      </c>
      <c r="L38" s="54">
        <f>(dw!R45/1000000)*$D38</f>
        <v>1.0964544899278469E-6</v>
      </c>
      <c r="M38" s="54">
        <f>(dw!S45/1000000)*$D38</f>
        <v>1.0855577558426502E-6</v>
      </c>
      <c r="N38" s="54">
        <f>(dw!T45/1000000)*$D38</f>
        <v>7.9009696461701815E-7</v>
      </c>
      <c r="O38" s="54">
        <f>(dw!U45/1000000)*$D38</f>
        <v>0</v>
      </c>
      <c r="P38" s="54">
        <f>(dw!V45/1000000)*$D38</f>
        <v>0</v>
      </c>
      <c r="Q38" s="54">
        <f>(dw!W45/1000000)*$D38</f>
        <v>0</v>
      </c>
      <c r="R38" s="54">
        <f>(dw!X45/1000000)*$D38</f>
        <v>2.3940765367345521E-6</v>
      </c>
      <c r="S38" s="54">
        <f>(dw!Y45/1000000)*$D38</f>
        <v>6.9973840599532796E-8</v>
      </c>
      <c r="T38" s="54">
        <f>(dw!Z45/1000000)*$D38</f>
        <v>0</v>
      </c>
      <c r="U38" s="54">
        <f>(dw!AA45/1000000)*$D38</f>
        <v>0</v>
      </c>
      <c r="V38" s="54">
        <f>(dw!AB45/1000000)*$D38</f>
        <v>7.811969701033457E-6</v>
      </c>
      <c r="W38" s="54">
        <f>(dw!AC45/1000000)*$D38</f>
        <v>7.6299670926731848E-7</v>
      </c>
      <c r="X38" s="54">
        <f>(dw!AD45/1000000)*$D38</f>
        <v>4.5849226144320529E-6</v>
      </c>
      <c r="Y38" s="51">
        <v>1.34246575342466</v>
      </c>
      <c r="Z38" s="28">
        <v>1.34246575342466</v>
      </c>
    </row>
    <row r="39" spans="1:26" x14ac:dyDescent="0.25">
      <c r="A39" s="40" t="s">
        <v>77</v>
      </c>
      <c r="B39" s="40">
        <v>41149</v>
      </c>
      <c r="C39" s="28">
        <f>(dw!C46/1000)*365</f>
        <v>0.97999999999999798</v>
      </c>
      <c r="D39" s="28">
        <f t="shared" si="0"/>
        <v>0.31487399999999932</v>
      </c>
      <c r="E39" s="54">
        <f>(dw!K46/1000000)*$D39</f>
        <v>8.4417898657438965E-8</v>
      </c>
      <c r="F39" s="54">
        <f>(dw!L46/1000000)*$D39</f>
        <v>1.6186797860780563E-8</v>
      </c>
      <c r="G39" s="54">
        <f>(dw!M46/1000000)*$D39</f>
        <v>3.0389801806130684E-7</v>
      </c>
      <c r="H39" s="54">
        <f>(dw!N46/1000000)*$D39</f>
        <v>2.9457342875311917E-8</v>
      </c>
      <c r="I39" s="54">
        <f>(dw!O46/1000000)*$D39</f>
        <v>0</v>
      </c>
      <c r="J39" s="54">
        <f>(dw!P46/1000000)*$D39</f>
        <v>1.9581837311883556E-7</v>
      </c>
      <c r="K39" s="54">
        <f>(dw!Q46/1000000)*$D39</f>
        <v>0</v>
      </c>
      <c r="L39" s="54">
        <f>(dw!R46/1000000)*$D39</f>
        <v>1.8230854077106785E-7</v>
      </c>
      <c r="M39" s="54">
        <f>(dw!S46/1000000)*$D39</f>
        <v>1.2953283260245118E-7</v>
      </c>
      <c r="N39" s="54">
        <f>(dw!T46/1000000)*$D39</f>
        <v>1.0192410692414518E-7</v>
      </c>
      <c r="O39" s="54">
        <f>(dw!U46/1000000)*$D39</f>
        <v>1.9982425437721397E-9</v>
      </c>
      <c r="P39" s="54">
        <f>(dw!V46/1000000)*$D39</f>
        <v>3.7784879999999918E-9</v>
      </c>
      <c r="Q39" s="54">
        <f>(dw!W46/1000000)*$D39</f>
        <v>4.296786654744302E-8</v>
      </c>
      <c r="R39" s="54">
        <f>(dw!X46/1000000)*$D39</f>
        <v>1.9184688867459033E-7</v>
      </c>
      <c r="S39" s="54">
        <f>(dw!Y46/1000000)*$D39</f>
        <v>3.6517981158434845E-9</v>
      </c>
      <c r="T39" s="54">
        <f>(dw!Z46/1000000)*$D39</f>
        <v>1.4286714146143884E-7</v>
      </c>
      <c r="U39" s="54">
        <f>(dw!AA46/1000000)*$D39</f>
        <v>0</v>
      </c>
      <c r="V39" s="54">
        <f>(dw!AB46/1000000)*$D39</f>
        <v>1.4306543362144256E-6</v>
      </c>
      <c r="W39" s="54">
        <f>(dw!AC46/1000000)*$D39</f>
        <v>4.3396005745483832E-7</v>
      </c>
      <c r="X39" s="54">
        <f>(dw!AD46/1000000)*$D39</f>
        <v>6.5832845050771492E-7</v>
      </c>
      <c r="Y39" s="51">
        <v>7.5342465753424701</v>
      </c>
      <c r="Z39" s="28">
        <v>7.5342465753424701</v>
      </c>
    </row>
    <row r="40" spans="1:26" x14ac:dyDescent="0.25">
      <c r="A40" s="40" t="s">
        <v>78</v>
      </c>
      <c r="B40" s="40">
        <v>41345</v>
      </c>
      <c r="C40" s="28">
        <f>(dw!C47/1000)*365</f>
        <v>0.65000000000000024</v>
      </c>
      <c r="D40" s="28">
        <f t="shared" si="0"/>
        <v>0.20884500000000006</v>
      </c>
      <c r="E40" s="54">
        <f>(dw!K47/1000000)*$D40</f>
        <v>5.739857722160263E-8</v>
      </c>
      <c r="F40" s="54">
        <f>(dw!L47/1000000)*$D40</f>
        <v>5.7075667383178731E-8</v>
      </c>
      <c r="G40" s="54">
        <f>(dw!M47/1000000)*$D40</f>
        <v>3.3590496882762976E-7</v>
      </c>
      <c r="H40" s="54">
        <f>(dw!N47/1000000)*$D40</f>
        <v>1.3233536324114228E-7</v>
      </c>
      <c r="I40" s="54">
        <f>(dw!O47/1000000)*$D40</f>
        <v>0</v>
      </c>
      <c r="J40" s="54">
        <f>(dw!P47/1000000)*$D40</f>
        <v>3.2934082370097115E-7</v>
      </c>
      <c r="K40" s="54">
        <f>(dw!Q47/1000000)*$D40</f>
        <v>0</v>
      </c>
      <c r="L40" s="54">
        <f>(dw!R47/1000000)*$D40</f>
        <v>4.4017592325756254E-7</v>
      </c>
      <c r="M40" s="54">
        <f>(dw!S47/1000000)*$D40</f>
        <v>2.6453733176866998E-7</v>
      </c>
      <c r="N40" s="54">
        <f>(dw!T47/1000000)*$D40</f>
        <v>2.1514535434326547E-7</v>
      </c>
      <c r="O40" s="54">
        <f>(dw!U47/1000000)*$D40</f>
        <v>1.0994504719618309E-9</v>
      </c>
      <c r="P40" s="54">
        <f>(dw!V47/1000000)*$D40</f>
        <v>1.6916445000000004E-9</v>
      </c>
      <c r="Q40" s="54">
        <f>(dw!W47/1000000)*$D40</f>
        <v>6.9984881167616117E-9</v>
      </c>
      <c r="R40" s="54">
        <f>(dw!X47/1000000)*$D40</f>
        <v>3.2661805325613781E-7</v>
      </c>
      <c r="S40" s="54">
        <f>(dw!Y47/1000000)*$D40</f>
        <v>6.2418991548492272E-8</v>
      </c>
      <c r="T40" s="54">
        <f>(dw!Z47/1000000)*$D40</f>
        <v>1.0852736985754065E-6</v>
      </c>
      <c r="U40" s="54">
        <f>(dw!AA47/1000000)*$D40</f>
        <v>0</v>
      </c>
      <c r="V40" s="54">
        <f>(dw!AB47/1000000)*$D40</f>
        <v>3.3160143362127827E-6</v>
      </c>
      <c r="W40" s="54">
        <f>(dw!AC47/1000000)*$D40</f>
        <v>5.8271457667355338E-7</v>
      </c>
      <c r="X40" s="54">
        <f>(dw!AD47/1000000)*$D40</f>
        <v>1.2589890161591925E-6</v>
      </c>
      <c r="Y40" s="51">
        <v>6.02739726027397</v>
      </c>
      <c r="Z40" s="28">
        <v>6.02739726027397</v>
      </c>
    </row>
    <row r="41" spans="1:26" x14ac:dyDescent="0.25">
      <c r="A41" s="26" t="s">
        <v>79</v>
      </c>
      <c r="B41" s="39">
        <v>41434</v>
      </c>
      <c r="C41" s="28">
        <f>(dw!C48/1000)*365</f>
        <v>0.6414733470434808</v>
      </c>
      <c r="D41" s="28">
        <f t="shared" si="0"/>
        <v>0.20610538640507034</v>
      </c>
      <c r="E41" s="54">
        <f>(dw!K48/1000000)*$D41</f>
        <v>6.8300105022242E-9</v>
      </c>
      <c r="F41" s="54">
        <f>(dw!L48/1000000)*$D41</f>
        <v>1.1482490447960371E-8</v>
      </c>
      <c r="G41" s="54">
        <f>(dw!M48/1000000)*$D41</f>
        <v>2.6103163015746299E-7</v>
      </c>
      <c r="H41" s="54">
        <f>(dw!N48/1000000)*$D41</f>
        <v>3.0661279440709395E-8</v>
      </c>
      <c r="I41" s="54">
        <f>(dw!O48/1000000)*$D41</f>
        <v>0</v>
      </c>
      <c r="J41" s="54">
        <f>(dw!P48/1000000)*$D41</f>
        <v>6.7514052580497802E-7</v>
      </c>
      <c r="K41" s="54">
        <f>(dw!Q48/1000000)*$D41</f>
        <v>0</v>
      </c>
      <c r="L41" s="54">
        <f>(dw!R48/1000000)*$D41</f>
        <v>7.2345540151466764E-7</v>
      </c>
      <c r="M41" s="54">
        <f>(dw!S48/1000000)*$D41</f>
        <v>1.983410389685147E-7</v>
      </c>
      <c r="N41" s="54">
        <f>(dw!T48/1000000)*$D41</f>
        <v>3.1449593994875023E-7</v>
      </c>
      <c r="O41" s="54">
        <f>(dw!U48/1000000)*$D41</f>
        <v>7.1807116623526495E-8</v>
      </c>
      <c r="P41" s="54">
        <f>(dw!V48/1000000)*$D41</f>
        <v>8.2874975873478793E-8</v>
      </c>
      <c r="Q41" s="54">
        <f>(dw!W48/1000000)*$D41</f>
        <v>0</v>
      </c>
      <c r="R41" s="54">
        <f>(dw!X48/1000000)*$D41</f>
        <v>3.1394724741366463E-7</v>
      </c>
      <c r="S41" s="54">
        <f>(dw!Y48/1000000)*$D41</f>
        <v>8.2794388819542842E-9</v>
      </c>
      <c r="T41" s="54">
        <f>(dw!Z48/1000000)*$D41</f>
        <v>8.2442154562028139E-8</v>
      </c>
      <c r="U41" s="54">
        <f>(dw!AA48/1000000)*$D41</f>
        <v>0</v>
      </c>
      <c r="V41" s="54">
        <f>(dw!AB48/1000000)*$D41</f>
        <v>2.7807892501399204E-6</v>
      </c>
      <c r="W41" s="54">
        <f>(dw!AC48/1000000)*$D41</f>
        <v>3.1000541054835693E-7</v>
      </c>
      <c r="X41" s="54">
        <f>(dw!AD48/1000000)*$D41</f>
        <v>2.0661149987339163E-6</v>
      </c>
      <c r="Y41" s="51">
        <v>7.5890410958904102</v>
      </c>
      <c r="Z41" s="28">
        <v>7.5890410958904102</v>
      </c>
    </row>
    <row r="42" spans="1:26" x14ac:dyDescent="0.25">
      <c r="A42" s="40" t="s">
        <v>80</v>
      </c>
      <c r="B42" s="40">
        <v>41557</v>
      </c>
      <c r="C42" s="28">
        <f>(dw!C49/1000)*365</f>
        <v>0.93999999999999817</v>
      </c>
      <c r="D42" s="28">
        <f t="shared" si="0"/>
        <v>0.30202199999999935</v>
      </c>
      <c r="E42" s="54">
        <f>(dw!K49/1000000)*$D42</f>
        <v>3.8189253016946393E-8</v>
      </c>
      <c r="F42" s="54">
        <f>(dw!L49/1000000)*$D42</f>
        <v>7.3547300594096546E-9</v>
      </c>
      <c r="G42" s="54">
        <f>(dw!M49/1000000)*$D42</f>
        <v>1.8015554595568126E-7</v>
      </c>
      <c r="H42" s="54">
        <f>(dw!N49/1000000)*$D42</f>
        <v>0</v>
      </c>
      <c r="I42" s="54">
        <f>(dw!O49/1000000)*$D42</f>
        <v>0</v>
      </c>
      <c r="J42" s="54">
        <f>(dw!P49/1000000)*$D42</f>
        <v>2.6380247650280262E-7</v>
      </c>
      <c r="K42" s="54">
        <f>(dw!Q49/1000000)*$D42</f>
        <v>0</v>
      </c>
      <c r="L42" s="54">
        <f>(dw!R49/1000000)*$D42</f>
        <v>2.0377077536531635E-7</v>
      </c>
      <c r="M42" s="54">
        <f>(dw!S49/1000000)*$D42</f>
        <v>1.1225224003452758E-7</v>
      </c>
      <c r="N42" s="54">
        <f>(dw!T49/1000000)*$D42</f>
        <v>1.6498802604417214E-7</v>
      </c>
      <c r="O42" s="54">
        <f>(dw!U49/1000000)*$D42</f>
        <v>1.2705275914135644E-9</v>
      </c>
      <c r="P42" s="54">
        <f>(dw!V49/1000000)*$D42</f>
        <v>2.4463781999999944E-9</v>
      </c>
      <c r="Q42" s="54">
        <f>(dw!W49/1000000)*$D42</f>
        <v>6.1562163239361282E-8</v>
      </c>
      <c r="R42" s="54">
        <f>(dw!X49/1000000)*$D42</f>
        <v>3.2292467948288482E-7</v>
      </c>
      <c r="S42" s="54">
        <f>(dw!Y49/1000000)*$D42</f>
        <v>2.0636049699036031E-9</v>
      </c>
      <c r="T42" s="54">
        <f>(dw!Z49/1000000)*$D42</f>
        <v>1.4740119642677666E-7</v>
      </c>
      <c r="U42" s="54">
        <f>(dw!AA49/1000000)*$D42</f>
        <v>0</v>
      </c>
      <c r="V42" s="54">
        <f>(dw!AB49/1000000)*$D42</f>
        <v>1.5081815968891957E-6</v>
      </c>
      <c r="W42" s="54">
        <f>(dw!AC49/1000000)*$D42</f>
        <v>2.2569952903203728E-7</v>
      </c>
      <c r="X42" s="54">
        <f>(dw!AD49/1000000)*$D42</f>
        <v>8.1009258697759363E-7</v>
      </c>
      <c r="Y42" s="51">
        <v>9.2761117535494293</v>
      </c>
      <c r="Z42" s="28">
        <v>9.2761117535494293</v>
      </c>
    </row>
    <row r="43" spans="1:26" x14ac:dyDescent="0.25">
      <c r="A43" s="26" t="s">
        <v>81</v>
      </c>
      <c r="B43" s="39">
        <v>41601</v>
      </c>
      <c r="C43" s="28">
        <f>(dw!C50/1000)*365</f>
        <v>6.14236857790908</v>
      </c>
      <c r="D43" s="28">
        <f t="shared" si="0"/>
        <v>1.973543024082187</v>
      </c>
      <c r="E43" s="54">
        <f>(dw!K50/1000000)*$D43</f>
        <v>1.0564810633137514E-6</v>
      </c>
      <c r="F43" s="54">
        <f>(dw!L50/1000000)*$D43</f>
        <v>9.5820242879557475E-7</v>
      </c>
      <c r="G43" s="54">
        <f>(dw!M50/1000000)*$D43</f>
        <v>1.8078154641595082E-6</v>
      </c>
      <c r="H43" s="54">
        <f>(dw!N50/1000000)*$D43</f>
        <v>1.6684332725590811E-6</v>
      </c>
      <c r="I43" s="54">
        <f>(dw!O50/1000000)*$D43</f>
        <v>0</v>
      </c>
      <c r="J43" s="54">
        <f>(dw!P50/1000000)*$D43</f>
        <v>2.7789247738764437E-5</v>
      </c>
      <c r="K43" s="54">
        <f>(dw!Q50/1000000)*$D43</f>
        <v>0</v>
      </c>
      <c r="L43" s="54">
        <f>(dw!R50/1000000)*$D43</f>
        <v>1.9081877463714423E-5</v>
      </c>
      <c r="M43" s="54">
        <f>(dw!S50/1000000)*$D43</f>
        <v>6.976114836961379E-6</v>
      </c>
      <c r="N43" s="54">
        <f>(dw!T50/1000000)*$D43</f>
        <v>1.5098489575884395E-5</v>
      </c>
      <c r="O43" s="54">
        <f>(dw!U50/1000000)*$D43</f>
        <v>1.6515407690241798E-7</v>
      </c>
      <c r="P43" s="54">
        <f>(dw!V50/1000000)*$D43</f>
        <v>1.5196281285432839E-7</v>
      </c>
      <c r="Q43" s="54">
        <f>(dw!W50/1000000)*$D43</f>
        <v>0</v>
      </c>
      <c r="R43" s="54">
        <f>(dw!X50/1000000)*$D43</f>
        <v>2.3734719207484007E-5</v>
      </c>
      <c r="S43" s="54">
        <f>(dw!Y50/1000000)*$D43</f>
        <v>1.1369315380212844E-6</v>
      </c>
      <c r="T43" s="54">
        <f>(dw!Z50/1000000)*$D43</f>
        <v>3.672935877784375E-6</v>
      </c>
      <c r="U43" s="54">
        <f>(dw!AA50/1000000)*$D43</f>
        <v>8.9651037884614116E-6</v>
      </c>
      <c r="V43" s="54">
        <f>(dw!AB50/1000000)*$D43</f>
        <v>1.1226346914566035E-4</v>
      </c>
      <c r="W43" s="54">
        <f>(dw!AC50/1000000)*$D43</f>
        <v>5.4909322288279152E-6</v>
      </c>
      <c r="X43" s="54">
        <f>(dw!AD50/1000000)*$D43</f>
        <v>6.9262846505081379E-5</v>
      </c>
      <c r="Y43" s="51">
        <v>2.93150684931507</v>
      </c>
      <c r="Z43" s="41">
        <v>2.93150684931507</v>
      </c>
    </row>
    <row r="44" spans="1:26" x14ac:dyDescent="0.25">
      <c r="A44" s="26">
        <v>355</v>
      </c>
      <c r="B44" s="39">
        <v>41745</v>
      </c>
      <c r="C44" s="28">
        <f>(dw!C51/1000)*365</f>
        <v>1.1400000000000012</v>
      </c>
      <c r="D44" s="28">
        <f t="shared" si="0"/>
        <v>0.36628200000000033</v>
      </c>
      <c r="E44" s="54">
        <f>(dw!K51/1000000)*$D44</f>
        <v>1.523697991141055E-7</v>
      </c>
      <c r="F44" s="54">
        <f>(dw!L51/1000000)*$D44</f>
        <v>4.4758560121415459E-8</v>
      </c>
      <c r="G44" s="54">
        <f>(dw!M51/1000000)*$D44</f>
        <v>5.6771398971519651E-7</v>
      </c>
      <c r="H44" s="54">
        <f>(dw!N51/1000000)*$D44</f>
        <v>3.2299394031236858E-8</v>
      </c>
      <c r="I44" s="54">
        <f>(dw!O51/1000000)*$D44</f>
        <v>6.1912324534927539E-9</v>
      </c>
      <c r="J44" s="54">
        <f>(dw!P51/1000000)*$D44</f>
        <v>2.3931720687342417E-6</v>
      </c>
      <c r="K44" s="54">
        <f>(dw!Q51/1000000)*$D44</f>
        <v>6.9728948467552163E-9</v>
      </c>
      <c r="L44" s="54">
        <f>(dw!R51/1000000)*$D44</f>
        <v>3.9952675178249062E-6</v>
      </c>
      <c r="M44" s="54">
        <f>(dw!S51/1000000)*$D44</f>
        <v>3.5020904434368143E-7</v>
      </c>
      <c r="N44" s="54">
        <f>(dw!T51/1000000)*$D44</f>
        <v>1.4594731488230903E-6</v>
      </c>
      <c r="O44" s="54">
        <f>(dw!U51/1000000)*$D44</f>
        <v>1.9521462957264537E-10</v>
      </c>
      <c r="P44" s="54">
        <f>(dw!V51/1000000)*$D44</f>
        <v>0</v>
      </c>
      <c r="Q44" s="54">
        <f>(dw!W51/1000000)*$D44</f>
        <v>2.1103333238077431E-8</v>
      </c>
      <c r="R44" s="54">
        <f>(dw!X51/1000000)*$D44</f>
        <v>1.3251847469537006E-6</v>
      </c>
      <c r="S44" s="54">
        <f>(dw!Y51/1000000)*$D44</f>
        <v>2.8920497753089886E-8</v>
      </c>
      <c r="T44" s="54">
        <f>(dw!Z51/1000000)*$D44</f>
        <v>8.68234128900233E-7</v>
      </c>
      <c r="U44" s="54">
        <f>(dw!AA51/1000000)*$D44</f>
        <v>1.0838653801467681E-7</v>
      </c>
      <c r="V44" s="54">
        <f>(dw!AB51/1000000)*$D44</f>
        <v>1.1360452109497471E-5</v>
      </c>
      <c r="W44" s="54">
        <f>(dw!AC51/1000000)*$D44</f>
        <v>8.0333297543544712E-7</v>
      </c>
      <c r="X44" s="54">
        <f>(dw!AD51/1000000)*$D44</f>
        <v>8.2263932224403257E-6</v>
      </c>
      <c r="Y44" s="51">
        <v>3.54513682453352</v>
      </c>
      <c r="Z44" s="28">
        <v>3.54513682453352</v>
      </c>
    </row>
    <row r="45" spans="1:26" s="55" customFormat="1" x14ac:dyDescent="0.25">
      <c r="C45" s="56">
        <f t="shared" ref="C45:X45" si="1">AVERAGE(C3:C19)</f>
        <v>38.971764705882386</v>
      </c>
      <c r="D45" s="56">
        <f t="shared" si="1"/>
        <v>12.521628000000009</v>
      </c>
      <c r="E45" s="56">
        <f t="shared" si="1"/>
        <v>6.9486666731092744E-2</v>
      </c>
      <c r="F45" s="56">
        <f t="shared" si="1"/>
        <v>3.554958578466173E-3</v>
      </c>
      <c r="G45" s="56">
        <f t="shared" si="1"/>
        <v>9.7622352699403003E-3</v>
      </c>
      <c r="H45" s="56">
        <f t="shared" si="1"/>
        <v>5.7838022249894136E-3</v>
      </c>
      <c r="I45" s="56">
        <f t="shared" si="1"/>
        <v>1.4214293100000005E-5</v>
      </c>
      <c r="J45" s="56">
        <f t="shared" si="1"/>
        <v>4.2099779342241418E-3</v>
      </c>
      <c r="K45" s="56">
        <f t="shared" si="1"/>
        <v>2.3040096394902302E-4</v>
      </c>
      <c r="L45" s="56">
        <f t="shared" si="1"/>
        <v>4.0122984593758492E-4</v>
      </c>
      <c r="M45" s="56">
        <f t="shared" si="1"/>
        <v>1.3263340870308558E-3</v>
      </c>
      <c r="N45" s="56">
        <f t="shared" si="1"/>
        <v>4.1987817848797109E-4</v>
      </c>
      <c r="O45" s="56">
        <f t="shared" si="1"/>
        <v>8.6491231596000006E-6</v>
      </c>
      <c r="P45" s="56">
        <f t="shared" si="1"/>
        <v>2.9129701280400019E-6</v>
      </c>
      <c r="Q45" s="56">
        <f t="shared" si="1"/>
        <v>1.1192769038934019E-5</v>
      </c>
      <c r="R45" s="56">
        <f t="shared" si="1"/>
        <v>1.5816522427582681E-2</v>
      </c>
      <c r="S45" s="56">
        <f t="shared" si="1"/>
        <v>1.9605231693820458E-3</v>
      </c>
      <c r="T45" s="56">
        <f t="shared" si="1"/>
        <v>3.2406535230854946E-3</v>
      </c>
      <c r="U45" s="56">
        <f t="shared" si="1"/>
        <v>0</v>
      </c>
      <c r="V45" s="56">
        <f t="shared" si="1"/>
        <v>0.11623015208959499</v>
      </c>
      <c r="W45" s="56">
        <f t="shared" si="1"/>
        <v>8.7004039053942731E-2</v>
      </c>
      <c r="X45" s="56">
        <f t="shared" si="1"/>
        <v>6.6105758719561519E-3</v>
      </c>
      <c r="Y45" s="51">
        <v>2.57275143492026</v>
      </c>
      <c r="Z45" s="28">
        <v>2.57275143492026</v>
      </c>
    </row>
    <row r="46" spans="1:26" x14ac:dyDescent="0.25">
      <c r="A46" s="55"/>
      <c r="B46" s="55"/>
      <c r="C46" s="56">
        <f t="shared" ref="C46:X46" si="2">STDEV(C3:C19)</f>
        <v>27.060067958916452</v>
      </c>
      <c r="D46" s="56">
        <f t="shared" si="2"/>
        <v>8.6943998351998566</v>
      </c>
      <c r="E46" s="56">
        <f t="shared" si="2"/>
        <v>0.10797175571719887</v>
      </c>
      <c r="F46" s="56">
        <f t="shared" si="2"/>
        <v>4.1324662735779377E-3</v>
      </c>
      <c r="G46" s="56">
        <f t="shared" si="2"/>
        <v>1.4506399953112882E-2</v>
      </c>
      <c r="H46" s="56">
        <f t="shared" si="2"/>
        <v>9.4228038786359578E-3</v>
      </c>
      <c r="I46" s="56">
        <f t="shared" si="2"/>
        <v>3.5897660046741451E-5</v>
      </c>
      <c r="J46" s="56">
        <f t="shared" si="2"/>
        <v>7.5386712645590078E-3</v>
      </c>
      <c r="K46" s="56">
        <f t="shared" si="2"/>
        <v>4.8968654014307179E-4</v>
      </c>
      <c r="L46" s="56">
        <f t="shared" si="2"/>
        <v>3.5747687134681975E-4</v>
      </c>
      <c r="M46" s="56">
        <f t="shared" si="2"/>
        <v>1.6012838713840645E-3</v>
      </c>
      <c r="N46" s="56">
        <f t="shared" si="2"/>
        <v>5.6902938838000456E-4</v>
      </c>
      <c r="O46" s="56">
        <f t="shared" si="2"/>
        <v>1.5274184712622425E-5</v>
      </c>
      <c r="P46" s="56">
        <f t="shared" si="2"/>
        <v>6.665050351081E-6</v>
      </c>
      <c r="Q46" s="56">
        <f t="shared" si="2"/>
        <v>3.8682531529714496E-5</v>
      </c>
      <c r="R46" s="56">
        <f t="shared" si="2"/>
        <v>2.5953140200967045E-2</v>
      </c>
      <c r="S46" s="56">
        <f t="shared" si="2"/>
        <v>4.32996289525468E-3</v>
      </c>
      <c r="T46" s="56">
        <f t="shared" si="2"/>
        <v>4.5607690182093361E-3</v>
      </c>
      <c r="U46" s="56">
        <f t="shared" si="2"/>
        <v>0</v>
      </c>
      <c r="V46" s="56">
        <f t="shared" si="2"/>
        <v>0.16858182015190018</v>
      </c>
      <c r="W46" s="56">
        <f t="shared" si="2"/>
        <v>0.12910619297533291</v>
      </c>
      <c r="X46" s="56">
        <f t="shared" si="2"/>
        <v>9.8787830539032971E-3</v>
      </c>
      <c r="Y46" s="51">
        <v>2.6849315068493098</v>
      </c>
      <c r="Z46" s="41">
        <v>2.6849315068493098</v>
      </c>
    </row>
    <row r="47" spans="1:26" s="57" customFormat="1" x14ac:dyDescent="0.25">
      <c r="C47" s="58">
        <f t="shared" ref="C47:X47" si="3">AVERAGE(C20:C44)</f>
        <v>1.682816807422161</v>
      </c>
      <c r="D47" s="58">
        <f t="shared" si="3"/>
        <v>0.54068904022474018</v>
      </c>
      <c r="E47" s="58">
        <f t="shared" si="3"/>
        <v>2.9770676098188005E-7</v>
      </c>
      <c r="F47" s="58">
        <f t="shared" si="3"/>
        <v>3.6403120881343671E-7</v>
      </c>
      <c r="G47" s="58">
        <f t="shared" si="3"/>
        <v>4.5331033489215934E-7</v>
      </c>
      <c r="H47" s="58">
        <f t="shared" si="3"/>
        <v>4.9290652370742807E-7</v>
      </c>
      <c r="I47" s="58">
        <f t="shared" si="3"/>
        <v>2.4764929813971015E-10</v>
      </c>
      <c r="J47" s="58">
        <f t="shared" si="3"/>
        <v>6.6094864681469869E-6</v>
      </c>
      <c r="K47" s="58">
        <f t="shared" si="3"/>
        <v>1.4454847464364491E-7</v>
      </c>
      <c r="L47" s="58">
        <f t="shared" si="3"/>
        <v>3.171341969096932E-6</v>
      </c>
      <c r="M47" s="58">
        <f t="shared" si="3"/>
        <v>2.8492207596015804E-6</v>
      </c>
      <c r="N47" s="58">
        <f t="shared" si="3"/>
        <v>3.257015541387257E-6</v>
      </c>
      <c r="O47" s="58">
        <f t="shared" si="3"/>
        <v>1.8463265328919062E-7</v>
      </c>
      <c r="P47" s="58">
        <f t="shared" si="3"/>
        <v>5.571005344521096E-8</v>
      </c>
      <c r="Q47" s="58">
        <f t="shared" si="3"/>
        <v>1.2276417077480803E-8</v>
      </c>
      <c r="R47" s="58">
        <f t="shared" si="3"/>
        <v>9.6758380018740828E-6</v>
      </c>
      <c r="S47" s="58">
        <f t="shared" si="3"/>
        <v>3.0267733122706594E-7</v>
      </c>
      <c r="T47" s="58">
        <f t="shared" si="3"/>
        <v>1.7822349058947734E-6</v>
      </c>
      <c r="U47" s="58">
        <f t="shared" si="3"/>
        <v>3.9479103740909426E-7</v>
      </c>
      <c r="V47" s="58">
        <f t="shared" si="3"/>
        <v>3.0045871151798872E-5</v>
      </c>
      <c r="W47" s="58">
        <f t="shared" si="3"/>
        <v>1.7379771883291726E-6</v>
      </c>
      <c r="X47" s="58">
        <f t="shared" si="3"/>
        <v>1.7865324441346282E-5</v>
      </c>
      <c r="Y47" s="51">
        <v>1.7808219178082201</v>
      </c>
      <c r="Z47" s="41">
        <v>1.7808219178082201</v>
      </c>
    </row>
    <row r="48" spans="1:26" x14ac:dyDescent="0.25">
      <c r="A48" s="57"/>
      <c r="B48" s="57"/>
      <c r="C48" s="58">
        <f t="shared" ref="C48:X48" si="4">STDEV(C20:C44)</f>
        <v>1.3007861023607212</v>
      </c>
      <c r="D48" s="58">
        <f t="shared" si="4"/>
        <v>0.41794257468849982</v>
      </c>
      <c r="E48" s="58">
        <f t="shared" si="4"/>
        <v>4.2352606909754703E-7</v>
      </c>
      <c r="F48" s="58">
        <f t="shared" si="4"/>
        <v>5.4547680859037662E-7</v>
      </c>
      <c r="G48" s="58">
        <f t="shared" si="4"/>
        <v>5.4223759685375381E-7</v>
      </c>
      <c r="H48" s="58">
        <f t="shared" si="4"/>
        <v>1.434670068353515E-6</v>
      </c>
      <c r="I48" s="58">
        <f t="shared" si="4"/>
        <v>1.2382464906985507E-9</v>
      </c>
      <c r="J48" s="58">
        <f t="shared" si="4"/>
        <v>9.9240478959885704E-6</v>
      </c>
      <c r="K48" s="58">
        <f t="shared" si="4"/>
        <v>3.8827542692598575E-7</v>
      </c>
      <c r="L48" s="58">
        <f t="shared" si="4"/>
        <v>4.2799942705615425E-6</v>
      </c>
      <c r="M48" s="58">
        <f t="shared" si="4"/>
        <v>4.1609345471434614E-6</v>
      </c>
      <c r="N48" s="58">
        <f t="shared" si="4"/>
        <v>4.4337214943583498E-6</v>
      </c>
      <c r="O48" s="58">
        <f t="shared" si="4"/>
        <v>5.5054154572879805E-7</v>
      </c>
      <c r="P48" s="58">
        <f t="shared" si="4"/>
        <v>1.3976633429410893E-7</v>
      </c>
      <c r="Q48" s="58">
        <f t="shared" si="4"/>
        <v>2.6273857456254024E-8</v>
      </c>
      <c r="R48" s="58">
        <f t="shared" si="4"/>
        <v>1.8618351417662887E-5</v>
      </c>
      <c r="S48" s="58">
        <f t="shared" si="4"/>
        <v>6.7682185478658327E-7</v>
      </c>
      <c r="T48" s="58">
        <f t="shared" si="4"/>
        <v>4.6315267895037349E-6</v>
      </c>
      <c r="U48" s="58">
        <f t="shared" si="4"/>
        <v>1.7910646971752264E-6</v>
      </c>
      <c r="V48" s="58">
        <f t="shared" si="4"/>
        <v>4.4628737135614545E-5</v>
      </c>
      <c r="W48" s="58">
        <f t="shared" si="4"/>
        <v>2.7107700541242533E-6</v>
      </c>
      <c r="X48" s="58">
        <f t="shared" si="4"/>
        <v>2.2730418540590885E-5</v>
      </c>
      <c r="Y48" s="51">
        <v>1.7574612247766599</v>
      </c>
      <c r="Z48" s="28">
        <v>1.7574612247766599</v>
      </c>
    </row>
    <row r="49" spans="1:26" s="55" customFormat="1" x14ac:dyDescent="0.25">
      <c r="A49" s="55" t="s">
        <v>94</v>
      </c>
      <c r="E49" s="59">
        <f>(Sediments!C17/1000000)*$B$53</f>
        <v>4.3700317779034317E-3</v>
      </c>
      <c r="F49" s="59">
        <f>(Sediments!D17/1000000)*$B$53</f>
        <v>1.246396181755036E-3</v>
      </c>
      <c r="G49" s="59">
        <f>(Sediments!E17/1000000)*$B$53</f>
        <v>6.6971221882682628E-4</v>
      </c>
      <c r="H49" s="59">
        <f>(Sediments!F17/1000000)*$B$53</f>
        <v>5.0535102102192196E-4</v>
      </c>
      <c r="I49" s="59">
        <f>(Sediments!G17/1000000)*$B$53</f>
        <v>1.8918210304988374E-5</v>
      </c>
      <c r="J49" s="59">
        <f>(Sediments!H17/1000000)*$B$53</f>
        <v>3.7529153510849531E-4</v>
      </c>
      <c r="K49" s="59">
        <f>(Sediments!I17/1000000)*$B$53</f>
        <v>1.7895563814457137E-6</v>
      </c>
      <c r="L49" s="59">
        <f>(Sediments!J17/1000000)*$B$53</f>
        <v>4.0545672649446267E-5</v>
      </c>
      <c r="M49" s="59">
        <f>(Sediments!K17/1000000)*$B$53</f>
        <v>1.7195067992228905E-4</v>
      </c>
      <c r="N49" s="59">
        <f>(Sediments!L17/1000000)*$B$53</f>
        <v>4.6156276127236429E-5</v>
      </c>
      <c r="O49" s="59">
        <f>(Sediments!M17/1000000)*$B$53</f>
        <v>9.2603925263304054E-7</v>
      </c>
      <c r="P49" s="59">
        <f>(Sediments!N17/1000000)*$B$53</f>
        <v>1.0666060468308008E-7</v>
      </c>
      <c r="Q49" s="59">
        <f>(Sediments!O17/1000000)*$B$53</f>
        <v>2.6442462033326714E-6</v>
      </c>
      <c r="R49" s="59">
        <f>(Sediments!P17/1000000)*$B$53</f>
        <v>6.8555082890946759E-4</v>
      </c>
      <c r="S49" s="59">
        <f>(Sediments!Q17/1000000)*$B$53</f>
        <v>2.055901033761233E-4</v>
      </c>
      <c r="T49" s="59">
        <f>(Sediments!R17/1000000)*$B$53</f>
        <v>1.7774603064957072E-4</v>
      </c>
      <c r="U49" s="59">
        <f>(Sediments!S17/1000000)*$B$53</f>
        <v>2.4805964620094704E-6</v>
      </c>
      <c r="V49" s="59">
        <f>(Sediments!T17/1000000)*$B$53</f>
        <v>8.5211876354589385E-3</v>
      </c>
      <c r="W49" s="59">
        <f>(Sediments!U17/1000000)*$B$53</f>
        <v>6.8104094098122023E-3</v>
      </c>
      <c r="X49" s="59">
        <f>(Sediments!V17/1000000)*$B$53</f>
        <v>6.3941066624956168E-4</v>
      </c>
      <c r="Y49" s="51">
        <v>2.5753424657534199</v>
      </c>
      <c r="Z49" s="41">
        <v>2.5753424657534199</v>
      </c>
    </row>
    <row r="50" spans="1:26" s="57" customFormat="1" x14ac:dyDescent="0.25">
      <c r="A50" s="57" t="s">
        <v>95</v>
      </c>
      <c r="E50" s="60">
        <f>(Sediments!C19/1000000)*$B$55</f>
        <v>8.9855464199352674E-9</v>
      </c>
      <c r="F50" s="60">
        <f>(Sediments!D19/1000000)*$B$55</f>
        <v>2.841660639705296E-8</v>
      </c>
      <c r="G50" s="60">
        <f>(Sediments!E19/1000000)*$B$55</f>
        <v>1.4638118989041195E-8</v>
      </c>
      <c r="H50" s="60">
        <f>(Sediments!F19/1000000)*$B$55</f>
        <v>2.5321626110813694E-8</v>
      </c>
      <c r="I50" s="60">
        <f>(Sediments!G19/1000000)*$B$55</f>
        <v>6.4587073075842863E-11</v>
      </c>
      <c r="J50" s="60">
        <f>(Sediments!H19/1000000)*$B$55</f>
        <v>2.7159498881232286E-7</v>
      </c>
      <c r="K50" s="60">
        <f>(Sediments!I19/1000000)*$B$55</f>
        <v>5.6038974860343297E-9</v>
      </c>
      <c r="L50" s="60">
        <f>(Sediments!J19/1000000)*$B$55</f>
        <v>1.2947245574663211E-7</v>
      </c>
      <c r="M50" s="60">
        <f>(Sediments!K19/1000000)*$B$55</f>
        <v>1.3059469596766269E-7</v>
      </c>
      <c r="N50" s="60">
        <f>(Sediments!L19/1000000)*$B$55</f>
        <v>1.4468015343859522E-7</v>
      </c>
      <c r="O50" s="60">
        <f>(Sediments!M19/1000000)*$B$55</f>
        <v>4.6822476116604877E-9</v>
      </c>
      <c r="P50" s="60">
        <f>(Sediments!N19/1000000)*$B$55</f>
        <v>3.4956783541567517E-9</v>
      </c>
      <c r="Q50" s="60">
        <f>(Sediments!O19/1000000)*$B$55</f>
        <v>2.1180736120786847E-9</v>
      </c>
      <c r="R50" s="60">
        <f>(Sediments!P19/1000000)*$B$55</f>
        <v>2.3366621354665034E-7</v>
      </c>
      <c r="S50" s="60">
        <f>(Sediments!Q19/1000000)*$B$55</f>
        <v>1.7968470156830284E-8</v>
      </c>
      <c r="T50" s="60">
        <f>(Sediments!R19/1000000)*$B$55</f>
        <v>5.1252814003380769E-8</v>
      </c>
      <c r="U50" s="60">
        <f>(Sediments!S19/1000000)*$B$55</f>
        <v>5.7087520721836742E-9</v>
      </c>
      <c r="V50" s="60">
        <f>(Sediments!T19/1000000)*$B$55</f>
        <v>1.0782649257981071E-6</v>
      </c>
      <c r="W50" s="60">
        <f>(Sediments!U19/1000000)*$B$55</f>
        <v>7.7426484989918952E-8</v>
      </c>
      <c r="X50" s="60">
        <f>(Sediments!V19/1000000)*$B$55</f>
        <v>6.9224219102914319E-7</v>
      </c>
      <c r="Y50" s="51">
        <v>16.828407062764601</v>
      </c>
      <c r="Z50" s="28">
        <v>16.828407062764601</v>
      </c>
    </row>
    <row r="51" spans="1:26" x14ac:dyDescent="0.25">
      <c r="A51" t="s">
        <v>96</v>
      </c>
      <c r="B51">
        <f>100-67.87</f>
        <v>32.129999999999995</v>
      </c>
      <c r="D51" t="s">
        <v>97</v>
      </c>
      <c r="E51" s="61">
        <f t="shared" ref="E51:T51" si="5">(100*E49)/E45</f>
        <v>6.2890220289527887</v>
      </c>
      <c r="F51" s="61">
        <f t="shared" si="5"/>
        <v>35.060779309918367</v>
      </c>
      <c r="G51" s="61">
        <f t="shared" si="5"/>
        <v>6.8602343654735733</v>
      </c>
      <c r="H51" s="61">
        <f t="shared" si="5"/>
        <v>8.7373496078152453</v>
      </c>
      <c r="I51" s="131">
        <f t="shared" si="5"/>
        <v>133.09286766422713</v>
      </c>
      <c r="J51" s="61">
        <f t="shared" si="5"/>
        <v>8.9143349673555452</v>
      </c>
      <c r="K51" s="131">
        <f t="shared" si="5"/>
        <v>0.77671392982611787</v>
      </c>
      <c r="L51" s="61">
        <f t="shared" si="5"/>
        <v>10.105348109062037</v>
      </c>
      <c r="M51" s="61">
        <f t="shared" si="5"/>
        <v>12.964356537591481</v>
      </c>
      <c r="N51" s="61">
        <f t="shared" si="5"/>
        <v>10.992778022770894</v>
      </c>
      <c r="O51" s="131">
        <f t="shared" si="5"/>
        <v>10.70674142968115</v>
      </c>
      <c r="P51" s="131">
        <f t="shared" si="5"/>
        <v>3.661575642550337</v>
      </c>
      <c r="Q51" s="131">
        <f t="shared" si="5"/>
        <v>23.624593647333093</v>
      </c>
      <c r="R51" s="61">
        <f t="shared" si="5"/>
        <v>4.3343967174094153</v>
      </c>
      <c r="S51" s="61">
        <f t="shared" si="5"/>
        <v>10.486491901083985</v>
      </c>
      <c r="T51" s="61">
        <f t="shared" si="5"/>
        <v>5.4848822740030219</v>
      </c>
      <c r="U51" s="131">
        <v>0</v>
      </c>
      <c r="V51" s="61">
        <f>(100*V49)/V45</f>
        <v>7.3313055883213991</v>
      </c>
      <c r="W51" s="61">
        <f>(100*W49)/W45</f>
        <v>7.8276933851194324</v>
      </c>
      <c r="X51" s="61">
        <f>(100*X49)/X45</f>
        <v>9.6725410710754343</v>
      </c>
      <c r="Y51" s="51">
        <v>3.1232876712328799</v>
      </c>
      <c r="Z51" s="28">
        <v>3.1232876712328799</v>
      </c>
    </row>
    <row r="52" spans="1:26" x14ac:dyDescent="0.25">
      <c r="A52" t="s">
        <v>98</v>
      </c>
      <c r="B52">
        <v>2.65</v>
      </c>
      <c r="D52" t="s">
        <v>99</v>
      </c>
      <c r="E52" s="61">
        <f t="shared" ref="E52:X52" si="6">(100*E50)/E47</f>
        <v>3.0182540666189888</v>
      </c>
      <c r="F52" s="61">
        <f t="shared" si="6"/>
        <v>7.8060907166935403</v>
      </c>
      <c r="G52" s="61">
        <f t="shared" si="6"/>
        <v>3.2291606571298543</v>
      </c>
      <c r="H52" s="61">
        <f t="shared" si="6"/>
        <v>5.1372065275897461</v>
      </c>
      <c r="I52" s="131">
        <f t="shared" si="6"/>
        <v>26.080054965230055</v>
      </c>
      <c r="J52" s="61">
        <f t="shared" si="6"/>
        <v>4.1091692996304188</v>
      </c>
      <c r="K52" s="131">
        <f t="shared" si="6"/>
        <v>3.8768292089208192</v>
      </c>
      <c r="L52" s="61">
        <f t="shared" si="6"/>
        <v>4.0825763039203418</v>
      </c>
      <c r="M52" s="61">
        <f t="shared" si="6"/>
        <v>4.5835232502631467</v>
      </c>
      <c r="N52" s="61">
        <f t="shared" si="6"/>
        <v>4.4421081692773186</v>
      </c>
      <c r="O52" s="131">
        <f t="shared" si="6"/>
        <v>2.5359802441481847</v>
      </c>
      <c r="P52" s="131">
        <f t="shared" si="6"/>
        <v>6.2747711373040387</v>
      </c>
      <c r="Q52" s="131">
        <f t="shared" si="6"/>
        <v>17.253190395135441</v>
      </c>
      <c r="R52" s="61">
        <f t="shared" si="6"/>
        <v>2.4149454910405925</v>
      </c>
      <c r="S52" s="61">
        <f t="shared" si="6"/>
        <v>5.936510039911278</v>
      </c>
      <c r="T52" s="61">
        <f t="shared" si="6"/>
        <v>2.875760868214464</v>
      </c>
      <c r="U52" s="131">
        <f t="shared" si="6"/>
        <v>1.4460186608208367</v>
      </c>
      <c r="V52" s="61">
        <f t="shared" si="6"/>
        <v>3.5887291147274674</v>
      </c>
      <c r="W52" s="61">
        <f t="shared" si="6"/>
        <v>4.4549770566525062</v>
      </c>
      <c r="X52" s="61">
        <f t="shared" si="6"/>
        <v>3.8747809663454267</v>
      </c>
      <c r="Z52" s="28">
        <v>5.8204095656097596</v>
      </c>
    </row>
    <row r="53" spans="1:26" x14ac:dyDescent="0.25">
      <c r="A53" s="55" t="s">
        <v>100</v>
      </c>
      <c r="B53" s="62">
        <f>D45</f>
        <v>12.521628000000009</v>
      </c>
      <c r="E53">
        <f>12.5*355/1000/1000</f>
        <v>4.4374999999999996E-3</v>
      </c>
      <c r="Z53" s="28">
        <v>4.5033652323666598</v>
      </c>
    </row>
    <row r="54" spans="1:26" x14ac:dyDescent="0.25">
      <c r="A54" s="55" t="s">
        <v>101</v>
      </c>
      <c r="B54" s="63">
        <f>B53/B52</f>
        <v>4.7251426415094375</v>
      </c>
      <c r="Z54" s="28">
        <v>4.4979445891155398</v>
      </c>
    </row>
    <row r="55" spans="1:26" x14ac:dyDescent="0.25">
      <c r="A55" s="57" t="s">
        <v>102</v>
      </c>
      <c r="B55" s="64">
        <f>D47</f>
        <v>0.54068904022474018</v>
      </c>
      <c r="Z55" s="41">
        <v>2.02739726027397</v>
      </c>
    </row>
    <row r="56" spans="1:26" x14ac:dyDescent="0.25">
      <c r="A56" s="57" t="s">
        <v>103</v>
      </c>
      <c r="B56" s="65">
        <f>B55/B52</f>
        <v>0.20403360008480761</v>
      </c>
      <c r="Z56" s="28">
        <v>3.5756810547979101</v>
      </c>
    </row>
    <row r="57" spans="1:26" x14ac:dyDescent="0.25">
      <c r="Z57" s="41">
        <v>7.0136986301369904</v>
      </c>
    </row>
    <row r="58" spans="1:26" x14ac:dyDescent="0.25">
      <c r="Y58" s="55"/>
      <c r="Z58" s="41">
        <v>1.5342465753424701</v>
      </c>
    </row>
    <row r="59" spans="1:26" x14ac:dyDescent="0.25">
      <c r="Y59" s="55"/>
      <c r="Z59" s="41">
        <v>3.04109589041096</v>
      </c>
    </row>
    <row r="60" spans="1:26" x14ac:dyDescent="0.25">
      <c r="Y60" s="57"/>
      <c r="Z60" s="55"/>
    </row>
    <row r="61" spans="1:26" x14ac:dyDescent="0.25">
      <c r="Y61" s="57"/>
      <c r="Z61" s="55"/>
    </row>
    <row r="62" spans="1:26" x14ac:dyDescent="0.25">
      <c r="Z62" s="57"/>
    </row>
    <row r="63" spans="1:26" x14ac:dyDescent="0.25">
      <c r="Z63" s="57"/>
    </row>
    <row r="64" spans="1:26" x14ac:dyDescent="0.25">
      <c r="Y64" s="55"/>
      <c r="Z64" s="55"/>
    </row>
    <row r="65" spans="25:26" x14ac:dyDescent="0.25">
      <c r="Y65" s="57"/>
      <c r="Z65" s="57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0" verticalDpi="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1"/>
  <sheetViews>
    <sheetView zoomScaleNormal="100" workbookViewId="0">
      <selection activeCell="Q5" sqref="Q5"/>
    </sheetView>
  </sheetViews>
  <sheetFormatPr baseColWidth="10" defaultColWidth="9.140625" defaultRowHeight="15" x14ac:dyDescent="0.25"/>
  <cols>
    <col min="1" max="2" width="11.42578125" style="66"/>
    <col min="3" max="19" width="9.5703125" style="66"/>
    <col min="20" max="20" width="12.5703125" style="66"/>
    <col min="21" max="35" width="9.5703125" style="66"/>
    <col min="36" max="1025" width="11.42578125" style="66"/>
  </cols>
  <sheetData>
    <row r="1" spans="1:1024" s="67" customFormat="1" ht="12.75" x14ac:dyDescent="0.2">
      <c r="B1" s="4" t="s">
        <v>104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25</v>
      </c>
      <c r="R1" s="4" t="s">
        <v>26</v>
      </c>
      <c r="S1" s="4" t="s">
        <v>27</v>
      </c>
      <c r="T1" s="67" t="s">
        <v>28</v>
      </c>
      <c r="U1" s="6" t="s">
        <v>29</v>
      </c>
      <c r="V1" s="6" t="s">
        <v>30</v>
      </c>
      <c r="W1" s="6" t="s">
        <v>105</v>
      </c>
      <c r="X1" s="6" t="s">
        <v>32</v>
      </c>
      <c r="Y1" s="6" t="s">
        <v>33</v>
      </c>
      <c r="Z1" s="6" t="s">
        <v>34</v>
      </c>
      <c r="AA1" s="6" t="s">
        <v>35</v>
      </c>
      <c r="AB1" s="6" t="s">
        <v>36</v>
      </c>
      <c r="AC1" s="6" t="s">
        <v>37</v>
      </c>
      <c r="AD1" s="6" t="s">
        <v>38</v>
      </c>
      <c r="AE1" s="6" t="s">
        <v>39</v>
      </c>
      <c r="AF1" s="6" t="s">
        <v>40</v>
      </c>
      <c r="AG1" s="6" t="s">
        <v>41</v>
      </c>
      <c r="AH1" s="6" t="s">
        <v>42</v>
      </c>
      <c r="AI1" s="6" t="s">
        <v>43</v>
      </c>
    </row>
    <row r="2" spans="1:1024" s="68" customFormat="1" ht="12.75" x14ac:dyDescent="0.2">
      <c r="A2" s="68" t="s">
        <v>106</v>
      </c>
      <c r="B2" s="68" t="s">
        <v>107</v>
      </c>
      <c r="C2" s="69">
        <v>144.24255175992101</v>
      </c>
      <c r="D2" s="69">
        <v>72.995999999999995</v>
      </c>
      <c r="E2" s="69">
        <v>52.1998992464422</v>
      </c>
      <c r="F2" s="69">
        <v>31.886399999999998</v>
      </c>
      <c r="G2" s="69">
        <v>15.108427039190399</v>
      </c>
      <c r="H2" s="69">
        <v>35.731000000000002</v>
      </c>
      <c r="I2" s="69">
        <v>0</v>
      </c>
      <c r="J2" s="69">
        <v>2.2817099999999999</v>
      </c>
      <c r="K2" s="69">
        <v>19.824000000000002</v>
      </c>
      <c r="L2" s="69">
        <v>0.92149999999999999</v>
      </c>
      <c r="M2" s="69">
        <v>0.24185180000000001</v>
      </c>
      <c r="N2" s="69">
        <v>0</v>
      </c>
      <c r="O2" s="69">
        <v>0</v>
      </c>
      <c r="P2" s="69">
        <v>49.883503820759401</v>
      </c>
      <c r="Q2" s="69">
        <v>10.54599</v>
      </c>
      <c r="R2" s="69">
        <v>11.721169955341299</v>
      </c>
      <c r="S2" s="69">
        <v>0</v>
      </c>
      <c r="T2" s="70">
        <f t="shared" ref="T2:T16" si="0">SUM(C2:S2)</f>
        <v>447.58400362165429</v>
      </c>
      <c r="U2" s="71">
        <f t="shared" ref="U2:U16" si="1">SUM(C2:G2)</f>
        <v>316.43327804555361</v>
      </c>
      <c r="V2" s="71">
        <f t="shared" ref="V2:V16" si="2">SUM(H2:O2)</f>
        <v>59.000061799999997</v>
      </c>
      <c r="W2" s="71">
        <f t="shared" ref="W2:W16" si="3">SUM(Q2:S2)</f>
        <v>22.267159955341299</v>
      </c>
      <c r="X2" s="72">
        <f t="shared" ref="X2:X16" si="4">+C2/1000</f>
        <v>0.14424255175992101</v>
      </c>
      <c r="Y2" s="11">
        <f t="shared" ref="Y2:Y16" si="5">(C2)/(C2+D2)</f>
        <v>0.66398229315821078</v>
      </c>
      <c r="Z2" s="11">
        <f t="shared" ref="Z2:Z16" si="6">P2/(U2+P2)</f>
        <v>0.13617586277814686</v>
      </c>
      <c r="AA2" s="11">
        <f t="shared" ref="AA2:AA16" si="7">V2/(V2+P2)</f>
        <v>0.54186379242480676</v>
      </c>
      <c r="AB2" s="11">
        <f t="shared" ref="AB2:AB16" si="8">H2/(H2+P2)</f>
        <v>0.41734751012288313</v>
      </c>
      <c r="AC2" s="11">
        <f t="shared" ref="AC2:AC16" si="9">U2/(U2+V2)</f>
        <v>0.8428481023441563</v>
      </c>
      <c r="AD2" s="73">
        <f t="shared" ref="AD2:AD16" si="10">(C2+D2)/(C2+D2+Q2)</f>
        <v>0.95370190655380294</v>
      </c>
      <c r="AE2" s="11">
        <f t="shared" ref="AE2:AE16" si="11">(C2)/(P2+C2)</f>
        <v>0.74303550509206417</v>
      </c>
      <c r="AF2" s="74">
        <f t="shared" ref="AF2:AF16" si="12">C2/(E2+C2)</f>
        <v>0.73427383450458306</v>
      </c>
      <c r="AG2" s="11">
        <f t="shared" ref="AG2:AG16" si="13">(C2+D2)/(Q2+P2)</f>
        <v>3.5949093402019003</v>
      </c>
      <c r="AH2" s="11">
        <f t="shared" ref="AH2:AH16" si="14">H2/(E2+H2)</f>
        <v>0.40635317398332782</v>
      </c>
      <c r="AI2" s="75">
        <f t="shared" ref="AI2:AI16" si="15">Q2/(Q2+P2)</f>
        <v>0.17451726521622998</v>
      </c>
    </row>
    <row r="3" spans="1:1024" x14ac:dyDescent="0.25">
      <c r="A3" s="68" t="s">
        <v>108</v>
      </c>
      <c r="B3" s="68" t="s">
        <v>107</v>
      </c>
      <c r="C3" s="69">
        <v>229.218598811834</v>
      </c>
      <c r="D3" s="69">
        <v>53.431356201910198</v>
      </c>
      <c r="E3" s="69">
        <v>44.6621315992845</v>
      </c>
      <c r="F3" s="69">
        <v>33.8697194960722</v>
      </c>
      <c r="G3" s="69">
        <v>0</v>
      </c>
      <c r="H3" s="69">
        <v>27.081600000000002</v>
      </c>
      <c r="I3" s="69">
        <v>0</v>
      </c>
      <c r="J3" s="69">
        <v>3.1282794671</v>
      </c>
      <c r="K3" s="69">
        <v>10.1079056605258</v>
      </c>
      <c r="L3" s="69">
        <v>1.9768963368621999</v>
      </c>
      <c r="M3" s="69">
        <v>6.0600000000000001E-2</v>
      </c>
      <c r="N3" s="69">
        <v>1.3051E-2</v>
      </c>
      <c r="O3" s="69">
        <v>0</v>
      </c>
      <c r="P3" s="69">
        <v>48.557172778847097</v>
      </c>
      <c r="Q3" s="69">
        <v>25.383600000000001</v>
      </c>
      <c r="R3" s="69">
        <v>36.219878302143499</v>
      </c>
      <c r="S3" s="69">
        <v>0</v>
      </c>
      <c r="T3" s="70">
        <f t="shared" si="0"/>
        <v>513.71078965457946</v>
      </c>
      <c r="U3" s="76">
        <f t="shared" si="1"/>
        <v>361.18180610910093</v>
      </c>
      <c r="V3" s="68">
        <f t="shared" si="2"/>
        <v>42.368332464487999</v>
      </c>
      <c r="W3" s="71">
        <f t="shared" si="3"/>
        <v>61.6034783021435</v>
      </c>
      <c r="X3" s="68">
        <f t="shared" si="4"/>
        <v>0.22921859881183401</v>
      </c>
      <c r="Y3" s="68">
        <f t="shared" si="5"/>
        <v>0.81096279955426831</v>
      </c>
      <c r="Z3" s="68">
        <f t="shared" si="6"/>
        <v>0.11850757501918338</v>
      </c>
      <c r="AA3" s="68">
        <f t="shared" si="7"/>
        <v>0.4659675230959866</v>
      </c>
      <c r="AB3" s="68">
        <f t="shared" si="8"/>
        <v>0.35803859588231657</v>
      </c>
      <c r="AC3" s="68">
        <f t="shared" si="9"/>
        <v>0.89501098273873603</v>
      </c>
      <c r="AD3" s="68">
        <f t="shared" si="10"/>
        <v>0.91759469191962739</v>
      </c>
      <c r="AE3" s="68">
        <f t="shared" si="11"/>
        <v>0.82519291549156804</v>
      </c>
      <c r="AF3" s="68">
        <f t="shared" si="12"/>
        <v>0.83692853625648356</v>
      </c>
      <c r="AG3" s="68">
        <f t="shared" si="13"/>
        <v>3.8226535156609072</v>
      </c>
      <c r="AH3" s="68">
        <f t="shared" si="14"/>
        <v>0.37747688050659028</v>
      </c>
      <c r="AI3" s="68">
        <f t="shared" si="15"/>
        <v>0.34329638501237997</v>
      </c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25">
      <c r="A4" s="68" t="s">
        <v>109</v>
      </c>
      <c r="B4" s="68" t="s">
        <v>107</v>
      </c>
      <c r="C4" s="69">
        <v>168.717141254117</v>
      </c>
      <c r="D4" s="69">
        <v>86.736752145479102</v>
      </c>
      <c r="E4" s="69">
        <v>76.039511000000005</v>
      </c>
      <c r="F4" s="69">
        <v>42.358568430210703</v>
      </c>
      <c r="G4" s="69">
        <v>0</v>
      </c>
      <c r="H4" s="69">
        <v>30.241849999999999</v>
      </c>
      <c r="I4" s="69">
        <v>0</v>
      </c>
      <c r="J4" s="69">
        <v>5.5</v>
      </c>
      <c r="K4" s="69">
        <v>18.392898509030498</v>
      </c>
      <c r="L4" s="69">
        <v>3.8137292257038999</v>
      </c>
      <c r="M4" s="69">
        <v>4.7199999999999999E-2</v>
      </c>
      <c r="N4" s="69">
        <v>1.20651E-2</v>
      </c>
      <c r="O4" s="69">
        <v>2.1117431402152098</v>
      </c>
      <c r="P4" s="69">
        <v>74.864528059973196</v>
      </c>
      <c r="Q4" s="69">
        <v>14.7408820591367</v>
      </c>
      <c r="R4" s="69">
        <v>27.096739489334201</v>
      </c>
      <c r="S4" s="69">
        <v>0.228333257845765</v>
      </c>
      <c r="T4" s="70">
        <f t="shared" si="0"/>
        <v>550.90194167104619</v>
      </c>
      <c r="U4" s="76">
        <f t="shared" si="1"/>
        <v>373.85197282980681</v>
      </c>
      <c r="V4" s="68">
        <f t="shared" si="2"/>
        <v>60.119485974949612</v>
      </c>
      <c r="W4" s="71">
        <f t="shared" si="3"/>
        <v>42.065954806316661</v>
      </c>
      <c r="X4" s="68">
        <f t="shared" si="4"/>
        <v>0.16871714125411699</v>
      </c>
      <c r="Y4" s="68">
        <f t="shared" si="5"/>
        <v>0.66046024591294705</v>
      </c>
      <c r="Z4" s="68">
        <f t="shared" si="6"/>
        <v>0.16684148657676054</v>
      </c>
      <c r="AA4" s="68">
        <f t="shared" si="7"/>
        <v>0.44538226548364174</v>
      </c>
      <c r="AB4" s="68">
        <f t="shared" si="8"/>
        <v>0.28772611670382309</v>
      </c>
      <c r="AC4" s="68">
        <f t="shared" si="9"/>
        <v>0.86146672838686067</v>
      </c>
      <c r="AD4" s="68">
        <f t="shared" si="10"/>
        <v>0.94544349706943875</v>
      </c>
      <c r="AE4" s="68">
        <f t="shared" si="11"/>
        <v>0.69265122342421437</v>
      </c>
      <c r="AF4" s="68">
        <f t="shared" si="12"/>
        <v>0.68932607020195524</v>
      </c>
      <c r="AG4" s="68">
        <f t="shared" si="13"/>
        <v>2.8508757792640935</v>
      </c>
      <c r="AH4" s="68">
        <f t="shared" si="14"/>
        <v>0.28454518944295415</v>
      </c>
      <c r="AI4" s="68">
        <f t="shared" si="15"/>
        <v>0.16450883980712849</v>
      </c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x14ac:dyDescent="0.25">
      <c r="A5" s="68" t="s">
        <v>110</v>
      </c>
      <c r="B5" s="68" t="s">
        <v>107</v>
      </c>
      <c r="C5" s="69">
        <v>708.21115555025199</v>
      </c>
      <c r="D5" s="69">
        <v>144.573472866375</v>
      </c>
      <c r="E5" s="69">
        <v>110.3533201</v>
      </c>
      <c r="F5" s="69">
        <v>111.225954268053</v>
      </c>
      <c r="G5" s="69">
        <v>0</v>
      </c>
      <c r="H5" s="69">
        <v>62.734739511106902</v>
      </c>
      <c r="I5" s="69">
        <v>1.42859832208645</v>
      </c>
      <c r="J5" s="69">
        <v>2.6003779952662001</v>
      </c>
      <c r="K5" s="69">
        <v>10.691688120606701</v>
      </c>
      <c r="L5" s="69">
        <v>2.4501990836810998</v>
      </c>
      <c r="M5" s="69">
        <v>3.1E-2</v>
      </c>
      <c r="N5" s="69">
        <v>8.1200000000000005E-3</v>
      </c>
      <c r="O5" s="69">
        <v>0</v>
      </c>
      <c r="P5" s="69">
        <v>119.083605542596</v>
      </c>
      <c r="Q5" s="69">
        <v>30.785886000000001</v>
      </c>
      <c r="R5" s="69">
        <v>21.066757102855998</v>
      </c>
      <c r="S5" s="69">
        <v>1.63826622071203</v>
      </c>
      <c r="T5" s="70">
        <f t="shared" si="0"/>
        <v>1326.8831406835909</v>
      </c>
      <c r="U5" s="76">
        <f t="shared" si="1"/>
        <v>1074.36390278468</v>
      </c>
      <c r="V5" s="68">
        <f t="shared" si="2"/>
        <v>79.944723032747362</v>
      </c>
      <c r="W5" s="71">
        <f t="shared" si="3"/>
        <v>53.490909323568033</v>
      </c>
      <c r="X5" s="68">
        <f t="shared" si="4"/>
        <v>0.70821115555025194</v>
      </c>
      <c r="Y5" s="68">
        <f t="shared" si="5"/>
        <v>0.83046895071876947</v>
      </c>
      <c r="Z5" s="68">
        <f t="shared" si="6"/>
        <v>9.9781184100423817E-2</v>
      </c>
      <c r="AA5" s="68">
        <f t="shared" si="7"/>
        <v>0.40167509622874514</v>
      </c>
      <c r="AB5" s="68">
        <f t="shared" si="8"/>
        <v>0.34504075753509478</v>
      </c>
      <c r="AC5" s="68">
        <f t="shared" si="9"/>
        <v>0.93074233247097649</v>
      </c>
      <c r="AD5" s="68">
        <f t="shared" si="10"/>
        <v>0.96515740906052505</v>
      </c>
      <c r="AE5" s="68">
        <f t="shared" si="11"/>
        <v>0.85605661833844104</v>
      </c>
      <c r="AF5" s="68">
        <f t="shared" si="12"/>
        <v>0.86518677100867658</v>
      </c>
      <c r="AG5" s="68">
        <f t="shared" si="13"/>
        <v>5.6901816349610295</v>
      </c>
      <c r="AH5" s="68">
        <f t="shared" si="14"/>
        <v>0.36244406258905959</v>
      </c>
      <c r="AI5" s="68">
        <f t="shared" si="15"/>
        <v>0.20541796521175237</v>
      </c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x14ac:dyDescent="0.25">
      <c r="A6" s="68" t="s">
        <v>111</v>
      </c>
      <c r="B6" s="68" t="s">
        <v>107</v>
      </c>
      <c r="C6" s="76">
        <v>677.98710000000005</v>
      </c>
      <c r="D6" s="76">
        <v>152.27600000000001</v>
      </c>
      <c r="E6" s="76">
        <v>86.477999999999994</v>
      </c>
      <c r="F6" s="76">
        <v>30.544499999999999</v>
      </c>
      <c r="G6" s="69">
        <v>0</v>
      </c>
      <c r="H6" s="76">
        <v>45.580100000000002</v>
      </c>
      <c r="I6" s="76">
        <v>0</v>
      </c>
      <c r="J6" s="76">
        <v>6.5858100000000004</v>
      </c>
      <c r="K6" s="76">
        <v>30.103899999999999</v>
      </c>
      <c r="L6" s="76">
        <v>8.7255000000000003</v>
      </c>
      <c r="M6" s="76">
        <v>8.0600000000000005E-2</v>
      </c>
      <c r="N6" s="76">
        <v>1.0945E-2</v>
      </c>
      <c r="O6" s="76">
        <v>0</v>
      </c>
      <c r="P6" s="76">
        <v>45.118457999999997</v>
      </c>
      <c r="Q6" s="76">
        <v>24.746400000000001</v>
      </c>
      <c r="R6" s="76">
        <v>10.88871</v>
      </c>
      <c r="S6" s="76">
        <v>0</v>
      </c>
      <c r="T6" s="70">
        <f t="shared" si="0"/>
        <v>1119.126023</v>
      </c>
      <c r="U6" s="76">
        <f t="shared" si="1"/>
        <v>947.28560000000004</v>
      </c>
      <c r="V6" s="68">
        <f t="shared" si="2"/>
        <v>91.086855000000014</v>
      </c>
      <c r="W6" s="71">
        <f t="shared" si="3"/>
        <v>35.635109999999997</v>
      </c>
      <c r="X6" s="68">
        <f t="shared" si="4"/>
        <v>0.67798710000000006</v>
      </c>
      <c r="Y6" s="68">
        <f t="shared" si="5"/>
        <v>0.81659307754373278</v>
      </c>
      <c r="Z6" s="68">
        <f t="shared" si="6"/>
        <v>4.5463798375560444E-2</v>
      </c>
      <c r="AA6" s="68">
        <f t="shared" si="7"/>
        <v>0.66874671034308331</v>
      </c>
      <c r="AB6" s="68">
        <f t="shared" si="8"/>
        <v>0.50254492469439271</v>
      </c>
      <c r="AC6" s="68">
        <f t="shared" si="9"/>
        <v>0.91227920717523259</v>
      </c>
      <c r="AD6" s="68">
        <f t="shared" si="10"/>
        <v>0.9710571636923333</v>
      </c>
      <c r="AE6" s="68">
        <f t="shared" si="11"/>
        <v>0.93760460350382202</v>
      </c>
      <c r="AF6" s="68">
        <f t="shared" si="12"/>
        <v>0.88687776590455214</v>
      </c>
      <c r="AG6" s="68">
        <f t="shared" si="13"/>
        <v>11.883844378528618</v>
      </c>
      <c r="AH6" s="68">
        <f t="shared" si="14"/>
        <v>0.34515186876079545</v>
      </c>
      <c r="AI6" s="68">
        <f t="shared" si="15"/>
        <v>0.35420382590629473</v>
      </c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x14ac:dyDescent="0.25">
      <c r="A7" s="68" t="s">
        <v>112</v>
      </c>
      <c r="B7" s="68" t="s">
        <v>107</v>
      </c>
      <c r="C7" s="76">
        <v>600.83263999999997</v>
      </c>
      <c r="D7" s="76">
        <v>177.69381000000001</v>
      </c>
      <c r="E7" s="76">
        <v>76.008240000000001</v>
      </c>
      <c r="F7" s="76">
        <v>44.182340000000003</v>
      </c>
      <c r="G7" s="69">
        <v>0</v>
      </c>
      <c r="H7" s="76">
        <v>30.994461000000001</v>
      </c>
      <c r="I7" s="76">
        <v>0</v>
      </c>
      <c r="J7" s="76">
        <v>4.7425100000000002</v>
      </c>
      <c r="K7" s="76">
        <v>23.327010000000001</v>
      </c>
      <c r="L7" s="76">
        <v>6.6170999999999998</v>
      </c>
      <c r="M7" s="76">
        <v>6.0400000000000002E-2</v>
      </c>
      <c r="N7" s="76">
        <v>4.1000000000000002E-2</v>
      </c>
      <c r="O7" s="76">
        <v>0</v>
      </c>
      <c r="P7" s="76">
        <v>25.83</v>
      </c>
      <c r="Q7" s="76">
        <v>20.911799999999999</v>
      </c>
      <c r="R7" s="76">
        <v>9.4899000000000004</v>
      </c>
      <c r="S7" s="76">
        <v>0</v>
      </c>
      <c r="T7" s="70">
        <f t="shared" si="0"/>
        <v>1020.731211</v>
      </c>
      <c r="U7" s="76">
        <f t="shared" si="1"/>
        <v>898.71702999999991</v>
      </c>
      <c r="V7" s="68">
        <f t="shared" si="2"/>
        <v>65.782481000000004</v>
      </c>
      <c r="W7" s="71">
        <f t="shared" si="3"/>
        <v>30.401699999999998</v>
      </c>
      <c r="X7" s="68">
        <f t="shared" si="4"/>
        <v>0.60083263999999992</v>
      </c>
      <c r="Y7" s="68">
        <f t="shared" si="5"/>
        <v>0.77175623255960024</v>
      </c>
      <c r="Z7" s="68">
        <f t="shared" si="6"/>
        <v>2.7938005490104705E-2</v>
      </c>
      <c r="AA7" s="68">
        <f t="shared" si="7"/>
        <v>0.71805151745644791</v>
      </c>
      <c r="AB7" s="68">
        <f t="shared" si="8"/>
        <v>0.54544223481503862</v>
      </c>
      <c r="AC7" s="68">
        <f t="shared" si="9"/>
        <v>0.93179625261624421</v>
      </c>
      <c r="AD7" s="68">
        <f t="shared" si="10"/>
        <v>0.97384188209658473</v>
      </c>
      <c r="AE7" s="68">
        <f t="shared" si="11"/>
        <v>0.95878165004379379</v>
      </c>
      <c r="AF7" s="68">
        <f t="shared" si="12"/>
        <v>0.88770146389502946</v>
      </c>
      <c r="AG7" s="68">
        <f t="shared" si="13"/>
        <v>16.655893654074085</v>
      </c>
      <c r="AH7" s="68">
        <f t="shared" si="14"/>
        <v>0.28966054791458024</v>
      </c>
      <c r="AI7" s="68">
        <f t="shared" si="15"/>
        <v>0.44738970257884808</v>
      </c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x14ac:dyDescent="0.25">
      <c r="A8" s="68" t="s">
        <v>113</v>
      </c>
      <c r="B8" s="68" t="s">
        <v>107</v>
      </c>
      <c r="C8" s="76">
        <v>137.45634000000001</v>
      </c>
      <c r="D8" s="76">
        <v>64.944999999999993</v>
      </c>
      <c r="E8" s="76">
        <v>27.01</v>
      </c>
      <c r="F8" s="76">
        <v>17.262640000000001</v>
      </c>
      <c r="G8" s="69">
        <v>0</v>
      </c>
      <c r="H8" s="76">
        <v>24.5</v>
      </c>
      <c r="I8" s="76">
        <v>0</v>
      </c>
      <c r="J8" s="76">
        <v>1.9823999999999999</v>
      </c>
      <c r="K8" s="76">
        <v>4.2</v>
      </c>
      <c r="L8" s="76">
        <v>0.53810000000000002</v>
      </c>
      <c r="M8" s="76">
        <v>5.1999999999999998E-2</v>
      </c>
      <c r="N8" s="76">
        <v>0</v>
      </c>
      <c r="O8" s="76">
        <v>0</v>
      </c>
      <c r="P8" s="76">
        <v>28.308</v>
      </c>
      <c r="Q8" s="76">
        <v>12.17815</v>
      </c>
      <c r="R8" s="76">
        <v>8.0808</v>
      </c>
      <c r="S8" s="76">
        <v>0</v>
      </c>
      <c r="T8" s="70">
        <f t="shared" si="0"/>
        <v>326.51343000000003</v>
      </c>
      <c r="U8" s="76">
        <f t="shared" si="1"/>
        <v>246.67398</v>
      </c>
      <c r="V8" s="68">
        <f t="shared" si="2"/>
        <v>31.272499999999997</v>
      </c>
      <c r="W8" s="71">
        <f t="shared" si="3"/>
        <v>20.258949999999999</v>
      </c>
      <c r="X8" s="68">
        <f t="shared" si="4"/>
        <v>0.13745634000000001</v>
      </c>
      <c r="Y8" s="68">
        <f t="shared" si="5"/>
        <v>0.67912761842387015</v>
      </c>
      <c r="Z8" s="68">
        <f t="shared" si="6"/>
        <v>0.1029449275185232</v>
      </c>
      <c r="AA8" s="68">
        <f t="shared" si="7"/>
        <v>0.52487810609175811</v>
      </c>
      <c r="AB8" s="68">
        <f t="shared" si="8"/>
        <v>0.46394485683987274</v>
      </c>
      <c r="AC8" s="68">
        <f t="shared" si="9"/>
        <v>0.88748733209357422</v>
      </c>
      <c r="AD8" s="68">
        <f t="shared" si="10"/>
        <v>0.94324643981584644</v>
      </c>
      <c r="AE8" s="68">
        <f t="shared" si="11"/>
        <v>0.82922744421387617</v>
      </c>
      <c r="AF8" s="68">
        <f t="shared" si="12"/>
        <v>0.83577186675401183</v>
      </c>
      <c r="AG8" s="68">
        <f t="shared" si="13"/>
        <v>4.9992735787423603</v>
      </c>
      <c r="AH8" s="68">
        <f t="shared" si="14"/>
        <v>0.47563579887400498</v>
      </c>
      <c r="AI8" s="68">
        <f t="shared" si="15"/>
        <v>0.30079792719238552</v>
      </c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x14ac:dyDescent="0.25">
      <c r="A9" s="68" t="s">
        <v>114</v>
      </c>
      <c r="B9" s="68" t="s">
        <v>107</v>
      </c>
      <c r="C9" s="76">
        <v>693.33285000000001</v>
      </c>
      <c r="D9" s="76">
        <v>195.84809999999999</v>
      </c>
      <c r="E9" s="76">
        <v>42.570999999999998</v>
      </c>
      <c r="F9" s="76">
        <v>69.574709999999996</v>
      </c>
      <c r="G9" s="69">
        <v>0</v>
      </c>
      <c r="H9" s="76">
        <v>27.180099999999999</v>
      </c>
      <c r="I9" s="76">
        <v>0</v>
      </c>
      <c r="J9" s="76">
        <v>3.5152846000000002</v>
      </c>
      <c r="K9" s="76">
        <v>16.901</v>
      </c>
      <c r="L9" s="76">
        <v>8.7279275999999992</v>
      </c>
      <c r="M9" s="76">
        <v>8.5000000000000006E-2</v>
      </c>
      <c r="N9" s="76">
        <v>0</v>
      </c>
      <c r="O9" s="76">
        <v>0</v>
      </c>
      <c r="P9" s="76">
        <v>122.3741</v>
      </c>
      <c r="Q9" s="76">
        <v>17.18871</v>
      </c>
      <c r="R9" s="76">
        <v>7.8181500000000002</v>
      </c>
      <c r="S9" s="76">
        <v>0.11445</v>
      </c>
      <c r="T9" s="70">
        <f t="shared" si="0"/>
        <v>1205.2313822000001</v>
      </c>
      <c r="U9" s="76">
        <f t="shared" si="1"/>
        <v>1001.3266599999999</v>
      </c>
      <c r="V9" s="68">
        <f t="shared" si="2"/>
        <v>56.409312200000002</v>
      </c>
      <c r="W9" s="71">
        <f t="shared" si="3"/>
        <v>25.121310000000001</v>
      </c>
      <c r="X9" s="68">
        <f t="shared" si="4"/>
        <v>0.69333285</v>
      </c>
      <c r="Y9" s="68">
        <f t="shared" si="5"/>
        <v>0.77974325698273228</v>
      </c>
      <c r="Z9" s="68">
        <f t="shared" si="6"/>
        <v>0.10890274738267508</v>
      </c>
      <c r="AA9" s="68">
        <f t="shared" si="7"/>
        <v>0.31551759475815622</v>
      </c>
      <c r="AB9" s="68">
        <f t="shared" si="8"/>
        <v>0.18174080032523324</v>
      </c>
      <c r="AC9" s="68">
        <f t="shared" si="9"/>
        <v>0.94666976099652411</v>
      </c>
      <c r="AD9" s="68">
        <f t="shared" si="10"/>
        <v>0.98103565161261019</v>
      </c>
      <c r="AE9" s="68">
        <f t="shared" si="11"/>
        <v>0.84997786276063969</v>
      </c>
      <c r="AF9" s="68">
        <f t="shared" si="12"/>
        <v>0.94215141013326664</v>
      </c>
      <c r="AG9" s="68">
        <f t="shared" si="13"/>
        <v>6.3711883559810802</v>
      </c>
      <c r="AH9" s="68">
        <f t="shared" si="14"/>
        <v>0.38967270767056006</v>
      </c>
      <c r="AI9" s="68">
        <f t="shared" si="15"/>
        <v>0.12316110574156539</v>
      </c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25">
      <c r="A10" s="68" t="s">
        <v>115</v>
      </c>
      <c r="B10" s="68" t="s">
        <v>107</v>
      </c>
      <c r="C10" s="76">
        <v>71.294790000000006</v>
      </c>
      <c r="D10" s="76">
        <v>24.244499999999999</v>
      </c>
      <c r="E10" s="76">
        <v>9.5170999999999992</v>
      </c>
      <c r="F10" s="76">
        <v>11.854290000000001</v>
      </c>
      <c r="G10" s="69">
        <v>0</v>
      </c>
      <c r="H10" s="76">
        <v>7.7899992999999998</v>
      </c>
      <c r="I10" s="76">
        <v>0</v>
      </c>
      <c r="J10" s="76">
        <v>1.0277400000000001</v>
      </c>
      <c r="K10" s="76">
        <v>1.2377400000000001</v>
      </c>
      <c r="L10" s="76">
        <v>1.764</v>
      </c>
      <c r="M10" s="76">
        <v>3.9800000000000002E-2</v>
      </c>
      <c r="N10" s="76">
        <v>0</v>
      </c>
      <c r="O10" s="76">
        <v>0</v>
      </c>
      <c r="P10" s="76">
        <v>18.564</v>
      </c>
      <c r="Q10" s="76">
        <v>4.5187799999999996</v>
      </c>
      <c r="R10" s="76">
        <v>6.9804000000000004</v>
      </c>
      <c r="S10" s="76">
        <v>0</v>
      </c>
      <c r="T10" s="70">
        <f t="shared" si="0"/>
        <v>158.83313930000003</v>
      </c>
      <c r="U10" s="76">
        <f t="shared" si="1"/>
        <v>116.91068000000001</v>
      </c>
      <c r="V10" s="68">
        <f t="shared" si="2"/>
        <v>11.859279299999999</v>
      </c>
      <c r="W10" s="71">
        <f t="shared" si="3"/>
        <v>11.499179999999999</v>
      </c>
      <c r="X10" s="68">
        <f t="shared" si="4"/>
        <v>7.1294790000000011E-2</v>
      </c>
      <c r="Y10" s="68">
        <f t="shared" si="5"/>
        <v>0.74623529230748942</v>
      </c>
      <c r="Z10" s="68">
        <f t="shared" si="6"/>
        <v>0.13702929580641932</v>
      </c>
      <c r="AA10" s="68">
        <f t="shared" si="7"/>
        <v>0.38980936877504851</v>
      </c>
      <c r="AB10" s="68">
        <f t="shared" si="8"/>
        <v>0.29559078344515249</v>
      </c>
      <c r="AC10" s="68">
        <f t="shared" si="9"/>
        <v>0.90790336997489451</v>
      </c>
      <c r="AD10" s="68">
        <f t="shared" si="10"/>
        <v>0.95483842532641294</v>
      </c>
      <c r="AE10" s="68">
        <f t="shared" si="11"/>
        <v>0.79340919235614016</v>
      </c>
      <c r="AF10" s="68">
        <f t="shared" si="12"/>
        <v>0.88223143896275658</v>
      </c>
      <c r="AG10" s="68">
        <f t="shared" si="13"/>
        <v>4.1389854254990084</v>
      </c>
      <c r="AH10" s="68">
        <f t="shared" si="14"/>
        <v>0.45010427021702021</v>
      </c>
      <c r="AI10" s="68">
        <f t="shared" si="15"/>
        <v>0.19576411506759583</v>
      </c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x14ac:dyDescent="0.25">
      <c r="A11" s="68" t="s">
        <v>116</v>
      </c>
      <c r="B11" s="68" t="s">
        <v>107</v>
      </c>
      <c r="C11" s="76">
        <v>58.693739999999998</v>
      </c>
      <c r="D11" s="76">
        <v>22.649682510000002</v>
      </c>
      <c r="E11" s="76">
        <v>10.005164000000001</v>
      </c>
      <c r="F11" s="76">
        <v>10.823399999999999</v>
      </c>
      <c r="G11" s="69">
        <v>0</v>
      </c>
      <c r="H11" s="76">
        <v>7.8807999999999998</v>
      </c>
      <c r="I11" s="76">
        <v>5.7397199999999996E-4</v>
      </c>
      <c r="J11" s="76">
        <v>1.0164</v>
      </c>
      <c r="K11" s="76">
        <v>2.5367999999999999</v>
      </c>
      <c r="L11" s="76">
        <v>1.3262898599999999</v>
      </c>
      <c r="M11" s="76">
        <v>4.1099999999999998E-2</v>
      </c>
      <c r="N11" s="76">
        <v>0</v>
      </c>
      <c r="O11" s="76">
        <v>0</v>
      </c>
      <c r="P11" s="76">
        <v>14.91</v>
      </c>
      <c r="Q11" s="76">
        <v>3.1878000000000002</v>
      </c>
      <c r="R11" s="76">
        <v>2.5887099999999998</v>
      </c>
      <c r="S11" s="76">
        <v>0</v>
      </c>
      <c r="T11" s="70">
        <f t="shared" si="0"/>
        <v>135.66046034199999</v>
      </c>
      <c r="U11" s="76">
        <f t="shared" si="1"/>
        <v>102.17198650999998</v>
      </c>
      <c r="V11" s="68">
        <f t="shared" si="2"/>
        <v>12.801963831999998</v>
      </c>
      <c r="W11" s="71">
        <f t="shared" si="3"/>
        <v>5.77651</v>
      </c>
      <c r="X11" s="68">
        <f t="shared" si="4"/>
        <v>5.8693740000000001E-2</v>
      </c>
      <c r="Y11" s="68">
        <f t="shared" si="5"/>
        <v>0.72155483736603843</v>
      </c>
      <c r="Z11" s="68">
        <f t="shared" si="6"/>
        <v>0.12734666061312971</v>
      </c>
      <c r="AA11" s="68">
        <f t="shared" si="7"/>
        <v>0.46196523312494769</v>
      </c>
      <c r="AB11" s="68">
        <f t="shared" si="8"/>
        <v>0.34578865156115624</v>
      </c>
      <c r="AC11" s="68">
        <f t="shared" si="9"/>
        <v>0.88865335326898443</v>
      </c>
      <c r="AD11" s="68">
        <f t="shared" si="10"/>
        <v>0.96228849050866527</v>
      </c>
      <c r="AE11" s="68">
        <f t="shared" si="11"/>
        <v>0.79742877196185946</v>
      </c>
      <c r="AF11" s="68">
        <f t="shared" si="12"/>
        <v>0.85436210161373172</v>
      </c>
      <c r="AG11" s="68">
        <f t="shared" si="13"/>
        <v>4.4946580529125084</v>
      </c>
      <c r="AH11" s="68">
        <f t="shared" si="14"/>
        <v>0.44061365660805307</v>
      </c>
      <c r="AI11" s="68">
        <f t="shared" si="15"/>
        <v>0.17614295660245999</v>
      </c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s="77" customFormat="1" ht="12.75" x14ac:dyDescent="0.2">
      <c r="A12" s="77" t="s">
        <v>117</v>
      </c>
      <c r="B12" s="77" t="s">
        <v>72</v>
      </c>
      <c r="C12" s="78">
        <v>1.6159099627946601E-2</v>
      </c>
      <c r="D12" s="78">
        <v>4.2545399999999997E-2</v>
      </c>
      <c r="E12" s="78">
        <v>2.04055936673492E-2</v>
      </c>
      <c r="F12" s="78">
        <v>4.1989773333006297E-2</v>
      </c>
      <c r="G12" s="78">
        <v>1.48028235741426E-4</v>
      </c>
      <c r="H12" s="78">
        <v>0.47296702540546298</v>
      </c>
      <c r="I12" s="78">
        <v>6.4244106172127004E-3</v>
      </c>
      <c r="J12" s="78">
        <v>0.144596952380176</v>
      </c>
      <c r="K12" s="78">
        <v>0.22151799999999999</v>
      </c>
      <c r="L12" s="78">
        <v>0.27814901176518397</v>
      </c>
      <c r="M12" s="78">
        <v>7.4672315424134704E-3</v>
      </c>
      <c r="N12" s="78">
        <v>8.3999999999999995E-3</v>
      </c>
      <c r="O12" s="78">
        <v>4.54675936985944E-3</v>
      </c>
      <c r="P12" s="78">
        <v>0.37928704259951901</v>
      </c>
      <c r="Q12" s="78">
        <v>4.1581899999999998E-2</v>
      </c>
      <c r="R12" s="78">
        <v>6.5526164504063705E-2</v>
      </c>
      <c r="S12" s="78">
        <v>1.2764293688989599E-2</v>
      </c>
      <c r="T12" s="78">
        <f t="shared" si="0"/>
        <v>1.7644766867369241</v>
      </c>
      <c r="U12" s="78">
        <f t="shared" si="1"/>
        <v>0.12124789486404351</v>
      </c>
      <c r="V12" s="77">
        <f t="shared" si="2"/>
        <v>1.1440693910803086</v>
      </c>
      <c r="W12" s="77">
        <f t="shared" si="3"/>
        <v>0.11987235819305331</v>
      </c>
      <c r="X12" s="77">
        <f t="shared" si="4"/>
        <v>1.6159099627946601E-5</v>
      </c>
      <c r="Y12" s="77">
        <f t="shared" si="5"/>
        <v>0.27526168744063312</v>
      </c>
      <c r="Z12" s="77">
        <f t="shared" si="6"/>
        <v>0.75776337316539477</v>
      </c>
      <c r="AA12" s="77">
        <f t="shared" si="7"/>
        <v>0.75101884613877845</v>
      </c>
      <c r="AB12" s="77">
        <f t="shared" si="8"/>
        <v>0.55496012651792725</v>
      </c>
      <c r="AC12" s="77">
        <f t="shared" si="9"/>
        <v>9.5824103733437763E-2</v>
      </c>
      <c r="AD12" s="77">
        <f t="shared" si="10"/>
        <v>0.58536850306457244</v>
      </c>
      <c r="AE12" s="77">
        <f t="shared" si="11"/>
        <v>4.0862959332276613E-2</v>
      </c>
      <c r="AF12" s="77">
        <f t="shared" si="12"/>
        <v>0.44193177001229045</v>
      </c>
      <c r="AG12" s="77">
        <f t="shared" si="13"/>
        <v>0.13948403810781376</v>
      </c>
      <c r="AH12" s="77">
        <f t="shared" si="14"/>
        <v>0.95864060371713145</v>
      </c>
      <c r="AI12" s="77">
        <f t="shared" si="15"/>
        <v>9.8800115169266761E-2</v>
      </c>
    </row>
    <row r="13" spans="1:1024" s="77" customFormat="1" ht="12.75" x14ac:dyDescent="0.2">
      <c r="A13" s="77" t="s">
        <v>118</v>
      </c>
      <c r="B13" s="77" t="s">
        <v>72</v>
      </c>
      <c r="C13" s="78">
        <v>9.8612385514399905E-3</v>
      </c>
      <c r="D13" s="78">
        <v>2.4649999999999998E-2</v>
      </c>
      <c r="E13" s="78">
        <v>2.0274880639599299E-2</v>
      </c>
      <c r="F13" s="78">
        <v>5.5843176430635598E-2</v>
      </c>
      <c r="G13" s="78">
        <v>1.2255637947957299E-4</v>
      </c>
      <c r="H13" s="78">
        <v>0.61558335149509003</v>
      </c>
      <c r="I13" s="78">
        <v>8.9687249918785905E-3</v>
      </c>
      <c r="J13" s="78">
        <v>0.236049113700733</v>
      </c>
      <c r="K13" s="78">
        <v>0.31381602826129701</v>
      </c>
      <c r="L13" s="78">
        <v>0.204757553434635</v>
      </c>
      <c r="M13" s="78">
        <v>6.2021459276774497E-3</v>
      </c>
      <c r="N13" s="78">
        <v>4.0501200405787096E-3</v>
      </c>
      <c r="O13" s="78">
        <v>3.1645250148659302E-3</v>
      </c>
      <c r="P13" s="78">
        <v>0.55357641981313599</v>
      </c>
      <c r="Q13" s="78">
        <v>2.5399999999999999E-2</v>
      </c>
      <c r="R13" s="78">
        <v>6.9567604625273005E-2</v>
      </c>
      <c r="S13" s="78">
        <v>9.4365251782030906E-3</v>
      </c>
      <c r="T13" s="78">
        <f t="shared" si="0"/>
        <v>2.1613239644845224</v>
      </c>
      <c r="U13" s="78">
        <f t="shared" si="1"/>
        <v>0.11075185200115446</v>
      </c>
      <c r="V13" s="77">
        <f t="shared" si="2"/>
        <v>1.392591562866756</v>
      </c>
      <c r="W13" s="77">
        <f t="shared" si="3"/>
        <v>0.1044041298034761</v>
      </c>
      <c r="X13" s="77">
        <f t="shared" si="4"/>
        <v>9.8612385514399907E-6</v>
      </c>
      <c r="Y13" s="77">
        <f t="shared" si="5"/>
        <v>0.2857399202506607</v>
      </c>
      <c r="Z13" s="77">
        <f t="shared" si="6"/>
        <v>0.83328746238860274</v>
      </c>
      <c r="AA13" s="77">
        <f t="shared" si="7"/>
        <v>0.71555568443230888</v>
      </c>
      <c r="AB13" s="77">
        <f t="shared" si="8"/>
        <v>0.52651773230812227</v>
      </c>
      <c r="AC13" s="77">
        <f t="shared" si="9"/>
        <v>7.3670360947359154E-2</v>
      </c>
      <c r="AD13" s="77">
        <f t="shared" si="10"/>
        <v>0.57603947749817463</v>
      </c>
      <c r="AE13" s="77">
        <f t="shared" si="11"/>
        <v>1.7501915970726992E-2</v>
      </c>
      <c r="AF13" s="77">
        <f t="shared" si="12"/>
        <v>0.3272232396257625</v>
      </c>
      <c r="AG13" s="77">
        <f t="shared" si="13"/>
        <v>5.9607330057722313E-2</v>
      </c>
      <c r="AH13" s="77">
        <f t="shared" si="14"/>
        <v>0.96811414932612749</v>
      </c>
      <c r="AI13" s="77">
        <f t="shared" si="15"/>
        <v>4.38705258638993E-2</v>
      </c>
    </row>
    <row r="14" spans="1:1024" s="77" customFormat="1" ht="12.75" x14ac:dyDescent="0.2">
      <c r="A14" s="77" t="s">
        <v>117</v>
      </c>
      <c r="B14" s="77" t="s">
        <v>72</v>
      </c>
      <c r="C14" s="78">
        <v>1.9313949239808802E-2</v>
      </c>
      <c r="D14" s="78">
        <v>4.1066277715369602E-2</v>
      </c>
      <c r="E14" s="78">
        <v>4.18642204816672E-2</v>
      </c>
      <c r="F14" s="78">
        <v>4.5100000000000001E-2</v>
      </c>
      <c r="G14" s="78">
        <v>1.13164068120126E-4</v>
      </c>
      <c r="H14" s="78">
        <v>0.497110414271551</v>
      </c>
      <c r="I14" s="78">
        <v>8.2926504354590806E-3</v>
      </c>
      <c r="J14" s="78">
        <v>0.24231132404775299</v>
      </c>
      <c r="K14" s="78">
        <v>0.24851799999999999</v>
      </c>
      <c r="L14" s="78">
        <v>0.191762578181916</v>
      </c>
      <c r="M14" s="78">
        <v>8.9783612977953706E-3</v>
      </c>
      <c r="N14" s="78">
        <v>5.3928032835670698E-3</v>
      </c>
      <c r="O14" s="78">
        <v>4.2566667762413404E-3</v>
      </c>
      <c r="P14" s="78">
        <v>0.44827777563355697</v>
      </c>
      <c r="Q14" s="78">
        <v>2.5151799999999998E-2</v>
      </c>
      <c r="R14" s="78">
        <v>8.9662654552554996E-2</v>
      </c>
      <c r="S14" s="78">
        <v>7.3357396372654704E-3</v>
      </c>
      <c r="T14" s="78">
        <f t="shared" si="0"/>
        <v>1.9245083796226261</v>
      </c>
      <c r="U14" s="78">
        <f t="shared" si="1"/>
        <v>0.14745761150496572</v>
      </c>
      <c r="V14" s="77">
        <f t="shared" si="2"/>
        <v>1.206622798294283</v>
      </c>
      <c r="W14" s="77">
        <f t="shared" si="3"/>
        <v>0.12215019418982047</v>
      </c>
      <c r="X14" s="77">
        <f t="shared" si="4"/>
        <v>1.9313949239808802E-5</v>
      </c>
      <c r="Y14" s="77">
        <f t="shared" si="5"/>
        <v>0.31987208749887575</v>
      </c>
      <c r="Z14" s="77">
        <f t="shared" si="6"/>
        <v>0.75247800501957041</v>
      </c>
      <c r="AA14" s="77">
        <f t="shared" si="7"/>
        <v>0.72912102231641163</v>
      </c>
      <c r="AB14" s="77">
        <f t="shared" si="8"/>
        <v>0.52582676574524145</v>
      </c>
      <c r="AC14" s="77">
        <f t="shared" si="9"/>
        <v>0.10889871121230332</v>
      </c>
      <c r="AD14" s="77">
        <f t="shared" si="10"/>
        <v>0.70593705193984968</v>
      </c>
      <c r="AE14" s="77">
        <f t="shared" si="11"/>
        <v>4.1305156213017773E-2</v>
      </c>
      <c r="AF14" s="77">
        <f t="shared" si="12"/>
        <v>0.31570001730582709</v>
      </c>
      <c r="AG14" s="77">
        <f t="shared" si="13"/>
        <v>0.12753792763026234</v>
      </c>
      <c r="AH14" s="77">
        <f t="shared" si="14"/>
        <v>0.92232617681380191</v>
      </c>
      <c r="AI14" s="77">
        <f t="shared" si="15"/>
        <v>5.3126803424439935E-2</v>
      </c>
    </row>
    <row r="15" spans="1:1024" s="77" customFormat="1" ht="12.75" x14ac:dyDescent="0.2">
      <c r="A15" s="77" t="s">
        <v>117</v>
      </c>
      <c r="B15" s="77" t="s">
        <v>72</v>
      </c>
      <c r="C15" s="78">
        <v>1.7453627319560301E-2</v>
      </c>
      <c r="D15" s="78">
        <v>8.2860133295790894E-2</v>
      </c>
      <c r="E15" s="78">
        <v>2.6886128494693601E-2</v>
      </c>
      <c r="F15" s="78">
        <v>5.3886102561768102E-2</v>
      </c>
      <c r="G15" s="78">
        <v>9.8301514246605198E-5</v>
      </c>
      <c r="H15" s="78">
        <v>0.39123703497621498</v>
      </c>
      <c r="I15" s="78">
        <v>1.23069759987544E-2</v>
      </c>
      <c r="J15" s="78">
        <v>0.37696303983044899</v>
      </c>
      <c r="K15" s="78">
        <v>0.18854499999999999</v>
      </c>
      <c r="L15" s="78">
        <v>0.26014396505954301</v>
      </c>
      <c r="M15" s="78">
        <v>1.20136785794375E-2</v>
      </c>
      <c r="N15" s="78">
        <v>8.4499999999999992E-3</v>
      </c>
      <c r="O15" s="78">
        <v>4.7198542944094203E-3</v>
      </c>
      <c r="P15" s="78">
        <v>0.35119220756536002</v>
      </c>
      <c r="Q15" s="78">
        <v>3.7511000000000003E-2</v>
      </c>
      <c r="R15" s="78">
        <v>6.9189044463786598E-2</v>
      </c>
      <c r="S15" s="78">
        <v>1.48382899227895E-2</v>
      </c>
      <c r="T15" s="78">
        <f t="shared" si="0"/>
        <v>1.9082943838768041</v>
      </c>
      <c r="U15" s="78">
        <f t="shared" si="1"/>
        <v>0.1811842931860595</v>
      </c>
      <c r="V15" s="77">
        <f t="shared" si="2"/>
        <v>1.2543795487388083</v>
      </c>
      <c r="W15" s="77">
        <f t="shared" si="3"/>
        <v>0.1215383343865761</v>
      </c>
      <c r="X15" s="77">
        <f t="shared" si="4"/>
        <v>1.7453627319560302E-5</v>
      </c>
      <c r="Y15" s="77">
        <f t="shared" si="5"/>
        <v>0.17399035997150467</v>
      </c>
      <c r="Z15" s="77">
        <f t="shared" si="6"/>
        <v>0.65966887544749242</v>
      </c>
      <c r="AA15" s="77">
        <f t="shared" si="7"/>
        <v>0.7812665761050992</v>
      </c>
      <c r="AB15" s="77">
        <f t="shared" si="8"/>
        <v>0.52696878376838208</v>
      </c>
      <c r="AC15" s="77">
        <f t="shared" si="9"/>
        <v>0.12621124041625315</v>
      </c>
      <c r="AD15" s="77">
        <f t="shared" si="10"/>
        <v>0.72783555122807186</v>
      </c>
      <c r="AE15" s="77">
        <f t="shared" si="11"/>
        <v>4.7345244860853446E-2</v>
      </c>
      <c r="AF15" s="77">
        <f t="shared" si="12"/>
        <v>0.39363381685447812</v>
      </c>
      <c r="AG15" s="77">
        <f t="shared" si="13"/>
        <v>0.25807289125208349</v>
      </c>
      <c r="AH15" s="77">
        <f t="shared" si="14"/>
        <v>0.93569806496366403</v>
      </c>
      <c r="AI15" s="77">
        <f t="shared" si="15"/>
        <v>9.6502934037899765E-2</v>
      </c>
    </row>
    <row r="16" spans="1:1024" s="77" customFormat="1" ht="12.75" x14ac:dyDescent="0.2">
      <c r="A16" s="77" t="s">
        <v>117</v>
      </c>
      <c r="B16" s="77" t="s">
        <v>72</v>
      </c>
      <c r="C16" s="78">
        <v>2.0305561838838498E-2</v>
      </c>
      <c r="D16" s="78">
        <v>7.1659605690401001E-2</v>
      </c>
      <c r="E16" s="78">
        <v>2.5934589181466999E-2</v>
      </c>
      <c r="F16" s="78">
        <v>3.7341659534854701E-2</v>
      </c>
      <c r="G16" s="78">
        <v>1.1521614471686799E-4</v>
      </c>
      <c r="H16" s="78">
        <v>0.53466583250687605</v>
      </c>
      <c r="I16" s="78">
        <v>1.58290529846551E-2</v>
      </c>
      <c r="J16" s="78">
        <v>0.197370860546946</v>
      </c>
      <c r="K16" s="78">
        <v>0.23527213323474799</v>
      </c>
      <c r="L16" s="78">
        <v>0.40311075051523199</v>
      </c>
      <c r="M16" s="78">
        <v>8.6374777968637809E-3</v>
      </c>
      <c r="N16" s="78">
        <v>6.0332206707810901E-3</v>
      </c>
      <c r="O16" s="78">
        <v>2.8989944841815202E-3</v>
      </c>
      <c r="P16" s="78">
        <v>0.42848540000000002</v>
      </c>
      <c r="Q16" s="78">
        <v>3.6518000000000002E-2</v>
      </c>
      <c r="R16" s="78">
        <v>0.18001285346259099</v>
      </c>
      <c r="S16" s="78">
        <v>8.4166051392126594E-3</v>
      </c>
      <c r="T16" s="78">
        <f t="shared" si="0"/>
        <v>2.2126078137323653</v>
      </c>
      <c r="U16" s="78">
        <f t="shared" si="1"/>
        <v>0.15535663239027808</v>
      </c>
      <c r="V16" s="77">
        <f t="shared" si="2"/>
        <v>1.4038183227402836</v>
      </c>
      <c r="W16" s="77">
        <f t="shared" si="3"/>
        <v>0.22494745860180365</v>
      </c>
      <c r="X16" s="77">
        <f t="shared" si="4"/>
        <v>2.0305561838838497E-5</v>
      </c>
      <c r="Y16" s="77">
        <f t="shared" si="5"/>
        <v>0.22079622518365474</v>
      </c>
      <c r="Z16" s="77">
        <f t="shared" si="6"/>
        <v>0.73390639287438697</v>
      </c>
      <c r="AA16" s="77">
        <f t="shared" si="7"/>
        <v>0.76614935903793124</v>
      </c>
      <c r="AB16" s="77">
        <f t="shared" si="8"/>
        <v>0.55512137083109536</v>
      </c>
      <c r="AC16" s="77">
        <f t="shared" si="9"/>
        <v>9.964028211142531E-2</v>
      </c>
      <c r="AD16" s="77">
        <f t="shared" si="10"/>
        <v>0.71577599850432216</v>
      </c>
      <c r="AE16" s="77">
        <f t="shared" si="11"/>
        <v>4.5245032911625918E-2</v>
      </c>
      <c r="AF16" s="77">
        <f t="shared" si="12"/>
        <v>0.4391326886004695</v>
      </c>
      <c r="AG16" s="77">
        <f t="shared" si="13"/>
        <v>0.19777310774338316</v>
      </c>
      <c r="AH16" s="77">
        <f t="shared" si="14"/>
        <v>0.95373783504593068</v>
      </c>
      <c r="AI16" s="77">
        <f t="shared" si="15"/>
        <v>7.85327591153097E-2</v>
      </c>
    </row>
    <row r="17" spans="1:1024" s="79" customFormat="1" ht="12.75" x14ac:dyDescent="0.2">
      <c r="B17" s="79" t="s">
        <v>119</v>
      </c>
      <c r="C17" s="80">
        <f t="shared" ref="C17:AI17" si="16">AVERAGE(C2:C11)</f>
        <v>348.99869073761243</v>
      </c>
      <c r="D17" s="80">
        <f t="shared" si="16"/>
        <v>99.539467372376436</v>
      </c>
      <c r="E17" s="80">
        <f t="shared" si="16"/>
        <v>53.484436594572671</v>
      </c>
      <c r="F17" s="80">
        <f t="shared" si="16"/>
        <v>40.358252219433581</v>
      </c>
      <c r="G17" s="80">
        <f t="shared" si="16"/>
        <v>1.51084270391904</v>
      </c>
      <c r="H17" s="80">
        <f t="shared" si="16"/>
        <v>29.971464981110689</v>
      </c>
      <c r="I17" s="80">
        <f t="shared" si="16"/>
        <v>0.14291722940864499</v>
      </c>
      <c r="J17" s="80">
        <f t="shared" si="16"/>
        <v>3.2380512062366202</v>
      </c>
      <c r="K17" s="80">
        <f t="shared" si="16"/>
        <v>13.732294229016301</v>
      </c>
      <c r="L17" s="80">
        <f t="shared" si="16"/>
        <v>3.6861242106247203</v>
      </c>
      <c r="M17" s="80">
        <f t="shared" si="16"/>
        <v>7.3955179999999995E-2</v>
      </c>
      <c r="N17" s="80">
        <f t="shared" si="16"/>
        <v>8.5181100000000006E-3</v>
      </c>
      <c r="O17" s="80">
        <f t="shared" si="16"/>
        <v>0.21117431402152098</v>
      </c>
      <c r="P17" s="80">
        <f t="shared" si="16"/>
        <v>54.749336820217557</v>
      </c>
      <c r="Q17" s="80">
        <f t="shared" si="16"/>
        <v>16.418799805913668</v>
      </c>
      <c r="R17" s="80">
        <f t="shared" si="16"/>
        <v>14.195121484967498</v>
      </c>
      <c r="S17" s="80">
        <f t="shared" si="16"/>
        <v>0.19810494785577951</v>
      </c>
      <c r="T17" s="80">
        <f t="shared" si="16"/>
        <v>680.51755214728723</v>
      </c>
      <c r="U17" s="80">
        <f t="shared" si="16"/>
        <v>543.89168962791405</v>
      </c>
      <c r="V17" s="80">
        <f t="shared" si="16"/>
        <v>51.064499460418503</v>
      </c>
      <c r="W17" s="80">
        <f t="shared" si="16"/>
        <v>30.812026238736944</v>
      </c>
      <c r="X17" s="80">
        <f t="shared" si="16"/>
        <v>0.34899869073761242</v>
      </c>
      <c r="Y17" s="80">
        <f t="shared" si="16"/>
        <v>0.74808846045276578</v>
      </c>
      <c r="Z17" s="80">
        <f t="shared" si="16"/>
        <v>0.10709315436609272</v>
      </c>
      <c r="AA17" s="80">
        <f t="shared" si="16"/>
        <v>0.4933857207782622</v>
      </c>
      <c r="AB17" s="80">
        <f t="shared" si="16"/>
        <v>0.37432052319249631</v>
      </c>
      <c r="AC17" s="80">
        <f t="shared" si="16"/>
        <v>0.90048574220661837</v>
      </c>
      <c r="AD17" s="80">
        <f t="shared" si="16"/>
        <v>0.95682055576558478</v>
      </c>
      <c r="AE17" s="80">
        <f t="shared" si="16"/>
        <v>0.82833657871864186</v>
      </c>
      <c r="AF17" s="80">
        <f t="shared" si="16"/>
        <v>0.84148112592350477</v>
      </c>
      <c r="AG17" s="80">
        <f t="shared" si="16"/>
        <v>6.4502463715825602</v>
      </c>
      <c r="AH17" s="80">
        <f t="shared" si="16"/>
        <v>0.38216581565669461</v>
      </c>
      <c r="AI17" s="80">
        <f t="shared" si="16"/>
        <v>0.24852000883366404</v>
      </c>
    </row>
    <row r="18" spans="1:1024" s="79" customFormat="1" ht="12.75" x14ac:dyDescent="0.2">
      <c r="B18" s="79" t="s">
        <v>120</v>
      </c>
      <c r="C18" s="80">
        <f t="shared" ref="C18:AI18" si="17">STDEV(C2:C11)</f>
        <v>281.69599266664369</v>
      </c>
      <c r="D18" s="80">
        <f t="shared" si="17"/>
        <v>63.215002533841357</v>
      </c>
      <c r="E18" s="80">
        <f t="shared" si="17"/>
        <v>33.436098363775372</v>
      </c>
      <c r="F18" s="80">
        <f t="shared" si="17"/>
        <v>30.409850820576978</v>
      </c>
      <c r="G18" s="80">
        <f t="shared" si="17"/>
        <v>4.7777041306315695</v>
      </c>
      <c r="H18" s="80">
        <f t="shared" si="17"/>
        <v>16.253028380390511</v>
      </c>
      <c r="I18" s="80">
        <f t="shared" si="17"/>
        <v>0.45174232462195674</v>
      </c>
      <c r="J18" s="80">
        <f t="shared" si="17"/>
        <v>1.8677166995302346</v>
      </c>
      <c r="K18" s="80">
        <f t="shared" si="17"/>
        <v>9.5664804955686797</v>
      </c>
      <c r="L18" s="80">
        <f t="shared" si="17"/>
        <v>3.1743336278028904</v>
      </c>
      <c r="M18" s="80">
        <f t="shared" si="17"/>
        <v>6.1469573932435149E-2</v>
      </c>
      <c r="N18" s="80">
        <f t="shared" si="17"/>
        <v>1.2723734096775382E-2</v>
      </c>
      <c r="O18" s="80">
        <f t="shared" si="17"/>
        <v>0.66779181563163792</v>
      </c>
      <c r="P18" s="80">
        <f t="shared" si="17"/>
        <v>39.020542158300131</v>
      </c>
      <c r="Q18" s="80">
        <f t="shared" si="17"/>
        <v>9.1218162584406386</v>
      </c>
      <c r="R18" s="80">
        <f t="shared" si="17"/>
        <v>10.555486327858659</v>
      </c>
      <c r="S18" s="80">
        <f t="shared" si="17"/>
        <v>0.51171773745288818</v>
      </c>
      <c r="T18" s="80">
        <f t="shared" si="17"/>
        <v>446.52501957809324</v>
      </c>
      <c r="U18" s="80">
        <f t="shared" si="17"/>
        <v>388.5981030993791</v>
      </c>
      <c r="V18" s="80">
        <f t="shared" si="17"/>
        <v>26.445805536719686</v>
      </c>
      <c r="W18" s="80">
        <f t="shared" si="17"/>
        <v>17.729624246615963</v>
      </c>
      <c r="X18" s="80">
        <f t="shared" si="17"/>
        <v>0.28169599266664375</v>
      </c>
      <c r="Y18" s="80">
        <f t="shared" si="17"/>
        <v>6.4300005457565132E-2</v>
      </c>
      <c r="Z18" s="80">
        <f t="shared" si="17"/>
        <v>4.215051817848707E-2</v>
      </c>
      <c r="AA18" s="80">
        <f t="shared" si="17"/>
        <v>0.12444873846675364</v>
      </c>
      <c r="AB18" s="80">
        <f t="shared" si="17"/>
        <v>0.10971091633283235</v>
      </c>
      <c r="AC18" s="80">
        <f t="shared" si="17"/>
        <v>3.2328862197472247E-2</v>
      </c>
      <c r="AD18" s="80">
        <f t="shared" si="17"/>
        <v>1.8391411498791855E-2</v>
      </c>
      <c r="AE18" s="80">
        <f t="shared" si="17"/>
        <v>8.0322159350577557E-2</v>
      </c>
      <c r="AF18" s="80">
        <f t="shared" si="17"/>
        <v>7.5585148358235738E-2</v>
      </c>
      <c r="AG18" s="80">
        <f t="shared" si="17"/>
        <v>4.3912464650089786</v>
      </c>
      <c r="AH18" s="80">
        <f t="shared" si="17"/>
        <v>6.4358182038073058E-2</v>
      </c>
      <c r="AI18" s="80">
        <f t="shared" si="17"/>
        <v>0.10570520425563117</v>
      </c>
    </row>
    <row r="19" spans="1:1024" s="77" customFormat="1" ht="12.75" x14ac:dyDescent="0.2">
      <c r="B19" s="81" t="s">
        <v>119</v>
      </c>
      <c r="C19" s="82">
        <f t="shared" ref="C19:AI19" si="18">AVERAGE(C12:C16)</f>
        <v>1.661869531551884E-2</v>
      </c>
      <c r="D19" s="82">
        <f t="shared" si="18"/>
        <v>5.2556283340312301E-2</v>
      </c>
      <c r="E19" s="82">
        <f t="shared" si="18"/>
        <v>2.7073082492955258E-2</v>
      </c>
      <c r="F19" s="82">
        <f t="shared" si="18"/>
        <v>4.6832142372052944E-2</v>
      </c>
      <c r="G19" s="82">
        <f t="shared" si="18"/>
        <v>1.1945326846091963E-4</v>
      </c>
      <c r="H19" s="82">
        <f t="shared" si="18"/>
        <v>0.50231273173103896</v>
      </c>
      <c r="I19" s="82">
        <f t="shared" si="18"/>
        <v>1.0364363005591976E-2</v>
      </c>
      <c r="J19" s="82">
        <f t="shared" si="18"/>
        <v>0.23945825810121141</v>
      </c>
      <c r="K19" s="82">
        <f t="shared" si="18"/>
        <v>0.24153383229920902</v>
      </c>
      <c r="L19" s="82">
        <f t="shared" si="18"/>
        <v>0.26758477179130202</v>
      </c>
      <c r="M19" s="82">
        <f t="shared" si="18"/>
        <v>8.6597790288375134E-3</v>
      </c>
      <c r="N19" s="82">
        <f t="shared" si="18"/>
        <v>6.4652287989853743E-3</v>
      </c>
      <c r="O19" s="82">
        <f t="shared" si="18"/>
        <v>3.91735998791153E-3</v>
      </c>
      <c r="P19" s="82">
        <f t="shared" si="18"/>
        <v>0.43216376912231436</v>
      </c>
      <c r="Q19" s="82">
        <f t="shared" si="18"/>
        <v>3.3232539999999998E-2</v>
      </c>
      <c r="R19" s="82">
        <f t="shared" si="18"/>
        <v>9.4791664321653854E-2</v>
      </c>
      <c r="S19" s="82">
        <f t="shared" si="18"/>
        <v>1.0558290713292066E-2</v>
      </c>
      <c r="T19" s="82">
        <f t="shared" si="18"/>
        <v>1.9942422456906486</v>
      </c>
      <c r="U19" s="82">
        <f t="shared" si="18"/>
        <v>0.14319965678930024</v>
      </c>
      <c r="V19" s="82">
        <f t="shared" si="18"/>
        <v>1.2802963247440879</v>
      </c>
      <c r="W19" s="82">
        <f t="shared" si="18"/>
        <v>0.13858249503494594</v>
      </c>
      <c r="X19" s="82">
        <f t="shared" si="18"/>
        <v>1.6618695315518838E-5</v>
      </c>
      <c r="Y19" s="82">
        <f t="shared" si="18"/>
        <v>0.2551320560690658</v>
      </c>
      <c r="Z19" s="82">
        <f t="shared" si="18"/>
        <v>0.74742082177908942</v>
      </c>
      <c r="AA19" s="82">
        <f t="shared" si="18"/>
        <v>0.74862229760610588</v>
      </c>
      <c r="AB19" s="82">
        <f t="shared" si="18"/>
        <v>0.53787895583415357</v>
      </c>
      <c r="AC19" s="82">
        <f t="shared" si="18"/>
        <v>0.10084893968415573</v>
      </c>
      <c r="AD19" s="82">
        <f t="shared" si="18"/>
        <v>0.66219131644699813</v>
      </c>
      <c r="AE19" s="82">
        <f t="shared" si="18"/>
        <v>3.845206185770015E-2</v>
      </c>
      <c r="AF19" s="82">
        <f t="shared" si="18"/>
        <v>0.38352430647976554</v>
      </c>
      <c r="AG19" s="82">
        <f t="shared" si="18"/>
        <v>0.15649505895825302</v>
      </c>
      <c r="AH19" s="82">
        <f t="shared" si="18"/>
        <v>0.94770336597333116</v>
      </c>
      <c r="AI19" s="82">
        <f t="shared" si="18"/>
        <v>7.4166627522163103E-2</v>
      </c>
    </row>
    <row r="20" spans="1:1024" s="77" customFormat="1" ht="12.75" x14ac:dyDescent="0.2">
      <c r="B20" s="81" t="s">
        <v>120</v>
      </c>
      <c r="C20" s="82">
        <f t="shared" ref="C20:AI20" si="19">STDEV(C12:C16)</f>
        <v>4.1057563262746778E-3</v>
      </c>
      <c r="D20" s="82">
        <f t="shared" si="19"/>
        <v>2.3949211423969181E-2</v>
      </c>
      <c r="E20" s="82">
        <f t="shared" si="19"/>
        <v>8.8144744241707602E-3</v>
      </c>
      <c r="F20" s="82">
        <f t="shared" si="19"/>
        <v>7.8656723926431565E-3</v>
      </c>
      <c r="G20" s="82">
        <f t="shared" si="19"/>
        <v>1.8241861322024615E-5</v>
      </c>
      <c r="H20" s="82">
        <f t="shared" si="19"/>
        <v>8.2314946133447947E-2</v>
      </c>
      <c r="I20" s="82">
        <f t="shared" si="19"/>
        <v>3.7215455482144852E-3</v>
      </c>
      <c r="J20" s="82">
        <f t="shared" si="19"/>
        <v>8.6164586120450831E-2</v>
      </c>
      <c r="K20" s="82">
        <f t="shared" si="19"/>
        <v>4.6155046359558694E-2</v>
      </c>
      <c r="L20" s="82">
        <f t="shared" si="19"/>
        <v>8.4009707906735023E-2</v>
      </c>
      <c r="M20" s="82">
        <f t="shared" si="19"/>
        <v>2.1686841730557847E-3</v>
      </c>
      <c r="N20" s="82">
        <f t="shared" si="19"/>
        <v>1.9269233342650129E-3</v>
      </c>
      <c r="O20" s="82">
        <f t="shared" si="19"/>
        <v>8.3052672840681018E-4</v>
      </c>
      <c r="P20" s="82">
        <f t="shared" si="19"/>
        <v>7.8048967548831463E-2</v>
      </c>
      <c r="Q20" s="82">
        <f t="shared" si="19"/>
        <v>7.507634807181301E-3</v>
      </c>
      <c r="R20" s="82">
        <f t="shared" si="19"/>
        <v>4.8572560748156218E-2</v>
      </c>
      <c r="S20" s="82">
        <f t="shared" si="19"/>
        <v>3.1390624720455344E-3</v>
      </c>
      <c r="T20" s="82">
        <f t="shared" si="19"/>
        <v>0.18751125377545927</v>
      </c>
      <c r="U20" s="82">
        <f t="shared" si="19"/>
        <v>2.8033438620289789E-2</v>
      </c>
      <c r="V20" s="82">
        <f t="shared" si="19"/>
        <v>0.11459182969074691</v>
      </c>
      <c r="W20" s="82">
        <f t="shared" si="19"/>
        <v>4.8830473901332556E-2</v>
      </c>
      <c r="X20" s="82">
        <f t="shared" si="19"/>
        <v>4.1057563262746825E-6</v>
      </c>
      <c r="Y20" s="82">
        <f t="shared" si="19"/>
        <v>5.7654659843388689E-2</v>
      </c>
      <c r="Z20" s="82">
        <f t="shared" si="19"/>
        <v>6.2025533683059166E-2</v>
      </c>
      <c r="AA20" s="82">
        <f t="shared" si="19"/>
        <v>2.6703421553867575E-2</v>
      </c>
      <c r="AB20" s="82">
        <f t="shared" si="19"/>
        <v>1.5671884118600994E-2</v>
      </c>
      <c r="AC20" s="82">
        <f t="shared" si="19"/>
        <v>1.9192642416383989E-2</v>
      </c>
      <c r="AD20" s="82">
        <f t="shared" si="19"/>
        <v>7.4863303919949331E-2</v>
      </c>
      <c r="AE20" s="82">
        <f t="shared" si="19"/>
        <v>1.2021796313215559E-2</v>
      </c>
      <c r="AF20" s="82">
        <f t="shared" si="19"/>
        <v>5.9949709109491739E-2</v>
      </c>
      <c r="AG20" s="82">
        <f t="shared" si="19"/>
        <v>7.5061733962193442E-2</v>
      </c>
      <c r="AH20" s="82">
        <f t="shared" si="19"/>
        <v>1.8444288041956251E-2</v>
      </c>
      <c r="AI20" s="82">
        <f t="shared" si="19"/>
        <v>2.492644369572505E-2</v>
      </c>
    </row>
    <row r="21" spans="1:1024" x14ac:dyDescent="0.25">
      <c r="A21" s="77"/>
      <c r="B21" s="81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s="83" customFormat="1" ht="12.75" x14ac:dyDescent="0.2">
      <c r="B22" s="84" t="s">
        <v>121</v>
      </c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</row>
    <row r="23" spans="1:1024" s="68" customFormat="1" ht="12.75" x14ac:dyDescent="0.2">
      <c r="A23" s="68" t="s">
        <v>106</v>
      </c>
      <c r="B23" s="68" t="s">
        <v>107</v>
      </c>
      <c r="C23" s="11">
        <f t="shared" ref="C23:W23" si="20">(C2*100)/$T2</f>
        <v>32.226922900008326</v>
      </c>
      <c r="D23" s="11">
        <f t="shared" si="20"/>
        <v>16.308893841010455</v>
      </c>
      <c r="E23" s="11">
        <f t="shared" si="20"/>
        <v>11.662592680717678</v>
      </c>
      <c r="F23" s="11">
        <f t="shared" si="20"/>
        <v>7.1241151922296542</v>
      </c>
      <c r="G23" s="11">
        <f t="shared" si="20"/>
        <v>3.3755511628967088</v>
      </c>
      <c r="H23" s="11">
        <f t="shared" si="20"/>
        <v>7.9830824405877685</v>
      </c>
      <c r="I23" s="11">
        <f t="shared" si="20"/>
        <v>0</v>
      </c>
      <c r="J23" s="11">
        <f t="shared" si="20"/>
        <v>0.50978363425354778</v>
      </c>
      <c r="K23" s="11">
        <f t="shared" si="20"/>
        <v>4.4291127117128521</v>
      </c>
      <c r="L23" s="11">
        <f t="shared" si="20"/>
        <v>0.20588313982260861</v>
      </c>
      <c r="M23" s="11">
        <f t="shared" si="20"/>
        <v>5.4034951661149827E-2</v>
      </c>
      <c r="N23" s="11">
        <f t="shared" si="20"/>
        <v>0</v>
      </c>
      <c r="O23" s="11">
        <f t="shared" si="20"/>
        <v>0</v>
      </c>
      <c r="P23" s="11">
        <f t="shared" si="20"/>
        <v>11.145059568064067</v>
      </c>
      <c r="Q23" s="11">
        <f t="shared" si="20"/>
        <v>2.3562035092108866</v>
      </c>
      <c r="R23" s="11">
        <f t="shared" si="20"/>
        <v>2.6187642678242993</v>
      </c>
      <c r="S23" s="11">
        <f t="shared" si="20"/>
        <v>0</v>
      </c>
      <c r="T23" s="11">
        <f t="shared" si="20"/>
        <v>100</v>
      </c>
      <c r="U23" s="11">
        <f t="shared" si="20"/>
        <v>70.698075776862822</v>
      </c>
      <c r="V23" s="11">
        <f t="shared" si="20"/>
        <v>13.181896878037923</v>
      </c>
      <c r="W23" s="11">
        <f t="shared" si="20"/>
        <v>4.9749677770351859</v>
      </c>
    </row>
    <row r="24" spans="1:1024" s="68" customFormat="1" ht="12.75" x14ac:dyDescent="0.2">
      <c r="A24" s="68" t="s">
        <v>108</v>
      </c>
      <c r="B24" s="68" t="s">
        <v>107</v>
      </c>
      <c r="C24" s="11">
        <f t="shared" ref="C24:W24" si="21">(C3*100)/$T3</f>
        <v>44.620164385871909</v>
      </c>
      <c r="D24" s="11">
        <f t="shared" si="21"/>
        <v>10.401057808779447</v>
      </c>
      <c r="E24" s="11">
        <f t="shared" si="21"/>
        <v>8.6940224925615137</v>
      </c>
      <c r="F24" s="11">
        <f t="shared" si="21"/>
        <v>6.5931493319122794</v>
      </c>
      <c r="G24" s="11">
        <f t="shared" si="21"/>
        <v>0</v>
      </c>
      <c r="H24" s="11">
        <f t="shared" si="21"/>
        <v>5.2717600146591712</v>
      </c>
      <c r="I24" s="11">
        <f t="shared" si="21"/>
        <v>0</v>
      </c>
      <c r="J24" s="11">
        <f t="shared" si="21"/>
        <v>0.6089573219210489</v>
      </c>
      <c r="K24" s="11">
        <f t="shared" si="21"/>
        <v>1.967625727176644</v>
      </c>
      <c r="L24" s="11">
        <f t="shared" si="21"/>
        <v>0.38482671119122697</v>
      </c>
      <c r="M24" s="11">
        <f t="shared" si="21"/>
        <v>1.1796520770129748E-2</v>
      </c>
      <c r="N24" s="11">
        <f t="shared" si="21"/>
        <v>2.540534530873982E-3</v>
      </c>
      <c r="O24" s="11">
        <f t="shared" si="21"/>
        <v>0</v>
      </c>
      <c r="P24" s="11">
        <f t="shared" si="21"/>
        <v>9.4522392281262135</v>
      </c>
      <c r="Q24" s="11">
        <f t="shared" si="21"/>
        <v>4.9412238386248424</v>
      </c>
      <c r="R24" s="11">
        <f t="shared" si="21"/>
        <v>7.0506360838747115</v>
      </c>
      <c r="S24" s="11">
        <f t="shared" si="21"/>
        <v>0</v>
      </c>
      <c r="T24" s="11">
        <f t="shared" si="21"/>
        <v>100</v>
      </c>
      <c r="U24" s="11">
        <f t="shared" si="21"/>
        <v>70.30839401912516</v>
      </c>
      <c r="V24" s="11">
        <f t="shared" si="21"/>
        <v>8.2475068302490957</v>
      </c>
      <c r="W24" s="11">
        <f t="shared" si="21"/>
        <v>11.991859922499556</v>
      </c>
    </row>
    <row r="25" spans="1:1024" s="68" customFormat="1" ht="12.75" x14ac:dyDescent="0.2">
      <c r="A25" s="68" t="s">
        <v>109</v>
      </c>
      <c r="B25" s="68" t="s">
        <v>107</v>
      </c>
      <c r="C25" s="11">
        <f t="shared" ref="C25:W25" si="22">(C4*100)/$T4</f>
        <v>30.625621093719282</v>
      </c>
      <c r="D25" s="11">
        <f t="shared" si="22"/>
        <v>15.744499262859964</v>
      </c>
      <c r="E25" s="11">
        <f t="shared" si="22"/>
        <v>13.802730621959689</v>
      </c>
      <c r="F25" s="11">
        <f t="shared" si="22"/>
        <v>7.6889488357446725</v>
      </c>
      <c r="G25" s="11">
        <f t="shared" si="22"/>
        <v>0</v>
      </c>
      <c r="H25" s="11">
        <f t="shared" si="22"/>
        <v>5.4895159578250263</v>
      </c>
      <c r="I25" s="11">
        <f t="shared" si="22"/>
        <v>0</v>
      </c>
      <c r="J25" s="11">
        <f t="shared" si="22"/>
        <v>0.99836279090193381</v>
      </c>
      <c r="K25" s="11">
        <f t="shared" si="22"/>
        <v>3.3386882705912191</v>
      </c>
      <c r="L25" s="11">
        <f t="shared" si="22"/>
        <v>0.69227006427600302</v>
      </c>
      <c r="M25" s="11">
        <f t="shared" si="22"/>
        <v>8.5677679510129581E-3</v>
      </c>
      <c r="N25" s="11">
        <f t="shared" si="22"/>
        <v>2.190063074274713E-3</v>
      </c>
      <c r="O25" s="11">
        <f t="shared" si="22"/>
        <v>0.38332468638786737</v>
      </c>
      <c r="P25" s="11">
        <f t="shared" si="22"/>
        <v>13.589447122456541</v>
      </c>
      <c r="Q25" s="11">
        <f t="shared" si="22"/>
        <v>2.6757723914392653</v>
      </c>
      <c r="R25" s="11">
        <f t="shared" si="22"/>
        <v>4.9186139019844237</v>
      </c>
      <c r="S25" s="11">
        <f t="shared" si="22"/>
        <v>4.1447168828841599E-2</v>
      </c>
      <c r="T25" s="11">
        <f t="shared" si="22"/>
        <v>100</v>
      </c>
      <c r="U25" s="11">
        <f t="shared" si="22"/>
        <v>67.861799814283614</v>
      </c>
      <c r="V25" s="11">
        <f t="shared" si="22"/>
        <v>10.912919601007339</v>
      </c>
      <c r="W25" s="11">
        <f t="shared" si="22"/>
        <v>7.6358334622525295</v>
      </c>
    </row>
    <row r="26" spans="1:1024" s="68" customFormat="1" ht="12.75" x14ac:dyDescent="0.2">
      <c r="A26" s="68" t="s">
        <v>110</v>
      </c>
      <c r="B26" s="68" t="s">
        <v>107</v>
      </c>
      <c r="C26" s="11">
        <f t="shared" ref="C26:W26" si="23">(C5*100)/$T5</f>
        <v>53.374041302943368</v>
      </c>
      <c r="D26" s="11">
        <f t="shared" si="23"/>
        <v>10.89572008518345</v>
      </c>
      <c r="E26" s="11">
        <f t="shared" si="23"/>
        <v>8.3167324021577045</v>
      </c>
      <c r="F26" s="11">
        <f t="shared" si="23"/>
        <v>8.3824981159042391</v>
      </c>
      <c r="G26" s="11">
        <f t="shared" si="23"/>
        <v>0</v>
      </c>
      <c r="H26" s="11">
        <f t="shared" si="23"/>
        <v>4.7279777387771222</v>
      </c>
      <c r="I26" s="11">
        <f t="shared" si="23"/>
        <v>0.10766572264611464</v>
      </c>
      <c r="J26" s="11">
        <f t="shared" si="23"/>
        <v>0.19597641386313214</v>
      </c>
      <c r="K26" s="11">
        <f t="shared" si="23"/>
        <v>0.80577466038934653</v>
      </c>
      <c r="L26" s="11">
        <f t="shared" si="23"/>
        <v>0.18465824220351409</v>
      </c>
      <c r="M26" s="11">
        <f t="shared" si="23"/>
        <v>2.3363021994558808E-3</v>
      </c>
      <c r="N26" s="11">
        <f t="shared" si="23"/>
        <v>6.1196044708328233E-4</v>
      </c>
      <c r="O26" s="11">
        <f t="shared" si="23"/>
        <v>0</v>
      </c>
      <c r="P26" s="11">
        <f t="shared" si="23"/>
        <v>8.9746867596226938</v>
      </c>
      <c r="Q26" s="11">
        <f t="shared" si="23"/>
        <v>2.3201655862580002</v>
      </c>
      <c r="R26" s="11">
        <f t="shared" si="23"/>
        <v>1.5876874501550087</v>
      </c>
      <c r="S26" s="11">
        <f t="shared" si="23"/>
        <v>0.12346725724979962</v>
      </c>
      <c r="T26" s="11">
        <f t="shared" si="23"/>
        <v>100</v>
      </c>
      <c r="U26" s="11">
        <f t="shared" si="23"/>
        <v>80.968991906188762</v>
      </c>
      <c r="V26" s="11">
        <f t="shared" si="23"/>
        <v>6.025001040525769</v>
      </c>
      <c r="W26" s="11">
        <f t="shared" si="23"/>
        <v>4.0313202936628079</v>
      </c>
    </row>
    <row r="27" spans="1:1024" s="68" customFormat="1" ht="12.75" x14ac:dyDescent="0.2">
      <c r="A27" s="68" t="s">
        <v>111</v>
      </c>
      <c r="B27" s="68" t="s">
        <v>107</v>
      </c>
      <c r="C27" s="11">
        <f t="shared" ref="C27:W27" si="24">(C6*100)/$T6</f>
        <v>60.581836724924415</v>
      </c>
      <c r="D27" s="11">
        <f t="shared" si="24"/>
        <v>13.606689226276709</v>
      </c>
      <c r="E27" s="11">
        <f t="shared" si="24"/>
        <v>7.7272798793635049</v>
      </c>
      <c r="F27" s="11">
        <f t="shared" si="24"/>
        <v>2.7293172861909225</v>
      </c>
      <c r="G27" s="11">
        <f t="shared" si="24"/>
        <v>0</v>
      </c>
      <c r="H27" s="11">
        <f t="shared" si="24"/>
        <v>4.0728299640298866</v>
      </c>
      <c r="I27" s="11">
        <f t="shared" si="24"/>
        <v>0</v>
      </c>
      <c r="J27" s="11">
        <f t="shared" si="24"/>
        <v>0.5884779608953834</v>
      </c>
      <c r="K27" s="11">
        <f t="shared" si="24"/>
        <v>2.6899472786185044</v>
      </c>
      <c r="L27" s="11">
        <f t="shared" si="24"/>
        <v>0.77967090574928044</v>
      </c>
      <c r="M27" s="11">
        <f t="shared" si="24"/>
        <v>7.2020485935925735E-3</v>
      </c>
      <c r="N27" s="11">
        <f t="shared" si="24"/>
        <v>9.7799530839789961E-4</v>
      </c>
      <c r="O27" s="11">
        <f t="shared" si="24"/>
        <v>0</v>
      </c>
      <c r="P27" s="11">
        <f t="shared" si="24"/>
        <v>4.0315797392551564</v>
      </c>
      <c r="Q27" s="11">
        <f t="shared" si="24"/>
        <v>2.2112255002044576</v>
      </c>
      <c r="R27" s="11">
        <f t="shared" si="24"/>
        <v>0.97296549058979376</v>
      </c>
      <c r="S27" s="11">
        <f t="shared" si="24"/>
        <v>0</v>
      </c>
      <c r="T27" s="11">
        <f t="shared" si="24"/>
        <v>100</v>
      </c>
      <c r="U27" s="11">
        <f t="shared" si="24"/>
        <v>84.645123116755542</v>
      </c>
      <c r="V27" s="11">
        <f t="shared" si="24"/>
        <v>8.1391061531950459</v>
      </c>
      <c r="W27" s="11">
        <f t="shared" si="24"/>
        <v>3.1841909907942507</v>
      </c>
    </row>
    <row r="28" spans="1:1024" s="68" customFormat="1" ht="12.75" x14ac:dyDescent="0.2">
      <c r="A28" s="68" t="s">
        <v>112</v>
      </c>
      <c r="B28" s="68" t="s">
        <v>107</v>
      </c>
      <c r="C28" s="11">
        <f t="shared" ref="C28:W28" si="25">(C7*100)/$T7</f>
        <v>58.862963483929356</v>
      </c>
      <c r="D28" s="11">
        <f t="shared" si="25"/>
        <v>17.408482084712112</v>
      </c>
      <c r="E28" s="11">
        <f t="shared" si="25"/>
        <v>7.4464500723491645</v>
      </c>
      <c r="F28" s="11">
        <f>(F7*100)/$T7</f>
        <v>4.3284989744474469</v>
      </c>
      <c r="G28" s="11">
        <f t="shared" si="25"/>
        <v>0</v>
      </c>
      <c r="H28" s="11">
        <f>(H7*100)/$T7</f>
        <v>3.0364958635520747</v>
      </c>
      <c r="I28" s="11">
        <f t="shared" si="25"/>
        <v>0</v>
      </c>
      <c r="J28" s="11">
        <f t="shared" si="25"/>
        <v>0.46461888780238347</v>
      </c>
      <c r="K28" s="11">
        <f t="shared" si="25"/>
        <v>2.2853234767992219</v>
      </c>
      <c r="L28" s="11">
        <f t="shared" si="25"/>
        <v>0.64827056610890665</v>
      </c>
      <c r="M28" s="11">
        <f t="shared" si="25"/>
        <v>5.9173266526088425E-3</v>
      </c>
      <c r="N28" s="11">
        <f t="shared" si="25"/>
        <v>4.0167283569033539E-3</v>
      </c>
      <c r="O28" s="11">
        <f t="shared" si="25"/>
        <v>0</v>
      </c>
      <c r="P28" s="11">
        <f t="shared" si="25"/>
        <v>2.5305388648491123</v>
      </c>
      <c r="Q28" s="11">
        <f t="shared" si="25"/>
        <v>2.0487078061924766</v>
      </c>
      <c r="R28" s="11">
        <f t="shared" si="25"/>
        <v>0.92971586424822272</v>
      </c>
      <c r="S28" s="11">
        <f t="shared" si="25"/>
        <v>0</v>
      </c>
      <c r="T28" s="11">
        <f t="shared" si="25"/>
        <v>100</v>
      </c>
      <c r="U28" s="11">
        <f t="shared" si="25"/>
        <v>88.046394615438075</v>
      </c>
      <c r="V28" s="11">
        <f t="shared" si="25"/>
        <v>6.4446428492720997</v>
      </c>
      <c r="W28" s="11">
        <f t="shared" si="25"/>
        <v>2.9784236704406988</v>
      </c>
    </row>
    <row r="29" spans="1:1024" s="68" customFormat="1" ht="12.75" x14ac:dyDescent="0.2">
      <c r="A29" s="68" t="s">
        <v>113</v>
      </c>
      <c r="B29" s="68" t="s">
        <v>107</v>
      </c>
      <c r="C29" s="11">
        <f t="shared" ref="C29:W29" si="26">(C8*100)/$T8</f>
        <v>42.098219359614092</v>
      </c>
      <c r="D29" s="11">
        <f t="shared" si="26"/>
        <v>19.890452898063025</v>
      </c>
      <c r="E29" s="11">
        <f t="shared" si="26"/>
        <v>8.2722477908489083</v>
      </c>
      <c r="F29" s="11">
        <f>(F8*100)/$T8</f>
        <v>5.2869617032291751</v>
      </c>
      <c r="G29" s="11">
        <f t="shared" si="26"/>
        <v>0</v>
      </c>
      <c r="H29" s="11">
        <f>(H8*100)/$T8</f>
        <v>7.5035198399036753</v>
      </c>
      <c r="I29" s="11">
        <f t="shared" si="26"/>
        <v>0</v>
      </c>
      <c r="J29" s="11">
        <f t="shared" si="26"/>
        <v>0.60714194818877731</v>
      </c>
      <c r="K29" s="11">
        <f t="shared" si="26"/>
        <v>1.2863176868406301</v>
      </c>
      <c r="L29" s="11">
        <f t="shared" si="26"/>
        <v>0.16480179697355787</v>
      </c>
      <c r="M29" s="11">
        <f t="shared" si="26"/>
        <v>1.5925838027550657E-2</v>
      </c>
      <c r="N29" s="11">
        <f t="shared" si="26"/>
        <v>0</v>
      </c>
      <c r="O29" s="11">
        <f t="shared" si="26"/>
        <v>0</v>
      </c>
      <c r="P29" s="11">
        <f t="shared" si="26"/>
        <v>8.6697812093058459</v>
      </c>
      <c r="Q29" s="11">
        <f t="shared" si="26"/>
        <v>3.7297546995233857</v>
      </c>
      <c r="R29" s="11">
        <f t="shared" si="26"/>
        <v>2.4748752294813721</v>
      </c>
      <c r="S29" s="11">
        <f t="shared" si="26"/>
        <v>0</v>
      </c>
      <c r="T29" s="11">
        <f t="shared" si="26"/>
        <v>100</v>
      </c>
      <c r="U29" s="11">
        <f t="shared" si="26"/>
        <v>75.547881751755199</v>
      </c>
      <c r="V29" s="11">
        <f t="shared" si="26"/>
        <v>9.5777071099341899</v>
      </c>
      <c r="W29" s="11">
        <f t="shared" si="26"/>
        <v>6.2046299290047573</v>
      </c>
    </row>
    <row r="30" spans="1:1024" s="68" customFormat="1" ht="12.75" x14ac:dyDescent="0.2">
      <c r="A30" s="68" t="s">
        <v>114</v>
      </c>
      <c r="B30" s="68" t="s">
        <v>107</v>
      </c>
      <c r="C30" s="11">
        <f t="shared" ref="C30:W30" si="27">(C9*100)/$T9</f>
        <v>57.526949616463448</v>
      </c>
      <c r="D30" s="11">
        <f t="shared" si="27"/>
        <v>16.249834089326782</v>
      </c>
      <c r="E30" s="11">
        <f t="shared" si="27"/>
        <v>3.532184825978554</v>
      </c>
      <c r="F30" s="11">
        <f t="shared" si="27"/>
        <v>5.772726384953569</v>
      </c>
      <c r="G30" s="11">
        <f t="shared" si="27"/>
        <v>0</v>
      </c>
      <c r="H30" s="11">
        <f>(H9*100)/$T9</f>
        <v>2.2551769229893517</v>
      </c>
      <c r="I30" s="11">
        <f t="shared" si="27"/>
        <v>0</v>
      </c>
      <c r="J30" s="11">
        <f t="shared" si="27"/>
        <v>0.29166885727645797</v>
      </c>
      <c r="K30" s="11">
        <f t="shared" si="27"/>
        <v>1.4023033460304795</v>
      </c>
      <c r="L30" s="11">
        <f t="shared" si="27"/>
        <v>0.72417029036103031</v>
      </c>
      <c r="M30" s="11">
        <f t="shared" si="27"/>
        <v>7.0525876819472677E-3</v>
      </c>
      <c r="N30" s="11">
        <f t="shared" si="27"/>
        <v>0</v>
      </c>
      <c r="O30" s="11">
        <f t="shared" si="27"/>
        <v>0</v>
      </c>
      <c r="P30" s="11">
        <f t="shared" si="27"/>
        <v>10.153577297051566</v>
      </c>
      <c r="Q30" s="11">
        <f t="shared" si="27"/>
        <v>1.4261751107595744</v>
      </c>
      <c r="R30" s="11">
        <f t="shared" si="27"/>
        <v>0.64868456924254159</v>
      </c>
      <c r="S30" s="11">
        <f t="shared" si="27"/>
        <v>9.4961018846925274E-3</v>
      </c>
      <c r="T30" s="11">
        <f t="shared" si="27"/>
        <v>100</v>
      </c>
      <c r="U30" s="11">
        <f t="shared" si="27"/>
        <v>83.081694916722341</v>
      </c>
      <c r="V30" s="11">
        <f t="shared" si="27"/>
        <v>4.6803720043392678</v>
      </c>
      <c r="W30" s="11">
        <f t="shared" si="27"/>
        <v>2.0843557818868086</v>
      </c>
    </row>
    <row r="31" spans="1:1024" s="68" customFormat="1" ht="12.75" x14ac:dyDescent="0.2">
      <c r="A31" s="68" t="s">
        <v>115</v>
      </c>
      <c r="B31" s="68" t="s">
        <v>107</v>
      </c>
      <c r="C31" s="11">
        <f t="shared" ref="C31:W31" si="28">(C10*100)/$T10</f>
        <v>44.886596282240696</v>
      </c>
      <c r="D31" s="11">
        <f t="shared" si="28"/>
        <v>15.264131973244952</v>
      </c>
      <c r="E31" s="11">
        <f t="shared" si="28"/>
        <v>5.9918855989015878</v>
      </c>
      <c r="F31" s="11">
        <f t="shared" si="28"/>
        <v>7.4633606388714115</v>
      </c>
      <c r="G31" s="11">
        <f t="shared" si="28"/>
        <v>0</v>
      </c>
      <c r="H31" s="11">
        <f t="shared" si="28"/>
        <v>4.9045176178797583</v>
      </c>
      <c r="I31" s="11">
        <f t="shared" si="28"/>
        <v>0</v>
      </c>
      <c r="J31" s="11">
        <f t="shared" si="28"/>
        <v>0.64705640430542066</v>
      </c>
      <c r="K31" s="11">
        <f t="shared" si="28"/>
        <v>0.77927062668086411</v>
      </c>
      <c r="L31" s="11">
        <f t="shared" si="28"/>
        <v>1.1105994679537254</v>
      </c>
      <c r="M31" s="11">
        <f t="shared" si="28"/>
        <v>2.5057743097822154E-2</v>
      </c>
      <c r="N31" s="11">
        <f t="shared" si="28"/>
        <v>0</v>
      </c>
      <c r="O31" s="11">
        <f t="shared" si="28"/>
        <v>0</v>
      </c>
      <c r="P31" s="11">
        <f t="shared" si="28"/>
        <v>11.687737257989207</v>
      </c>
      <c r="Q31" s="11">
        <f t="shared" si="28"/>
        <v>2.8449856370747932</v>
      </c>
      <c r="R31" s="11">
        <f t="shared" si="28"/>
        <v>4.3948007517597425</v>
      </c>
      <c r="S31" s="11">
        <f t="shared" si="28"/>
        <v>0</v>
      </c>
      <c r="T31" s="11">
        <f t="shared" si="28"/>
        <v>100</v>
      </c>
      <c r="U31" s="11">
        <f t="shared" si="28"/>
        <v>73.605974493258657</v>
      </c>
      <c r="V31" s="11">
        <f t="shared" si="28"/>
        <v>7.4665018599175896</v>
      </c>
      <c r="W31" s="11">
        <f t="shared" si="28"/>
        <v>7.2397863888345348</v>
      </c>
    </row>
    <row r="32" spans="1:1024" s="68" customFormat="1" ht="12.75" x14ac:dyDescent="0.2">
      <c r="A32" s="68" t="s">
        <v>116</v>
      </c>
      <c r="B32" s="68" t="s">
        <v>107</v>
      </c>
      <c r="C32" s="11">
        <f t="shared" ref="C32:W32" si="29">(C11*100)/$T11</f>
        <v>43.265178263462388</v>
      </c>
      <c r="D32" s="11">
        <f t="shared" si="29"/>
        <v>16.69586145653653</v>
      </c>
      <c r="E32" s="11">
        <f t="shared" si="29"/>
        <v>7.3751511492567436</v>
      </c>
      <c r="F32" s="11">
        <f t="shared" si="29"/>
        <v>7.9783011001983999</v>
      </c>
      <c r="G32" s="11">
        <f t="shared" si="29"/>
        <v>0</v>
      </c>
      <c r="H32" s="11">
        <f t="shared" si="29"/>
        <v>5.8092092420536563</v>
      </c>
      <c r="I32" s="11">
        <f t="shared" si="29"/>
        <v>4.2309453952390895E-4</v>
      </c>
      <c r="J32" s="11">
        <f t="shared" si="29"/>
        <v>0.74922346381374194</v>
      </c>
      <c r="K32" s="11">
        <f t="shared" si="29"/>
        <v>1.8699626948078518</v>
      </c>
      <c r="L32" s="11">
        <f t="shared" si="29"/>
        <v>0.97765395801873556</v>
      </c>
      <c r="M32" s="11">
        <f t="shared" si="29"/>
        <v>3.0296226252208569E-2</v>
      </c>
      <c r="N32" s="11">
        <f t="shared" si="29"/>
        <v>0</v>
      </c>
      <c r="O32" s="11">
        <f t="shared" si="29"/>
        <v>0</v>
      </c>
      <c r="P32" s="11">
        <f t="shared" si="29"/>
        <v>10.990674779085884</v>
      </c>
      <c r="Q32" s="11">
        <f t="shared" si="29"/>
        <v>2.349837227415827</v>
      </c>
      <c r="R32" s="11">
        <f t="shared" si="29"/>
        <v>1.9082273445585121</v>
      </c>
      <c r="S32" s="11">
        <f t="shared" si="29"/>
        <v>0</v>
      </c>
      <c r="T32" s="11">
        <f t="shared" si="29"/>
        <v>100</v>
      </c>
      <c r="U32" s="11">
        <f t="shared" si="29"/>
        <v>75.314491969454053</v>
      </c>
      <c r="V32" s="11">
        <f t="shared" si="29"/>
        <v>9.4367686794857182</v>
      </c>
      <c r="W32" s="11">
        <f t="shared" si="29"/>
        <v>4.2580645719743391</v>
      </c>
    </row>
    <row r="33" spans="1:1024" s="77" customFormat="1" ht="12.75" x14ac:dyDescent="0.2">
      <c r="A33" s="77" t="s">
        <v>117</v>
      </c>
      <c r="B33" s="77" t="s">
        <v>72</v>
      </c>
      <c r="C33" s="86">
        <f t="shared" ref="C33:W33" si="30">(C12*100)/$T12</f>
        <v>0.91580125424212266</v>
      </c>
      <c r="D33" s="86">
        <f t="shared" si="30"/>
        <v>2.4112191631548221</v>
      </c>
      <c r="E33" s="86">
        <f t="shared" si="30"/>
        <v>1.1564671735666623</v>
      </c>
      <c r="F33" s="86">
        <f t="shared" si="30"/>
        <v>2.37972956223404</v>
      </c>
      <c r="G33" s="86">
        <f t="shared" si="30"/>
        <v>8.3893562807665686E-3</v>
      </c>
      <c r="H33" s="86">
        <f t="shared" si="30"/>
        <v>26.804946132789588</v>
      </c>
      <c r="I33" s="86">
        <f t="shared" si="30"/>
        <v>0.36409722301820086</v>
      </c>
      <c r="J33" s="86">
        <f t="shared" si="30"/>
        <v>8.1948916337104762</v>
      </c>
      <c r="K33" s="86">
        <f t="shared" si="30"/>
        <v>12.554317190195178</v>
      </c>
      <c r="L33" s="86">
        <f t="shared" si="30"/>
        <v>15.763824699751037</v>
      </c>
      <c r="M33" s="86">
        <f t="shared" si="30"/>
        <v>0.42319808465266523</v>
      </c>
      <c r="N33" s="86">
        <f t="shared" si="30"/>
        <v>0.4760618297277851</v>
      </c>
      <c r="O33" s="86">
        <f t="shared" si="30"/>
        <v>0.25768316487467097</v>
      </c>
      <c r="P33" s="86">
        <f t="shared" si="30"/>
        <v>21.495724225234213</v>
      </c>
      <c r="Q33" s="86">
        <f t="shared" si="30"/>
        <v>2.3566137378044982</v>
      </c>
      <c r="R33" s="86">
        <f t="shared" si="30"/>
        <v>3.7136316391486206</v>
      </c>
      <c r="S33" s="86">
        <f t="shared" si="30"/>
        <v>0.72340392961466771</v>
      </c>
      <c r="T33" s="77">
        <f t="shared" si="30"/>
        <v>100</v>
      </c>
      <c r="U33" s="77">
        <f t="shared" si="30"/>
        <v>6.8716065094784131</v>
      </c>
      <c r="V33" s="77">
        <f t="shared" si="30"/>
        <v>64.839019958719604</v>
      </c>
      <c r="W33" s="77">
        <f t="shared" si="30"/>
        <v>6.7936493065677874</v>
      </c>
    </row>
    <row r="34" spans="1:1024" s="77" customFormat="1" ht="12.75" x14ac:dyDescent="0.2">
      <c r="A34" s="77" t="s">
        <v>118</v>
      </c>
      <c r="B34" s="77" t="s">
        <v>72</v>
      </c>
      <c r="C34" s="86">
        <f t="shared" ref="C34:W34" si="31">(C13*100)/$T13</f>
        <v>0.45625915936169725</v>
      </c>
      <c r="D34" s="86">
        <f t="shared" si="31"/>
        <v>1.1405046353557202</v>
      </c>
      <c r="E34" s="86">
        <f t="shared" si="31"/>
        <v>0.93807689049683374</v>
      </c>
      <c r="F34" s="86">
        <f t="shared" si="31"/>
        <v>2.5837485424798059</v>
      </c>
      <c r="G34" s="86">
        <f t="shared" si="31"/>
        <v>5.6704307865666406E-3</v>
      </c>
      <c r="H34" s="86">
        <f t="shared" si="31"/>
        <v>28.481771433182956</v>
      </c>
      <c r="I34" s="86">
        <f t="shared" si="31"/>
        <v>0.41496439863968471</v>
      </c>
      <c r="J34" s="86">
        <f t="shared" si="31"/>
        <v>10.92150540962659</v>
      </c>
      <c r="K34" s="86">
        <f t="shared" si="31"/>
        <v>14.519620076305516</v>
      </c>
      <c r="L34" s="86">
        <f t="shared" si="31"/>
        <v>9.4737094854481878</v>
      </c>
      <c r="M34" s="86">
        <f t="shared" si="31"/>
        <v>0.28696049410420832</v>
      </c>
      <c r="N34" s="86">
        <f t="shared" si="31"/>
        <v>0.18739069695850372</v>
      </c>
      <c r="O34" s="86">
        <f t="shared" si="31"/>
        <v>0.14641604252144921</v>
      </c>
      <c r="P34" s="86">
        <f t="shared" si="31"/>
        <v>25.612838653975896</v>
      </c>
      <c r="Q34" s="86">
        <f t="shared" si="31"/>
        <v>1.1752055877499106</v>
      </c>
      <c r="R34" s="86">
        <f t="shared" si="31"/>
        <v>3.2187495150392662</v>
      </c>
      <c r="S34" s="86">
        <f t="shared" si="31"/>
        <v>0.43660854796720444</v>
      </c>
      <c r="T34" s="77">
        <f t="shared" si="31"/>
        <v>100</v>
      </c>
      <c r="U34" s="77">
        <f t="shared" si="31"/>
        <v>5.1242596584806241</v>
      </c>
      <c r="V34" s="77">
        <f t="shared" si="31"/>
        <v>64.432338036787101</v>
      </c>
      <c r="W34" s="77">
        <f t="shared" si="31"/>
        <v>4.8305636507563809</v>
      </c>
    </row>
    <row r="35" spans="1:1024" s="77" customFormat="1" ht="12.75" x14ac:dyDescent="0.2">
      <c r="A35" s="77" t="s">
        <v>117</v>
      </c>
      <c r="B35" s="77" t="s">
        <v>72</v>
      </c>
      <c r="C35" s="86">
        <f t="shared" ref="C35:W35" si="32">(C14*100)/$T14</f>
        <v>1.00357833950279</v>
      </c>
      <c r="D35" s="86">
        <f t="shared" si="32"/>
        <v>2.1338580881327327</v>
      </c>
      <c r="E35" s="86">
        <f t="shared" si="32"/>
        <v>2.1753202493135566</v>
      </c>
      <c r="F35" s="86">
        <f t="shared" si="32"/>
        <v>2.3434556314503339</v>
      </c>
      <c r="G35" s="86">
        <f t="shared" si="32"/>
        <v>5.8801546056305651E-3</v>
      </c>
      <c r="H35" s="86">
        <f t="shared" si="32"/>
        <v>25.830514407478372</v>
      </c>
      <c r="I35" s="86">
        <f t="shared" si="32"/>
        <v>0.43089708121121162</v>
      </c>
      <c r="J35" s="86">
        <f t="shared" si="32"/>
        <v>12.590816782791428</v>
      </c>
      <c r="K35" s="86">
        <f t="shared" si="32"/>
        <v>12.913323871768824</v>
      </c>
      <c r="L35" s="86">
        <f t="shared" si="32"/>
        <v>9.9642371117925936</v>
      </c>
      <c r="M35" s="86">
        <f t="shared" si="32"/>
        <v>0.46652752426860949</v>
      </c>
      <c r="N35" s="86">
        <f t="shared" si="32"/>
        <v>0.28021718900618853</v>
      </c>
      <c r="O35" s="86">
        <f t="shared" si="32"/>
        <v>0.22118203388005114</v>
      </c>
      <c r="P35" s="86">
        <f t="shared" si="32"/>
        <v>23.293105937083997</v>
      </c>
      <c r="Q35" s="86">
        <f t="shared" si="32"/>
        <v>1.3069207838384147</v>
      </c>
      <c r="R35" s="86">
        <f t="shared" si="32"/>
        <v>4.6589900829705302</v>
      </c>
      <c r="S35" s="86">
        <f t="shared" si="32"/>
        <v>0.3811747309047272</v>
      </c>
      <c r="T35" s="77">
        <f t="shared" si="32"/>
        <v>99.999999999999986</v>
      </c>
      <c r="U35" s="77">
        <f t="shared" si="32"/>
        <v>7.6620924630050435</v>
      </c>
      <c r="V35" s="77">
        <f t="shared" si="32"/>
        <v>62.697716002197289</v>
      </c>
      <c r="W35" s="77">
        <f t="shared" si="32"/>
        <v>6.3470855977136722</v>
      </c>
    </row>
    <row r="36" spans="1:1024" s="77" customFormat="1" ht="12.75" x14ac:dyDescent="0.2">
      <c r="A36" s="77" t="s">
        <v>117</v>
      </c>
      <c r="B36" s="77" t="s">
        <v>72</v>
      </c>
      <c r="C36" s="86">
        <f t="shared" ref="C36:W36" si="33">(C15*100)/$T15</f>
        <v>0.91461922578749644</v>
      </c>
      <c r="D36" s="86">
        <f t="shared" si="33"/>
        <v>4.3421043417554905</v>
      </c>
      <c r="E36" s="86">
        <f t="shared" si="33"/>
        <v>1.4089088518969997</v>
      </c>
      <c r="F36" s="86">
        <f t="shared" si="33"/>
        <v>2.8237835324073819</v>
      </c>
      <c r="G36" s="86">
        <f t="shared" si="33"/>
        <v>5.1512761907782966E-3</v>
      </c>
      <c r="H36" s="86">
        <f t="shared" si="33"/>
        <v>20.501922464467754</v>
      </c>
      <c r="I36" s="86">
        <f t="shared" si="33"/>
        <v>0.64492020218348634</v>
      </c>
      <c r="J36" s="86">
        <f t="shared" si="33"/>
        <v>19.753924919310826</v>
      </c>
      <c r="K36" s="86">
        <f t="shared" si="33"/>
        <v>9.8802889948751265</v>
      </c>
      <c r="L36" s="86">
        <f t="shared" si="33"/>
        <v>13.632276406486424</v>
      </c>
      <c r="M36" s="86">
        <f t="shared" si="33"/>
        <v>0.62955059140461633</v>
      </c>
      <c r="N36" s="86">
        <f t="shared" si="33"/>
        <v>0.44280379753743049</v>
      </c>
      <c r="O36" s="86">
        <f t="shared" si="33"/>
        <v>0.247333657442348</v>
      </c>
      <c r="P36" s="86">
        <f t="shared" si="33"/>
        <v>18.403460730827803</v>
      </c>
      <c r="Q36" s="86">
        <f t="shared" si="33"/>
        <v>1.9656820413522551</v>
      </c>
      <c r="R36" s="86">
        <f t="shared" si="33"/>
        <v>3.6257007853906313</v>
      </c>
      <c r="S36" s="86">
        <f t="shared" si="33"/>
        <v>0.77756818068314526</v>
      </c>
      <c r="T36" s="77">
        <f t="shared" si="33"/>
        <v>100</v>
      </c>
      <c r="U36" s="77">
        <f t="shared" si="33"/>
        <v>9.4945672280381466</v>
      </c>
      <c r="V36" s="77">
        <f t="shared" si="33"/>
        <v>65.733021033708013</v>
      </c>
      <c r="W36" s="77">
        <f t="shared" si="33"/>
        <v>6.3689510074260323</v>
      </c>
    </row>
    <row r="37" spans="1:1024" s="77" customFormat="1" ht="12.75" x14ac:dyDescent="0.2">
      <c r="A37" s="77" t="s">
        <v>117</v>
      </c>
      <c r="B37" s="77" t="s">
        <v>72</v>
      </c>
      <c r="C37" s="86">
        <f t="shared" ref="C37:W37" si="34">(C16*100)/$T16</f>
        <v>0.91772078688386283</v>
      </c>
      <c r="D37" s="86">
        <f t="shared" si="34"/>
        <v>3.2386944150541122</v>
      </c>
      <c r="E37" s="86">
        <f t="shared" si="34"/>
        <v>1.1721277047159528</v>
      </c>
      <c r="F37" s="86">
        <f t="shared" si="34"/>
        <v>1.6876763836363957</v>
      </c>
      <c r="G37" s="86">
        <f t="shared" si="34"/>
        <v>5.2072556194454637E-3</v>
      </c>
      <c r="H37" s="86">
        <f t="shared" si="34"/>
        <v>24.164509823589942</v>
      </c>
      <c r="I37" s="86">
        <f t="shared" si="34"/>
        <v>0.71540256191871909</v>
      </c>
      <c r="J37" s="86">
        <f t="shared" si="34"/>
        <v>8.9202821811430049</v>
      </c>
      <c r="K37" s="86">
        <f t="shared" si="34"/>
        <v>10.63325058216604</v>
      </c>
      <c r="L37" s="86">
        <f t="shared" si="34"/>
        <v>18.218807147536893</v>
      </c>
      <c r="M37" s="86">
        <f t="shared" si="34"/>
        <v>0.39037545394425516</v>
      </c>
      <c r="N37" s="86">
        <f t="shared" si="34"/>
        <v>0.2726746526581173</v>
      </c>
      <c r="O37" s="86">
        <f t="shared" si="34"/>
        <v>0.13102161468422707</v>
      </c>
      <c r="P37" s="86">
        <f t="shared" si="34"/>
        <v>19.36562807654575</v>
      </c>
      <c r="Q37" s="86">
        <f t="shared" si="34"/>
        <v>1.6504506480251082</v>
      </c>
      <c r="R37" s="86">
        <f t="shared" si="34"/>
        <v>8.1357777164735783</v>
      </c>
      <c r="S37" s="86">
        <f t="shared" si="34"/>
        <v>0.3803929954045947</v>
      </c>
      <c r="T37" s="77">
        <f t="shared" si="34"/>
        <v>100</v>
      </c>
      <c r="U37" s="77">
        <f t="shared" si="34"/>
        <v>7.0214265459097698</v>
      </c>
      <c r="V37" s="77">
        <f t="shared" si="34"/>
        <v>63.44632401764121</v>
      </c>
      <c r="W37" s="77">
        <f t="shared" si="34"/>
        <v>10.166621359903282</v>
      </c>
    </row>
    <row r="38" spans="1:1024" s="79" customFormat="1" ht="12.75" x14ac:dyDescent="0.2">
      <c r="B38" s="79" t="s">
        <v>119</v>
      </c>
      <c r="C38" s="80">
        <f t="shared" ref="C38:W38" si="35">AVERAGE(C23:C32)</f>
        <v>46.806849341317729</v>
      </c>
      <c r="D38" s="80">
        <f t="shared" si="35"/>
        <v>15.246562272599343</v>
      </c>
      <c r="E38" s="80">
        <f t="shared" si="35"/>
        <v>8.2821277514095062</v>
      </c>
      <c r="F38" s="80">
        <f t="shared" si="35"/>
        <v>6.3347877563681774</v>
      </c>
      <c r="G38" s="80">
        <f t="shared" si="35"/>
        <v>0.33755511628967089</v>
      </c>
      <c r="H38" s="80">
        <f t="shared" si="35"/>
        <v>5.1054085602257491</v>
      </c>
      <c r="I38" s="80">
        <f t="shared" si="35"/>
        <v>1.0808881718563855E-2</v>
      </c>
      <c r="J38" s="80">
        <f t="shared" si="35"/>
        <v>0.56612676832218267</v>
      </c>
      <c r="K38" s="80">
        <f t="shared" si="35"/>
        <v>2.0854326479647618</v>
      </c>
      <c r="L38" s="80">
        <f t="shared" si="35"/>
        <v>0.58728051426585892</v>
      </c>
      <c r="M38" s="80">
        <f t="shared" si="35"/>
        <v>1.6818731288747845E-2</v>
      </c>
      <c r="N38" s="80">
        <f t="shared" si="35"/>
        <v>1.0337281717533232E-3</v>
      </c>
      <c r="O38" s="80">
        <f t="shared" si="35"/>
        <v>3.833246863878674E-2</v>
      </c>
      <c r="P38" s="80">
        <f t="shared" si="35"/>
        <v>9.1225321825806294</v>
      </c>
      <c r="Q38" s="80">
        <f t="shared" si="35"/>
        <v>2.6904051306703503</v>
      </c>
      <c r="R38" s="80">
        <f t="shared" si="35"/>
        <v>2.7504970953718626</v>
      </c>
      <c r="S38" s="80">
        <f t="shared" si="35"/>
        <v>1.7441052796333373E-2</v>
      </c>
      <c r="T38" s="87">
        <f t="shared" si="35"/>
        <v>100</v>
      </c>
      <c r="U38" s="87">
        <f t="shared" si="35"/>
        <v>77.007882237984418</v>
      </c>
      <c r="V38" s="87">
        <f t="shared" si="35"/>
        <v>8.4112423005964025</v>
      </c>
      <c r="W38" s="87">
        <f t="shared" si="35"/>
        <v>5.4583432788385462</v>
      </c>
    </row>
    <row r="39" spans="1:1024" x14ac:dyDescent="0.25">
      <c r="A39" s="79"/>
      <c r="B39" s="79" t="s">
        <v>120</v>
      </c>
      <c r="C39" s="80">
        <f t="shared" ref="C39:W39" si="36">STDEV(C23:C32)</f>
        <v>10.597372429452482</v>
      </c>
      <c r="D39" s="80">
        <f t="shared" si="36"/>
        <v>2.9025154423308477</v>
      </c>
      <c r="E39" s="80">
        <f t="shared" si="36"/>
        <v>2.822755517006073</v>
      </c>
      <c r="F39" s="80">
        <f t="shared" si="36"/>
        <v>1.799071850930509</v>
      </c>
      <c r="G39" s="80">
        <f t="shared" si="36"/>
        <v>1.0674430033183657</v>
      </c>
      <c r="H39" s="80">
        <f t="shared" si="36"/>
        <v>1.7750036386766774</v>
      </c>
      <c r="I39" s="80">
        <f t="shared" si="36"/>
        <v>3.4032284675062453E-2</v>
      </c>
      <c r="J39" s="80">
        <f t="shared" si="36"/>
        <v>0.22527392969756013</v>
      </c>
      <c r="K39" s="80">
        <f t="shared" si="36"/>
        <v>1.1536425455219022</v>
      </c>
      <c r="L39" s="80">
        <f t="shared" si="36"/>
        <v>0.33727569971814897</v>
      </c>
      <c r="M39" s="80">
        <f t="shared" si="36"/>
        <v>1.5794193800016697E-2</v>
      </c>
      <c r="N39" s="80">
        <f t="shared" si="36"/>
        <v>1.4153849003910252E-3</v>
      </c>
      <c r="O39" s="80">
        <f t="shared" si="36"/>
        <v>0.12121790923554031</v>
      </c>
      <c r="P39" s="80">
        <f t="shared" si="36"/>
        <v>3.4137785370948102</v>
      </c>
      <c r="Q39" s="80">
        <f t="shared" si="36"/>
        <v>0.98741876126425265</v>
      </c>
      <c r="R39" s="80">
        <f t="shared" si="36"/>
        <v>2.0801443504806536</v>
      </c>
      <c r="S39" s="80">
        <f t="shared" si="36"/>
        <v>3.9455043532374744E-2</v>
      </c>
      <c r="T39" s="79">
        <f t="shared" si="36"/>
        <v>0</v>
      </c>
      <c r="U39" s="79">
        <f t="shared" si="36"/>
        <v>6.8123871326434342</v>
      </c>
      <c r="V39" s="79">
        <f t="shared" si="36"/>
        <v>2.4923067121267648</v>
      </c>
      <c r="W39" s="79">
        <f t="shared" si="36"/>
        <v>2.93589024021417</v>
      </c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s="81" customFormat="1" ht="12.75" x14ac:dyDescent="0.2">
      <c r="B40" s="81" t="s">
        <v>119</v>
      </c>
      <c r="C40" s="88">
        <f t="shared" ref="C40:W40" si="37">AVERAGE(C33:C37)</f>
        <v>0.84159575315559376</v>
      </c>
      <c r="D40" s="88">
        <f t="shared" si="37"/>
        <v>2.6532761286905755</v>
      </c>
      <c r="E40" s="88">
        <f t="shared" si="37"/>
        <v>1.3701801739980008</v>
      </c>
      <c r="F40" s="88">
        <f t="shared" si="37"/>
        <v>2.3636787304415914</v>
      </c>
      <c r="G40" s="88">
        <f t="shared" si="37"/>
        <v>6.0596946966375072E-3</v>
      </c>
      <c r="H40" s="88">
        <f t="shared" si="37"/>
        <v>25.156732852301722</v>
      </c>
      <c r="I40" s="88">
        <f t="shared" si="37"/>
        <v>0.51405629339426051</v>
      </c>
      <c r="J40" s="88">
        <f t="shared" si="37"/>
        <v>12.076284185316464</v>
      </c>
      <c r="K40" s="88">
        <f t="shared" si="37"/>
        <v>12.100160143062137</v>
      </c>
      <c r="L40" s="88">
        <f t="shared" si="37"/>
        <v>13.410570970203025</v>
      </c>
      <c r="M40" s="88">
        <f t="shared" si="37"/>
        <v>0.4393224296748709</v>
      </c>
      <c r="N40" s="88">
        <f t="shared" si="37"/>
        <v>0.33182963317760505</v>
      </c>
      <c r="O40" s="88">
        <f t="shared" si="37"/>
        <v>0.20072730268054925</v>
      </c>
      <c r="P40" s="88">
        <f t="shared" si="37"/>
        <v>21.634151524733532</v>
      </c>
      <c r="Q40" s="88">
        <f t="shared" si="37"/>
        <v>1.6909745597540371</v>
      </c>
      <c r="R40" s="88">
        <f t="shared" si="37"/>
        <v>4.6705699478045251</v>
      </c>
      <c r="S40" s="88">
        <f t="shared" si="37"/>
        <v>0.53982967691486794</v>
      </c>
      <c r="T40" s="89">
        <f t="shared" si="37"/>
        <v>100</v>
      </c>
      <c r="U40" s="89">
        <f t="shared" si="37"/>
        <v>7.2347904809824</v>
      </c>
      <c r="V40" s="89">
        <f t="shared" si="37"/>
        <v>64.229683809810638</v>
      </c>
      <c r="W40" s="89">
        <f t="shared" si="37"/>
        <v>6.9013741844734309</v>
      </c>
    </row>
    <row r="41" spans="1:1024" s="81" customFormat="1" ht="12.75" x14ac:dyDescent="0.2">
      <c r="B41" s="81" t="s">
        <v>120</v>
      </c>
      <c r="C41" s="88">
        <f t="shared" ref="C41:W41" si="38">STDEV(C33:C37)</f>
        <v>0.21872160015832073</v>
      </c>
      <c r="D41" s="88">
        <f t="shared" si="38"/>
        <v>1.2053754155574046</v>
      </c>
      <c r="E41" s="88">
        <f t="shared" si="38"/>
        <v>0.47993794550064395</v>
      </c>
      <c r="F41" s="88">
        <f t="shared" si="38"/>
        <v>0.42360740278667308</v>
      </c>
      <c r="G41" s="88">
        <f t="shared" si="38"/>
        <v>1.3381854033205443E-3</v>
      </c>
      <c r="H41" s="88">
        <f t="shared" si="38"/>
        <v>3.0363726900619081</v>
      </c>
      <c r="I41" s="88">
        <f t="shared" si="38"/>
        <v>0.15563423742651186</v>
      </c>
      <c r="J41" s="88">
        <f t="shared" si="38"/>
        <v>4.6252022076052803</v>
      </c>
      <c r="K41" s="88">
        <f t="shared" si="38"/>
        <v>1.8574802701587567</v>
      </c>
      <c r="L41" s="88">
        <f t="shared" si="38"/>
        <v>3.7444020539634795</v>
      </c>
      <c r="M41" s="88">
        <f t="shared" si="38"/>
        <v>0.12529647943312294</v>
      </c>
      <c r="N41" s="88">
        <f t="shared" si="38"/>
        <v>0.12262132164387801</v>
      </c>
      <c r="O41" s="88">
        <f t="shared" si="38"/>
        <v>5.8401871738011167E-2</v>
      </c>
      <c r="P41" s="88">
        <f t="shared" si="38"/>
        <v>2.9233886490128218</v>
      </c>
      <c r="Q41" s="88">
        <f t="shared" si="38"/>
        <v>0.48313994828123774</v>
      </c>
      <c r="R41" s="88">
        <f t="shared" si="38"/>
        <v>2.0076767690196919</v>
      </c>
      <c r="S41" s="88">
        <f t="shared" si="38"/>
        <v>0.19459262010286271</v>
      </c>
      <c r="T41" s="89">
        <f t="shared" si="38"/>
        <v>7.1054273576010019E-15</v>
      </c>
      <c r="U41" s="89">
        <f t="shared" si="38"/>
        <v>1.5748765863593406</v>
      </c>
      <c r="V41" s="89">
        <f t="shared" si="38"/>
        <v>1.1866928851208181</v>
      </c>
      <c r="W41" s="89">
        <f t="shared" si="38"/>
        <v>1.9718272179247376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7" zoomScaleNormal="100" workbookViewId="0">
      <selection activeCell="E9" sqref="E9"/>
    </sheetView>
  </sheetViews>
  <sheetFormatPr baseColWidth="10" defaultColWidth="9.140625" defaultRowHeight="15" x14ac:dyDescent="0.25"/>
  <cols>
    <col min="1" max="1025" width="10.5703125"/>
  </cols>
  <sheetData>
    <row r="1" spans="1:4" x14ac:dyDescent="0.25">
      <c r="A1" s="90">
        <v>1</v>
      </c>
      <c r="B1" s="90">
        <v>2.8899962627326001E-3</v>
      </c>
      <c r="C1" s="90">
        <v>2</v>
      </c>
      <c r="D1" s="90">
        <v>0.75916621765407499</v>
      </c>
    </row>
    <row r="2" spans="1:4" x14ac:dyDescent="0.25">
      <c r="A2" s="90">
        <v>1.02826287051065</v>
      </c>
      <c r="B2" s="90">
        <v>6.3764946761011602E-3</v>
      </c>
      <c r="C2" s="90">
        <v>2</v>
      </c>
      <c r="D2" s="90">
        <v>0.81164788032159496</v>
      </c>
    </row>
    <row r="3" spans="1:4" x14ac:dyDescent="0.25">
      <c r="A3" s="90">
        <v>0.97173712948934599</v>
      </c>
      <c r="B3" s="90">
        <v>1.04097354544412E-2</v>
      </c>
      <c r="C3" s="90">
        <v>2</v>
      </c>
      <c r="D3" s="90">
        <v>0.831595736823736</v>
      </c>
    </row>
    <row r="4" spans="1:4" x14ac:dyDescent="0.25">
      <c r="A4" s="90">
        <v>1.05652574102131</v>
      </c>
      <c r="B4" s="90">
        <v>1.24847864782517E-2</v>
      </c>
      <c r="C4" s="90">
        <v>2</v>
      </c>
      <c r="D4" s="90">
        <v>0.84113583472956999</v>
      </c>
    </row>
    <row r="5" spans="1:4" x14ac:dyDescent="0.25">
      <c r="A5" s="90">
        <v>0.94347425897869097</v>
      </c>
      <c r="B5" s="90">
        <v>1.8306575995513202E-2</v>
      </c>
      <c r="C5" s="90">
        <v>2</v>
      </c>
      <c r="D5" s="90">
        <v>0.84974071920608796</v>
      </c>
    </row>
    <row r="6" spans="1:4" x14ac:dyDescent="0.25">
      <c r="A6" s="90">
        <v>0.98586856474467299</v>
      </c>
      <c r="B6" s="90">
        <v>2.4323935194267399E-2</v>
      </c>
      <c r="C6" s="90">
        <v>2</v>
      </c>
      <c r="D6" s="90">
        <v>0.851205743414854</v>
      </c>
    </row>
    <row r="7" spans="1:4" x14ac:dyDescent="0.25">
      <c r="A7" s="90">
        <v>1.0141314352553299</v>
      </c>
      <c r="B7" s="90">
        <v>2.49178007270561E-2</v>
      </c>
      <c r="C7" s="90">
        <v>2</v>
      </c>
      <c r="D7" s="90">
        <v>0.85680958944549301</v>
      </c>
    </row>
    <row r="8" spans="1:4" x14ac:dyDescent="0.25">
      <c r="A8" s="90">
        <v>0.95760569423401798</v>
      </c>
      <c r="B8" s="90">
        <v>2.589048101392E-2</v>
      </c>
      <c r="C8" s="90">
        <v>2</v>
      </c>
      <c r="D8" s="90">
        <v>0.85837571069379903</v>
      </c>
    </row>
    <row r="9" spans="1:4" x14ac:dyDescent="0.25">
      <c r="A9" s="90">
        <v>1.0423943057659799</v>
      </c>
      <c r="B9" s="90">
        <v>2.7509037137890501E-2</v>
      </c>
      <c r="C9" s="90">
        <v>2</v>
      </c>
      <c r="D9" s="90">
        <v>0.87024907170799304</v>
      </c>
    </row>
    <row r="10" spans="1:4" x14ac:dyDescent="0.25">
      <c r="A10" s="90">
        <v>0.92934282372336396</v>
      </c>
      <c r="B10" s="90">
        <v>3.1172477681929E-2</v>
      </c>
      <c r="C10" s="90">
        <v>2</v>
      </c>
      <c r="D10" s="90">
        <v>0.88594517686157204</v>
      </c>
    </row>
    <row r="11" spans="1:4" x14ac:dyDescent="0.25">
      <c r="A11" s="90">
        <v>1.0706571762766399</v>
      </c>
      <c r="B11" s="90">
        <v>3.6496643107742498E-2</v>
      </c>
      <c r="C11" s="90">
        <v>2</v>
      </c>
      <c r="D11" s="90">
        <v>0.89021921817095595</v>
      </c>
    </row>
    <row r="12" spans="1:4" x14ac:dyDescent="0.25">
      <c r="A12" s="90">
        <v>1</v>
      </c>
      <c r="B12" s="90">
        <v>4.0555959788177401E-2</v>
      </c>
      <c r="C12" s="90">
        <v>2</v>
      </c>
      <c r="D12" s="90">
        <v>0.90541241692611996</v>
      </c>
    </row>
    <row r="13" spans="1:4" x14ac:dyDescent="0.25">
      <c r="A13" s="90">
        <v>1.02826287051065</v>
      </c>
      <c r="B13" s="90">
        <v>4.2895039204843999E-2</v>
      </c>
      <c r="C13" s="90">
        <v>2</v>
      </c>
      <c r="D13" s="90">
        <v>0.92538249022863905</v>
      </c>
    </row>
    <row r="14" spans="1:4" x14ac:dyDescent="0.25">
      <c r="A14" s="90">
        <v>0.97173712948934599</v>
      </c>
      <c r="B14" s="90">
        <v>5.2786350719831197E-2</v>
      </c>
      <c r="C14" s="90">
        <v>2</v>
      </c>
      <c r="D14" s="90">
        <v>0.95111429440681305</v>
      </c>
    </row>
    <row r="15" spans="1:4" x14ac:dyDescent="0.25">
      <c r="A15" s="90">
        <v>1.05652574102131</v>
      </c>
      <c r="B15" s="90">
        <v>5.4202245361942798E-2</v>
      </c>
      <c r="C15" s="90">
        <v>2</v>
      </c>
      <c r="D15" s="90">
        <v>0.956149891277983</v>
      </c>
    </row>
    <row r="16" spans="1:4" x14ac:dyDescent="0.25">
      <c r="A16" s="90">
        <v>0.94347425897869097</v>
      </c>
      <c r="B16" s="90">
        <v>5.4619014758896502E-2</v>
      </c>
      <c r="C16" s="90">
        <v>1.9858685647446701</v>
      </c>
      <c r="D16" s="90">
        <v>0.957289378335342</v>
      </c>
    </row>
    <row r="17" spans="1:4" x14ac:dyDescent="0.25">
      <c r="A17" s="90">
        <v>0.98586856474467299</v>
      </c>
      <c r="B17" s="90">
        <v>6.2679421832759999E-2</v>
      </c>
      <c r="C17" s="90">
        <v>2.0141314352553299</v>
      </c>
      <c r="D17" s="90">
        <v>0.958388549091717</v>
      </c>
    </row>
    <row r="18" spans="1:4" x14ac:dyDescent="0.25">
      <c r="A18" s="90">
        <v>1.0141314352553299</v>
      </c>
      <c r="B18" s="90">
        <v>7.3751190313979906E-2</v>
      </c>
      <c r="C18" s="90">
        <v>1.9858685647446701</v>
      </c>
      <c r="D18" s="90">
        <v>0.96216705516236301</v>
      </c>
    </row>
    <row r="19" spans="1:4" x14ac:dyDescent="0.25">
      <c r="A19" s="90">
        <v>1</v>
      </c>
      <c r="B19" s="90">
        <v>7.5582063524419499E-2</v>
      </c>
      <c r="C19" s="90">
        <v>2.0141314352553299</v>
      </c>
      <c r="D19" s="90">
        <v>0.96432839015581395</v>
      </c>
    </row>
    <row r="20" spans="1:4" x14ac:dyDescent="0.25">
      <c r="A20" s="90">
        <v>1.02826287051065</v>
      </c>
      <c r="B20" s="90">
        <v>7.6664497827440906E-2</v>
      </c>
    </row>
    <row r="21" spans="1:4" x14ac:dyDescent="0.25">
      <c r="A21" s="90">
        <v>0.97173712948934599</v>
      </c>
      <c r="B21" s="90">
        <v>8.1357795688557305E-2</v>
      </c>
    </row>
    <row r="22" spans="1:4" x14ac:dyDescent="0.25">
      <c r="A22" s="90">
        <v>1</v>
      </c>
      <c r="B22" s="90">
        <v>9.8495082163186698E-2</v>
      </c>
    </row>
    <row r="23" spans="1:4" x14ac:dyDescent="0.25">
      <c r="A23" s="90">
        <v>0.98586856474467299</v>
      </c>
      <c r="B23" s="90">
        <v>0.12044376726707599</v>
      </c>
    </row>
    <row r="24" spans="1:4" x14ac:dyDescent="0.25">
      <c r="A24" s="90">
        <v>1.0141314352553299</v>
      </c>
      <c r="B24" s="90">
        <v>0.12725497577094</v>
      </c>
    </row>
    <row r="25" spans="1:4" x14ac:dyDescent="0.25">
      <c r="A25" s="90">
        <v>1</v>
      </c>
      <c r="B25" s="90">
        <v>0.15694077203678899</v>
      </c>
    </row>
    <row r="26" spans="1:4" x14ac:dyDescent="0.25">
      <c r="A26" s="90">
        <v>1</v>
      </c>
      <c r="B26" s="90">
        <v>0.16742175757917399</v>
      </c>
    </row>
    <row r="27" spans="1:4" x14ac:dyDescent="0.25">
      <c r="A27" s="90">
        <v>1</v>
      </c>
      <c r="B27" s="90">
        <v>0.28428044166563299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zoomScaleNormal="100" workbookViewId="0">
      <selection activeCell="R1" sqref="R1"/>
    </sheetView>
  </sheetViews>
  <sheetFormatPr baseColWidth="10" defaultColWidth="9.140625" defaultRowHeight="15" x14ac:dyDescent="0.25"/>
  <cols>
    <col min="1" max="1025" width="10.5703125"/>
  </cols>
  <sheetData>
    <row r="1" spans="1:4" x14ac:dyDescent="0.25">
      <c r="A1" s="90">
        <v>0.8</v>
      </c>
      <c r="B1" s="90">
        <v>2.8899962627326001E-3</v>
      </c>
      <c r="C1" s="90">
        <v>1.8</v>
      </c>
      <c r="D1" s="90">
        <v>0.75916621765407499</v>
      </c>
    </row>
    <row r="2" spans="1:4" x14ac:dyDescent="0.25">
      <c r="A2" s="90">
        <v>1.2</v>
      </c>
      <c r="B2" s="90">
        <v>2.8899962627326001E-3</v>
      </c>
      <c r="C2" s="90">
        <v>2.2000000000000002</v>
      </c>
      <c r="D2" s="90">
        <v>0.75916621765407499</v>
      </c>
    </row>
    <row r="3" spans="1:4" x14ac:dyDescent="0.25">
      <c r="A3" s="90">
        <v>0.8</v>
      </c>
      <c r="B3" s="90">
        <v>6.3764946761011602E-3</v>
      </c>
      <c r="C3" s="90">
        <v>1.8</v>
      </c>
      <c r="D3" s="90">
        <v>0.81164788032159496</v>
      </c>
    </row>
    <row r="4" spans="1:4" x14ac:dyDescent="0.25">
      <c r="A4" s="90">
        <v>1.2</v>
      </c>
      <c r="B4" s="90">
        <v>6.3764946761011602E-3</v>
      </c>
      <c r="C4" s="90">
        <v>2.2000000000000002</v>
      </c>
      <c r="D4" s="90">
        <v>0.81164788032159496</v>
      </c>
    </row>
    <row r="5" spans="1:4" x14ac:dyDescent="0.25">
      <c r="A5" s="90">
        <v>0.8</v>
      </c>
      <c r="B5" s="90">
        <v>1.04097354544412E-2</v>
      </c>
      <c r="C5" s="90">
        <v>1.8</v>
      </c>
      <c r="D5" s="90">
        <v>0.831595736823736</v>
      </c>
    </row>
    <row r="6" spans="1:4" x14ac:dyDescent="0.25">
      <c r="A6" s="90">
        <v>1.2</v>
      </c>
      <c r="B6" s="90">
        <v>1.04097354544412E-2</v>
      </c>
      <c r="C6" s="90">
        <v>2.2000000000000002</v>
      </c>
      <c r="D6" s="90">
        <v>0.831595736823736</v>
      </c>
    </row>
    <row r="7" spans="1:4" x14ac:dyDescent="0.25">
      <c r="A7" s="90">
        <v>0.8</v>
      </c>
      <c r="B7" s="90">
        <v>1.24847864782517E-2</v>
      </c>
      <c r="C7" s="90">
        <v>1.8</v>
      </c>
      <c r="D7" s="90">
        <v>0.84113583472956999</v>
      </c>
    </row>
    <row r="8" spans="1:4" x14ac:dyDescent="0.25">
      <c r="A8" s="90">
        <v>1.2</v>
      </c>
      <c r="B8" s="90">
        <v>1.24847864782517E-2</v>
      </c>
      <c r="C8" s="90">
        <v>2.2000000000000002</v>
      </c>
      <c r="D8" s="90">
        <v>0.84113583472956999</v>
      </c>
    </row>
    <row r="9" spans="1:4" x14ac:dyDescent="0.25">
      <c r="A9" s="90">
        <v>0.8</v>
      </c>
      <c r="B9" s="90">
        <v>1.8306575995513202E-2</v>
      </c>
      <c r="C9" s="90">
        <v>1.8</v>
      </c>
      <c r="D9" s="90">
        <v>0.84974071920608796</v>
      </c>
    </row>
    <row r="10" spans="1:4" x14ac:dyDescent="0.25">
      <c r="A10" s="90">
        <v>1.2</v>
      </c>
      <c r="B10" s="90">
        <v>1.8306575995513202E-2</v>
      </c>
      <c r="C10" s="90">
        <v>2.2000000000000002</v>
      </c>
      <c r="D10" s="90">
        <v>0.84974071920608796</v>
      </c>
    </row>
    <row r="11" spans="1:4" x14ac:dyDescent="0.25">
      <c r="A11" s="90">
        <v>0.8</v>
      </c>
      <c r="B11" s="90">
        <v>2.4323935194267399E-2</v>
      </c>
      <c r="C11" s="90">
        <v>1.8</v>
      </c>
      <c r="D11" s="90">
        <v>0.851205743414854</v>
      </c>
    </row>
    <row r="12" spans="1:4" x14ac:dyDescent="0.25">
      <c r="A12" s="90">
        <v>1.2</v>
      </c>
      <c r="B12" s="90">
        <v>2.4323935194267399E-2</v>
      </c>
      <c r="C12" s="90">
        <v>2.2000000000000002</v>
      </c>
      <c r="D12" s="90">
        <v>0.851205743414854</v>
      </c>
    </row>
    <row r="13" spans="1:4" x14ac:dyDescent="0.25">
      <c r="A13" s="90">
        <v>0.8</v>
      </c>
      <c r="B13" s="90">
        <v>2.49178007270561E-2</v>
      </c>
      <c r="C13" s="90">
        <v>1.8</v>
      </c>
      <c r="D13" s="90">
        <v>0.85680958944549301</v>
      </c>
    </row>
    <row r="14" spans="1:4" x14ac:dyDescent="0.25">
      <c r="A14" s="90">
        <v>1.2</v>
      </c>
      <c r="B14" s="90">
        <v>2.49178007270561E-2</v>
      </c>
      <c r="C14" s="90">
        <v>2.2000000000000002</v>
      </c>
      <c r="D14" s="90">
        <v>0.85680958944549301</v>
      </c>
    </row>
    <row r="15" spans="1:4" x14ac:dyDescent="0.25">
      <c r="A15" s="90">
        <v>0.8</v>
      </c>
      <c r="B15" s="90">
        <v>2.589048101392E-2</v>
      </c>
      <c r="C15" s="90">
        <v>1.8</v>
      </c>
      <c r="D15" s="90">
        <v>0.85837571069379903</v>
      </c>
    </row>
    <row r="16" spans="1:4" x14ac:dyDescent="0.25">
      <c r="A16" s="90">
        <v>1.2</v>
      </c>
      <c r="B16" s="90">
        <v>2.589048101392E-2</v>
      </c>
      <c r="C16" s="90">
        <v>2.2000000000000002</v>
      </c>
      <c r="D16" s="90">
        <v>0.85837571069379903</v>
      </c>
    </row>
    <row r="17" spans="1:4" x14ac:dyDescent="0.25">
      <c r="A17" s="90">
        <v>0.8</v>
      </c>
      <c r="B17" s="90">
        <v>2.7509037137890501E-2</v>
      </c>
      <c r="C17" s="90">
        <v>1.8</v>
      </c>
      <c r="D17" s="90">
        <v>0.87024907170799304</v>
      </c>
    </row>
    <row r="18" spans="1:4" x14ac:dyDescent="0.25">
      <c r="A18" s="90">
        <v>1.2</v>
      </c>
      <c r="B18" s="90">
        <v>2.7509037137890501E-2</v>
      </c>
      <c r="C18" s="90">
        <v>2.2000000000000002</v>
      </c>
      <c r="D18" s="90">
        <v>0.87024907170799304</v>
      </c>
    </row>
    <row r="19" spans="1:4" x14ac:dyDescent="0.25">
      <c r="A19" s="90">
        <v>0.8</v>
      </c>
      <c r="B19" s="90">
        <v>3.1172477681929E-2</v>
      </c>
      <c r="C19" s="90">
        <v>1.8</v>
      </c>
      <c r="D19" s="90">
        <v>0.88594517686157204</v>
      </c>
    </row>
    <row r="20" spans="1:4" x14ac:dyDescent="0.25">
      <c r="A20" s="90">
        <v>1.2</v>
      </c>
      <c r="B20" s="90">
        <v>3.1172477681929E-2</v>
      </c>
      <c r="C20" s="90">
        <v>2.2000000000000002</v>
      </c>
      <c r="D20" s="90">
        <v>0.88594517686157204</v>
      </c>
    </row>
    <row r="21" spans="1:4" x14ac:dyDescent="0.25">
      <c r="A21" s="90">
        <v>0.8</v>
      </c>
      <c r="B21" s="90">
        <v>3.6496643107742498E-2</v>
      </c>
      <c r="C21" s="90">
        <v>1.8</v>
      </c>
      <c r="D21" s="90">
        <v>0.89021921817095595</v>
      </c>
    </row>
    <row r="22" spans="1:4" x14ac:dyDescent="0.25">
      <c r="A22" s="90">
        <v>1.2</v>
      </c>
      <c r="B22" s="90">
        <v>3.6496643107742498E-2</v>
      </c>
      <c r="C22" s="90">
        <v>2.2000000000000002</v>
      </c>
      <c r="D22" s="90">
        <v>0.89021921817095595</v>
      </c>
    </row>
    <row r="23" spans="1:4" x14ac:dyDescent="0.25">
      <c r="A23" s="90">
        <v>0.8</v>
      </c>
      <c r="B23" s="90">
        <v>4.0555959788177401E-2</v>
      </c>
      <c r="C23" s="90">
        <v>1.8</v>
      </c>
      <c r="D23" s="90">
        <v>0.90541241692611996</v>
      </c>
    </row>
    <row r="24" spans="1:4" x14ac:dyDescent="0.25">
      <c r="A24" s="90">
        <v>1.2</v>
      </c>
      <c r="B24" s="90">
        <v>4.0555959788177401E-2</v>
      </c>
      <c r="C24" s="90">
        <v>2.2000000000000002</v>
      </c>
      <c r="D24" s="90">
        <v>0.90541241692611996</v>
      </c>
    </row>
    <row r="25" spans="1:4" x14ac:dyDescent="0.25">
      <c r="A25" s="90">
        <v>0.8</v>
      </c>
      <c r="B25" s="90">
        <v>4.2895039204843999E-2</v>
      </c>
      <c r="C25" s="90">
        <v>1.8</v>
      </c>
      <c r="D25" s="90">
        <v>0.92538249022863905</v>
      </c>
    </row>
    <row r="26" spans="1:4" x14ac:dyDescent="0.25">
      <c r="A26" s="90">
        <v>1.2</v>
      </c>
      <c r="B26" s="90">
        <v>4.2895039204843999E-2</v>
      </c>
      <c r="C26" s="90">
        <v>2.2000000000000002</v>
      </c>
      <c r="D26" s="90">
        <v>0.92538249022863905</v>
      </c>
    </row>
    <row r="27" spans="1:4" x14ac:dyDescent="0.25">
      <c r="A27" s="90">
        <v>0.8</v>
      </c>
      <c r="B27" s="90">
        <v>5.2786350719831197E-2</v>
      </c>
      <c r="C27" s="90">
        <v>1.8</v>
      </c>
      <c r="D27" s="90">
        <v>0.95111429440681305</v>
      </c>
    </row>
    <row r="28" spans="1:4" x14ac:dyDescent="0.25">
      <c r="A28" s="90">
        <v>1.2</v>
      </c>
      <c r="B28" s="90">
        <v>5.2786350719831197E-2</v>
      </c>
      <c r="C28" s="90">
        <v>2.2000000000000002</v>
      </c>
      <c r="D28" s="90">
        <v>0.95111429440681305</v>
      </c>
    </row>
    <row r="29" spans="1:4" x14ac:dyDescent="0.25">
      <c r="A29" s="90">
        <v>0.8</v>
      </c>
      <c r="B29" s="90">
        <v>5.4202245361942798E-2</v>
      </c>
      <c r="C29" s="90">
        <v>1.8</v>
      </c>
      <c r="D29" s="90">
        <v>0.956149891277983</v>
      </c>
    </row>
    <row r="30" spans="1:4" x14ac:dyDescent="0.25">
      <c r="A30" s="90">
        <v>1.2</v>
      </c>
      <c r="B30" s="90">
        <v>5.4202245361942798E-2</v>
      </c>
      <c r="C30" s="90">
        <v>2.2000000000000002</v>
      </c>
      <c r="D30" s="90">
        <v>0.956149891277983</v>
      </c>
    </row>
    <row r="31" spans="1:4" x14ac:dyDescent="0.25">
      <c r="A31" s="90">
        <v>0.8</v>
      </c>
      <c r="B31" s="90">
        <v>5.4619014758896502E-2</v>
      </c>
      <c r="C31" s="90">
        <v>1.8</v>
      </c>
      <c r="D31" s="90">
        <v>0.957289378335342</v>
      </c>
    </row>
    <row r="32" spans="1:4" x14ac:dyDescent="0.25">
      <c r="A32" s="90">
        <v>1.2</v>
      </c>
      <c r="B32" s="90">
        <v>5.4619014758896502E-2</v>
      </c>
      <c r="C32" s="90">
        <v>2.2000000000000002</v>
      </c>
      <c r="D32" s="90">
        <v>0.957289378335342</v>
      </c>
    </row>
    <row r="33" spans="1:4" x14ac:dyDescent="0.25">
      <c r="A33" s="90">
        <v>0.8</v>
      </c>
      <c r="B33" s="90">
        <v>6.2679421832759999E-2</v>
      </c>
      <c r="C33" s="90">
        <v>1.8</v>
      </c>
      <c r="D33" s="90">
        <v>0.958388549091717</v>
      </c>
    </row>
    <row r="34" spans="1:4" x14ac:dyDescent="0.25">
      <c r="A34" s="90">
        <v>1.2</v>
      </c>
      <c r="B34" s="90">
        <v>6.2679421832759999E-2</v>
      </c>
      <c r="C34" s="90">
        <v>2.2000000000000002</v>
      </c>
      <c r="D34" s="90">
        <v>0.958388549091717</v>
      </c>
    </row>
    <row r="35" spans="1:4" x14ac:dyDescent="0.25">
      <c r="A35" s="90">
        <v>0.8</v>
      </c>
      <c r="B35" s="90">
        <v>7.3751190313979906E-2</v>
      </c>
      <c r="C35" s="90">
        <v>1.8</v>
      </c>
      <c r="D35" s="90">
        <v>0.96216705516236301</v>
      </c>
    </row>
    <row r="36" spans="1:4" x14ac:dyDescent="0.25">
      <c r="A36" s="90">
        <v>1.2</v>
      </c>
      <c r="B36" s="90">
        <v>7.3751190313979906E-2</v>
      </c>
      <c r="C36" s="90">
        <v>2.2000000000000002</v>
      </c>
      <c r="D36" s="90">
        <v>0.96216705516236301</v>
      </c>
    </row>
    <row r="37" spans="1:4" x14ac:dyDescent="0.25">
      <c r="A37" s="90">
        <v>0.8</v>
      </c>
      <c r="B37" s="90">
        <v>7.5582063524419499E-2</v>
      </c>
      <c r="C37" s="90">
        <v>1.8</v>
      </c>
      <c r="D37" s="90">
        <v>0.96432839015581395</v>
      </c>
    </row>
    <row r="38" spans="1:4" x14ac:dyDescent="0.25">
      <c r="A38" s="90">
        <v>1.2</v>
      </c>
      <c r="B38" s="90">
        <v>7.5582063524419499E-2</v>
      </c>
      <c r="C38" s="90">
        <v>2.2000000000000002</v>
      </c>
      <c r="D38" s="90">
        <v>0.96432839015581395</v>
      </c>
    </row>
    <row r="39" spans="1:4" x14ac:dyDescent="0.25">
      <c r="A39" s="90">
        <v>0.8</v>
      </c>
      <c r="B39" s="90">
        <v>7.6664497827440906E-2</v>
      </c>
    </row>
    <row r="40" spans="1:4" x14ac:dyDescent="0.25">
      <c r="A40" s="90">
        <v>1.2</v>
      </c>
      <c r="B40" s="90">
        <v>7.6664497827440906E-2</v>
      </c>
    </row>
    <row r="41" spans="1:4" x14ac:dyDescent="0.25">
      <c r="A41" s="90">
        <v>0.8</v>
      </c>
      <c r="B41" s="90">
        <v>8.1357795688557305E-2</v>
      </c>
    </row>
    <row r="42" spans="1:4" x14ac:dyDescent="0.25">
      <c r="A42" s="90">
        <v>1.2</v>
      </c>
      <c r="B42" s="90">
        <v>8.1357795688557305E-2</v>
      </c>
    </row>
    <row r="43" spans="1:4" x14ac:dyDescent="0.25">
      <c r="A43" s="90">
        <v>0.8</v>
      </c>
      <c r="B43" s="90">
        <v>9.8495082163186698E-2</v>
      </c>
    </row>
    <row r="44" spans="1:4" x14ac:dyDescent="0.25">
      <c r="A44" s="90">
        <v>1.2</v>
      </c>
      <c r="B44" s="90">
        <v>9.8495082163186698E-2</v>
      </c>
    </row>
    <row r="45" spans="1:4" x14ac:dyDescent="0.25">
      <c r="A45" s="90">
        <v>0.8</v>
      </c>
      <c r="B45" s="90">
        <v>0.12044376726707599</v>
      </c>
    </row>
    <row r="46" spans="1:4" x14ac:dyDescent="0.25">
      <c r="A46" s="90">
        <v>1.2</v>
      </c>
      <c r="B46" s="90">
        <v>0.12044376726707599</v>
      </c>
    </row>
    <row r="47" spans="1:4" x14ac:dyDescent="0.25">
      <c r="A47" s="90">
        <v>0.8</v>
      </c>
      <c r="B47" s="90">
        <v>0.12725497577094</v>
      </c>
    </row>
    <row r="48" spans="1:4" x14ac:dyDescent="0.25">
      <c r="A48" s="90">
        <v>1.2</v>
      </c>
      <c r="B48" s="90">
        <v>0.12725497577094</v>
      </c>
    </row>
    <row r="49" spans="1:2" x14ac:dyDescent="0.25">
      <c r="A49" s="90">
        <v>0.8</v>
      </c>
      <c r="B49" s="90">
        <v>0.15694077203678899</v>
      </c>
    </row>
    <row r="50" spans="1:2" x14ac:dyDescent="0.25">
      <c r="A50" s="90">
        <v>1.2</v>
      </c>
      <c r="B50" s="90">
        <v>0.15694077203678899</v>
      </c>
    </row>
    <row r="51" spans="1:2" x14ac:dyDescent="0.25">
      <c r="A51" s="90">
        <v>0.8</v>
      </c>
      <c r="B51" s="90">
        <v>0.16742175757917399</v>
      </c>
    </row>
    <row r="52" spans="1:2" x14ac:dyDescent="0.25">
      <c r="A52" s="90">
        <v>1.2</v>
      </c>
      <c r="B52" s="90">
        <v>0.16742175757917399</v>
      </c>
    </row>
    <row r="53" spans="1:2" x14ac:dyDescent="0.25">
      <c r="A53" s="90">
        <v>0.8</v>
      </c>
      <c r="B53" s="90">
        <v>0.28428044166563299</v>
      </c>
    </row>
    <row r="54" spans="1:2" x14ac:dyDescent="0.25">
      <c r="A54" s="90">
        <v>1.2</v>
      </c>
      <c r="B54" s="90">
        <v>0.28428044166563299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3"/>
  <sheetViews>
    <sheetView topLeftCell="B1" zoomScaleNormal="100" workbookViewId="0">
      <selection activeCell="S3" sqref="S3"/>
    </sheetView>
  </sheetViews>
  <sheetFormatPr baseColWidth="10" defaultColWidth="9.140625" defaultRowHeight="15" x14ac:dyDescent="0.25"/>
  <cols>
    <col min="1" max="1" width="11.42578125" style="1"/>
    <col min="2" max="2" width="11.42578125" style="2"/>
    <col min="3" max="7" width="7.7109375" style="2"/>
    <col min="8" max="24" width="8.5703125" style="91"/>
    <col min="25" max="25" width="11.42578125" style="91"/>
    <col min="26" max="34" width="8.140625" style="91"/>
    <col min="35" max="1025" width="11.42578125" style="91"/>
  </cols>
  <sheetData>
    <row r="1" spans="1:1024" s="1" customFormat="1" ht="12.75" x14ac:dyDescent="0.2">
      <c r="B1" s="2"/>
      <c r="C1" s="2"/>
      <c r="D1" s="2"/>
      <c r="E1" s="2"/>
      <c r="F1" s="2"/>
      <c r="G1" s="2"/>
      <c r="J1" s="1" t="s">
        <v>122</v>
      </c>
    </row>
    <row r="2" spans="1:1024" x14ac:dyDescent="0.25">
      <c r="A2" s="1" t="s">
        <v>1</v>
      </c>
      <c r="B2" s="2" t="s">
        <v>2</v>
      </c>
      <c r="C2" s="1" t="str">
        <f>dw!C2</f>
        <v>flux (mg/cm2/day)</v>
      </c>
      <c r="D2" s="2" t="s">
        <v>4</v>
      </c>
      <c r="E2" s="2" t="s">
        <v>6</v>
      </c>
      <c r="F2" s="2" t="s">
        <v>7</v>
      </c>
      <c r="G2" s="2" t="s">
        <v>8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23</v>
      </c>
      <c r="U2" s="1" t="s">
        <v>24</v>
      </c>
      <c r="V2" s="1" t="s">
        <v>25</v>
      </c>
      <c r="W2" s="1" t="s">
        <v>26</v>
      </c>
      <c r="X2" s="1" t="s">
        <v>27</v>
      </c>
      <c r="Y2" s="1" t="s">
        <v>28</v>
      </c>
      <c r="Z2" s="92" t="s">
        <v>29</v>
      </c>
      <c r="AA2" s="92" t="s">
        <v>30</v>
      </c>
      <c r="AB2" s="92" t="s">
        <v>123</v>
      </c>
      <c r="AC2" s="92" t="s">
        <v>34</v>
      </c>
      <c r="AD2" s="92" t="s">
        <v>124</v>
      </c>
      <c r="AE2" s="92" t="s">
        <v>125</v>
      </c>
      <c r="AF2" s="92" t="s">
        <v>38</v>
      </c>
      <c r="AG2" s="92" t="s">
        <v>39</v>
      </c>
      <c r="AH2" s="92" t="s">
        <v>41</v>
      </c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5">
      <c r="A3" s="7" t="s">
        <v>45</v>
      </c>
      <c r="B3" s="93">
        <v>38642</v>
      </c>
      <c r="C3" s="9">
        <f>dw!C3</f>
        <v>49.013698630137</v>
      </c>
      <c r="D3" s="10" t="s">
        <v>46</v>
      </c>
      <c r="E3" s="11">
        <v>2.2610000000000001</v>
      </c>
      <c r="F3" s="11">
        <v>29</v>
      </c>
      <c r="G3" s="11">
        <v>7.7965517241379301</v>
      </c>
      <c r="H3" s="94">
        <f>(dw!K3*100)/dw!$AB3</f>
        <v>67.142950246523569</v>
      </c>
      <c r="I3" s="94">
        <f>(dw!L3*100)/dw!$AB3</f>
        <v>1.7128303634317199</v>
      </c>
      <c r="J3" s="94">
        <f>(dw!M3*100)/dw!$AB3</f>
        <v>6.3704519450025865</v>
      </c>
      <c r="K3" s="94">
        <f>(dw!N3*100)/dw!$AB3</f>
        <v>4.0782662045085551</v>
      </c>
      <c r="L3" s="94">
        <f>(dw!O3*100)/dw!$AB3</f>
        <v>0</v>
      </c>
      <c r="M3" s="94">
        <f>(dw!P3*100)/dw!$AB3</f>
        <v>3.7820331264857283</v>
      </c>
      <c r="N3" s="94">
        <f>(dw!Q3*100)/dw!$AB3</f>
        <v>0</v>
      </c>
      <c r="O3" s="94">
        <f>(dw!R3*100)/dw!$AB3</f>
        <v>0</v>
      </c>
      <c r="P3" s="94">
        <f>(dw!S3*100)/dw!$AB3</f>
        <v>0.29408727394251771</v>
      </c>
      <c r="Q3" s="94">
        <f>(dw!T3*100)/dw!$AB3</f>
        <v>0</v>
      </c>
      <c r="R3" s="94">
        <f>(dw!U3*100)/dw!$AB3</f>
        <v>2.9530402712445E-3</v>
      </c>
      <c r="S3" s="94">
        <f>(dw!V3*100)/dw!$AB3</f>
        <v>0</v>
      </c>
      <c r="T3" s="94">
        <f>(dw!W3*100)/dw!$AB3</f>
        <v>0</v>
      </c>
      <c r="U3" s="94">
        <f>(dw!X3*100)/dw!$AB3</f>
        <v>11.968128184552846</v>
      </c>
      <c r="V3" s="94">
        <f>(dw!Y3*100)/dw!$AB3</f>
        <v>2.0592044283970541</v>
      </c>
      <c r="W3" s="94">
        <f>(dw!Z3*100)/dw!$AB3</f>
        <v>2.5890951868841912</v>
      </c>
      <c r="X3" s="94">
        <f>(dw!AA3*100)/dw!$AB3</f>
        <v>0</v>
      </c>
      <c r="Y3" s="94">
        <f t="shared" ref="Y3:Y34" si="0">SUM(H3:X3)</f>
        <v>100.00000000000003</v>
      </c>
      <c r="Z3" s="14">
        <f t="shared" ref="Z3:Z34" si="1">SUM(H3:L3)</f>
        <v>79.304498759466426</v>
      </c>
      <c r="AA3" s="14">
        <f t="shared" ref="AA3:AA34" si="2">SUM(M3:R3)</f>
        <v>4.0790734406994904</v>
      </c>
      <c r="AB3" s="13">
        <f t="shared" ref="AB3:AB34" si="3">(I3)/(H3+I3)</f>
        <v>2.4875621890547209E-2</v>
      </c>
      <c r="AC3" s="13">
        <f t="shared" ref="AC3:AC34" si="4">U3/(Z3+U3)</f>
        <v>0.13112505452366702</v>
      </c>
      <c r="AD3" s="13">
        <f t="shared" ref="AD3:AD34" si="5">U3/(U3+AA3)</f>
        <v>0.74580780275854808</v>
      </c>
      <c r="AE3" s="13">
        <f t="shared" ref="AE3:AE34" si="6">Z3/(Z3+AA3)</f>
        <v>0.95108061056790061</v>
      </c>
      <c r="AF3" s="13">
        <f t="shared" ref="AF3:AF34" si="7">(H3+I3)/(H3+I3+V3)</f>
        <v>0.97096235122543717</v>
      </c>
      <c r="AG3" s="13">
        <f>(H3)/V3</f>
        <v>32.606257698653863</v>
      </c>
      <c r="AH3" s="13">
        <f t="shared" ref="AH3:AH34" si="8">(H3+I3)/(V3+U3)</f>
        <v>4.908686669794105</v>
      </c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25">
      <c r="A4" s="7" t="s">
        <v>48</v>
      </c>
      <c r="B4" s="93">
        <v>38706</v>
      </c>
      <c r="C4" s="9">
        <f>dw!C4</f>
        <v>56</v>
      </c>
      <c r="D4" s="10" t="s">
        <v>46</v>
      </c>
      <c r="E4" s="11">
        <v>1.62</v>
      </c>
      <c r="F4" s="11">
        <v>19</v>
      </c>
      <c r="G4" s="11">
        <v>8.5263157894736903</v>
      </c>
      <c r="H4" s="94">
        <f>(dw!K4*100)/dw!$AB4</f>
        <v>64.485391544672552</v>
      </c>
      <c r="I4" s="94">
        <f>(dw!L4*100)/dw!$AB4</f>
        <v>1.2897078308934509</v>
      </c>
      <c r="J4" s="94">
        <f>(dw!M4*100)/dw!$AB4</f>
        <v>10.771332961614577</v>
      </c>
      <c r="K4" s="94">
        <f>(dw!N4*100)/dw!$AB4</f>
        <v>2.5738008418889033</v>
      </c>
      <c r="L4" s="94">
        <f>(dw!O4*100)/dw!$AB4</f>
        <v>0</v>
      </c>
      <c r="M4" s="94">
        <f>(dw!P4*100)/dw!$AB4</f>
        <v>2.4305890063126272</v>
      </c>
      <c r="N4" s="94">
        <f>(dw!Q4*100)/dw!$AB4</f>
        <v>0.2971134215324952</v>
      </c>
      <c r="O4" s="94">
        <f>(dw!R4*100)/dw!$AB4</f>
        <v>0.48886401058803169</v>
      </c>
      <c r="P4" s="94">
        <f>(dw!S4*100)/dw!$AB4</f>
        <v>0.20659534559583778</v>
      </c>
      <c r="Q4" s="94">
        <f>(dw!T4*100)/dw!$AB4</f>
        <v>0</v>
      </c>
      <c r="R4" s="94">
        <f>(dw!U4*100)/dw!$AB4</f>
        <v>2.6710854616619089E-3</v>
      </c>
      <c r="S4" s="94">
        <f>(dw!V4*100)/dw!$AB4</f>
        <v>1.70053577528165E-4</v>
      </c>
      <c r="T4" s="94">
        <f>(dw!W4*100)/dw!$AB4</f>
        <v>1.2091800650180073E-2</v>
      </c>
      <c r="U4" s="94">
        <f>(dw!X4*100)/dw!$AB4</f>
        <v>12.215482894175187</v>
      </c>
      <c r="V4" s="94">
        <f>(dw!Y4*100)/dw!$AB4</f>
        <v>2.8201461739031157</v>
      </c>
      <c r="W4" s="94">
        <f>(dw!Z4*100)/dw!$AB4</f>
        <v>2.4060430291338508</v>
      </c>
      <c r="X4" s="94">
        <f>(dw!AA4*100)/dw!$AB4</f>
        <v>0</v>
      </c>
      <c r="Y4" s="94">
        <f t="shared" si="0"/>
        <v>100</v>
      </c>
      <c r="Z4" s="14">
        <f t="shared" si="1"/>
        <v>79.120233179069473</v>
      </c>
      <c r="AA4" s="14">
        <f t="shared" si="2"/>
        <v>3.4258328694906539</v>
      </c>
      <c r="AB4" s="13">
        <f t="shared" si="3"/>
        <v>1.9607843137254902E-2</v>
      </c>
      <c r="AC4" s="13">
        <f t="shared" si="4"/>
        <v>0.13374267394344674</v>
      </c>
      <c r="AD4" s="13">
        <f t="shared" si="5"/>
        <v>0.78097540377973007</v>
      </c>
      <c r="AE4" s="13">
        <f t="shared" si="6"/>
        <v>0.9584979268730347</v>
      </c>
      <c r="AF4" s="13">
        <f t="shared" si="7"/>
        <v>0.95888714806233477</v>
      </c>
      <c r="AG4" s="13">
        <f>(H4)/V4</f>
        <v>22.865974870878414</v>
      </c>
      <c r="AH4" s="13">
        <f t="shared" si="8"/>
        <v>4.3746157262692229</v>
      </c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x14ac:dyDescent="0.25">
      <c r="A5" s="7" t="s">
        <v>49</v>
      </c>
      <c r="B5" s="93">
        <v>38770</v>
      </c>
      <c r="C5" s="9">
        <f>dw!C5</f>
        <v>36.958904109589</v>
      </c>
      <c r="D5" s="10" t="s">
        <v>46</v>
      </c>
      <c r="E5" s="11">
        <v>1.2</v>
      </c>
      <c r="F5" s="11">
        <v>68</v>
      </c>
      <c r="G5" s="11">
        <v>6.2058823529411802</v>
      </c>
      <c r="H5" s="94">
        <f>(dw!K5*100)/dw!$AB5</f>
        <v>47.46166560556172</v>
      </c>
      <c r="I5" s="94">
        <f>(dw!L5*100)/dw!$AB5</f>
        <v>11.727824240825869</v>
      </c>
      <c r="J5" s="94">
        <f>(dw!M5*100)/dw!$AB5</f>
        <v>9.2346090954981204</v>
      </c>
      <c r="K5" s="94">
        <f>(dw!N5*100)/dw!$AB5</f>
        <v>4.4211584670463093</v>
      </c>
      <c r="L5" s="94">
        <f>(dw!O5*100)/dw!$AB5</f>
        <v>0</v>
      </c>
      <c r="M5" s="94">
        <f>(dw!P5*100)/dw!$AB5</f>
        <v>2.4255559491605423</v>
      </c>
      <c r="N5" s="94">
        <f>(dw!Q5*100)/dw!$AB5</f>
        <v>0.33582223422253366</v>
      </c>
      <c r="O5" s="94">
        <f>(dw!R5*100)/dw!$AB5</f>
        <v>1.3469717582281542</v>
      </c>
      <c r="P5" s="94">
        <f>(dw!S5*100)/dw!$AB5</f>
        <v>1.7654717093314924</v>
      </c>
      <c r="Q5" s="94">
        <f>(dw!T5*100)/dw!$AB5</f>
        <v>0</v>
      </c>
      <c r="R5" s="94">
        <f>(dw!U5*100)/dw!$AB5</f>
        <v>0</v>
      </c>
      <c r="S5" s="94">
        <f>(dw!V5*100)/dw!$AB5</f>
        <v>0</v>
      </c>
      <c r="T5" s="94">
        <f>(dw!W5*100)/dw!$AB5</f>
        <v>0</v>
      </c>
      <c r="U5" s="94">
        <f>(dw!X5*100)/dw!$AB5</f>
        <v>13.919492734540144</v>
      </c>
      <c r="V5" s="94">
        <f>(dw!Y5*100)/dw!$AB5</f>
        <v>3.4028410989531368</v>
      </c>
      <c r="W5" s="94">
        <f>(dw!Z5*100)/dw!$AB5</f>
        <v>3.9585871066319891</v>
      </c>
      <c r="X5" s="94">
        <f>(dw!AA5*100)/dw!$AB5</f>
        <v>0</v>
      </c>
      <c r="Y5" s="94">
        <f t="shared" si="0"/>
        <v>100</v>
      </c>
      <c r="Z5" s="14">
        <f t="shared" si="1"/>
        <v>72.845257408932014</v>
      </c>
      <c r="AA5" s="14">
        <f t="shared" si="2"/>
        <v>5.8738216509427232</v>
      </c>
      <c r="AB5" s="13">
        <f t="shared" si="3"/>
        <v>0.19814031631735096</v>
      </c>
      <c r="AC5" s="13">
        <f t="shared" si="4"/>
        <v>0.16042797001689277</v>
      </c>
      <c r="AD5" s="13">
        <f t="shared" si="5"/>
        <v>0.70324213840352101</v>
      </c>
      <c r="AE5" s="13">
        <f t="shared" si="6"/>
        <v>0.92538249022863928</v>
      </c>
      <c r="AF5" s="13">
        <f t="shared" si="7"/>
        <v>0.94563485577930151</v>
      </c>
      <c r="AG5" s="13">
        <f>(H5)/V5</f>
        <v>13.947658508110475</v>
      </c>
      <c r="AH5" s="13">
        <f t="shared" si="8"/>
        <v>3.4169466086574798</v>
      </c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x14ac:dyDescent="0.25">
      <c r="A6" s="7" t="s">
        <v>50</v>
      </c>
      <c r="B6" s="93">
        <v>38864</v>
      </c>
      <c r="C6" s="9">
        <f>dw!C6</f>
        <v>21.4794520547945</v>
      </c>
      <c r="D6" s="10" t="s">
        <v>46</v>
      </c>
      <c r="E6" s="11">
        <v>2.0510000000000002</v>
      </c>
      <c r="F6" s="11">
        <v>39.200000000000003</v>
      </c>
      <c r="G6" s="11">
        <v>5.2321428571428603</v>
      </c>
      <c r="H6" s="94">
        <f>(dw!K6*100)/dw!$AB6</f>
        <v>47.434456760277087</v>
      </c>
      <c r="I6" s="94">
        <f>(dw!L6*100)/dw!$AB6</f>
        <v>11.184519552545366</v>
      </c>
      <c r="J6" s="94">
        <f>(dw!M6*100)/dw!$AB6</f>
        <v>8.2707704746519557</v>
      </c>
      <c r="K6" s="94">
        <f>(dw!N6*100)/dw!$AB6</f>
        <v>4.5698995999442547</v>
      </c>
      <c r="L6" s="94">
        <f>(dw!O6*100)/dw!$AB6</f>
        <v>0</v>
      </c>
      <c r="M6" s="94">
        <f>(dw!P6*100)/dw!$AB6</f>
        <v>5.2734285391178419</v>
      </c>
      <c r="N6" s="94">
        <f>(dw!Q6*100)/dw!$AB6</f>
        <v>0</v>
      </c>
      <c r="O6" s="94">
        <f>(dw!R6*100)/dw!$AB6</f>
        <v>2.0103962680381993</v>
      </c>
      <c r="P6" s="94">
        <f>(dw!S6*100)/dw!$AB6</f>
        <v>1.7650722031996777</v>
      </c>
      <c r="Q6" s="94">
        <f>(dw!T6*100)/dw!$AB6</f>
        <v>1.6054728196385282</v>
      </c>
      <c r="R6" s="94">
        <f>(dw!U6*100)/dw!$AB6</f>
        <v>0</v>
      </c>
      <c r="S6" s="94">
        <f>(dw!V6*100)/dw!$AB6</f>
        <v>0</v>
      </c>
      <c r="T6" s="94">
        <f>(dw!W6*100)/dw!$AB6</f>
        <v>0</v>
      </c>
      <c r="U6" s="94">
        <f>(dw!X6*100)/dw!$AB6</f>
        <v>12.77589868745412</v>
      </c>
      <c r="V6" s="94">
        <f>(dw!Y6*100)/dw!$AB6</f>
        <v>2.0759701255044756</v>
      </c>
      <c r="W6" s="94">
        <f>(dw!Z6*100)/dw!$AB6</f>
        <v>3.0341149696284844</v>
      </c>
      <c r="X6" s="94">
        <f>(dw!AA6*100)/dw!$AB6</f>
        <v>0</v>
      </c>
      <c r="Y6" s="94">
        <f t="shared" si="0"/>
        <v>99.999999999999972</v>
      </c>
      <c r="Z6" s="14">
        <f t="shared" si="1"/>
        <v>71.459646387418658</v>
      </c>
      <c r="AA6" s="14">
        <f t="shared" si="2"/>
        <v>10.654369829994247</v>
      </c>
      <c r="AB6" s="13">
        <f t="shared" si="3"/>
        <v>0.19080032194453109</v>
      </c>
      <c r="AC6" s="13">
        <f t="shared" si="4"/>
        <v>0.15166873647102611</v>
      </c>
      <c r="AD6" s="13">
        <f t="shared" si="5"/>
        <v>0.54527325104874458</v>
      </c>
      <c r="AE6" s="13">
        <f t="shared" si="6"/>
        <v>0.87024907170799293</v>
      </c>
      <c r="AF6" s="13">
        <f t="shared" si="7"/>
        <v>0.96579665610852949</v>
      </c>
      <c r="AG6" s="13">
        <f>(H6)/V6</f>
        <v>22.849296421715209</v>
      </c>
      <c r="AH6" s="13">
        <f t="shared" si="8"/>
        <v>3.9469091096250497</v>
      </c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x14ac:dyDescent="0.25">
      <c r="A7" s="7" t="s">
        <v>52</v>
      </c>
      <c r="B7" s="93">
        <v>38990</v>
      </c>
      <c r="C7" s="9">
        <f>dw!C7</f>
        <v>37.260273972602697</v>
      </c>
      <c r="D7" s="10" t="s">
        <v>46</v>
      </c>
      <c r="E7" s="11">
        <v>0.84</v>
      </c>
      <c r="F7" s="11">
        <v>29</v>
      </c>
      <c r="G7" s="11">
        <v>2.8965517241379302</v>
      </c>
      <c r="H7" s="94">
        <f>(dw!K7*100)/dw!$AB7</f>
        <v>51.560786557202178</v>
      </c>
      <c r="I7" s="94">
        <f>(dw!L7*100)/dw!$AB7</f>
        <v>4.3776237051238986</v>
      </c>
      <c r="J7" s="94">
        <f>(dw!M7*100)/dw!$AB7</f>
        <v>6.9769082847814117</v>
      </c>
      <c r="K7" s="94">
        <f>(dw!N7*100)/dw!$AB7</f>
        <v>8.5864260266112264</v>
      </c>
      <c r="L7" s="94">
        <f>(dw!O7*100)/dw!$AB7</f>
        <v>0</v>
      </c>
      <c r="M7" s="94">
        <f>(dw!P7*100)/dw!$AB7</f>
        <v>4.3277312344328802</v>
      </c>
      <c r="N7" s="94">
        <f>(dw!Q7*100)/dw!$AB7</f>
        <v>0</v>
      </c>
      <c r="O7" s="94">
        <f>(dw!R7*100)/dw!$AB7</f>
        <v>1.5075028055727755</v>
      </c>
      <c r="P7" s="94">
        <f>(dw!S7*100)/dw!$AB7</f>
        <v>1.6681580077589435</v>
      </c>
      <c r="Q7" s="94">
        <f>(dw!T7*100)/dw!$AB7</f>
        <v>1.7016005910956979</v>
      </c>
      <c r="R7" s="94">
        <f>(dw!U7*100)/dw!$AB7</f>
        <v>1.6342494076429109E-3</v>
      </c>
      <c r="S7" s="94">
        <f>(dw!V7*100)/dw!$AB7</f>
        <v>5.5995967776108413E-3</v>
      </c>
      <c r="T7" s="94">
        <f>(dw!W7*100)/dw!$AB7</f>
        <v>0</v>
      </c>
      <c r="U7" s="94">
        <f>(dw!X7*100)/dw!$AB7</f>
        <v>16.114525083952856</v>
      </c>
      <c r="V7" s="94">
        <f>(dw!Y7*100)/dw!$AB7</f>
        <v>0</v>
      </c>
      <c r="W7" s="94">
        <f>(dw!Z7*100)/dw!$AB7</f>
        <v>3.1715038572828624</v>
      </c>
      <c r="X7" s="94">
        <f>(dw!AA7*100)/dw!$AB7</f>
        <v>0</v>
      </c>
      <c r="Y7" s="94">
        <f t="shared" si="0"/>
        <v>99.999999999999972</v>
      </c>
      <c r="Z7" s="14">
        <f t="shared" si="1"/>
        <v>71.50174457371871</v>
      </c>
      <c r="AA7" s="14">
        <f t="shared" si="2"/>
        <v>9.2066268882679392</v>
      </c>
      <c r="AB7" s="13">
        <f t="shared" si="3"/>
        <v>7.8257921249367035E-2</v>
      </c>
      <c r="AC7" s="13">
        <f t="shared" si="4"/>
        <v>0.1839216066481083</v>
      </c>
      <c r="AD7" s="13">
        <f t="shared" si="5"/>
        <v>0.63640568571412937</v>
      </c>
      <c r="AE7" s="13">
        <f t="shared" si="6"/>
        <v>0.88592723751582292</v>
      </c>
      <c r="AF7" s="13">
        <f t="shared" si="7"/>
        <v>1</v>
      </c>
      <c r="AG7" s="13"/>
      <c r="AH7" s="13">
        <f t="shared" si="8"/>
        <v>3.4713036822928518</v>
      </c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x14ac:dyDescent="0.25">
      <c r="A8" s="7" t="s">
        <v>53</v>
      </c>
      <c r="B8" s="93">
        <v>39128</v>
      </c>
      <c r="C8" s="9">
        <f>dw!C8</f>
        <v>67.315068493150704</v>
      </c>
      <c r="D8" s="10" t="s">
        <v>46</v>
      </c>
      <c r="E8" s="11">
        <v>0.95230999999999999</v>
      </c>
      <c r="F8" s="11">
        <v>26.6</v>
      </c>
      <c r="G8" s="11">
        <v>3.5801127819548899</v>
      </c>
      <c r="H8" s="94">
        <f>(dw!K8*100)/dw!$AB8</f>
        <v>49.13831492463656</v>
      </c>
      <c r="I8" s="94">
        <f>(dw!L8*100)/dw!$AB8</f>
        <v>2.1629097267859705</v>
      </c>
      <c r="J8" s="94">
        <f>(dw!M8*100)/dw!$AB8</f>
        <v>10.45388968741244</v>
      </c>
      <c r="K8" s="94">
        <f>(dw!N8*100)/dw!$AB8</f>
        <v>8.7053257128890102</v>
      </c>
      <c r="L8" s="94">
        <f>(dw!O8*100)/dw!$AB8</f>
        <v>0</v>
      </c>
      <c r="M8" s="94">
        <f>(dw!P8*100)/dw!$AB8</f>
        <v>6.9467493660473165</v>
      </c>
      <c r="N8" s="94">
        <f>(dw!Q8*100)/dw!$AB8</f>
        <v>0</v>
      </c>
      <c r="O8" s="94">
        <f>(dw!R8*100)/dw!$AB8</f>
        <v>2.3905253256100547</v>
      </c>
      <c r="P8" s="94">
        <f>(dw!S8*100)/dw!$AB8</f>
        <v>1.5929768554002122</v>
      </c>
      <c r="Q8" s="94">
        <f>(dw!T8*100)/dw!$AB8</f>
        <v>1.5292373385478448</v>
      </c>
      <c r="R8" s="94">
        <f>(dw!U8*100)/dw!$AB8</f>
        <v>5.8829687285062195E-3</v>
      </c>
      <c r="S8" s="94">
        <f>(dw!V8*100)/dw!$AB8</f>
        <v>4.0605167243852221E-3</v>
      </c>
      <c r="T8" s="94">
        <f>(dw!W8*100)/dw!$AB8</f>
        <v>0</v>
      </c>
      <c r="U8" s="94">
        <f>(dw!X8*100)/dw!$AB8</f>
        <v>12.608460249090323</v>
      </c>
      <c r="V8" s="94">
        <f>(dw!Y8*100)/dw!$AB8</f>
        <v>2.4295525741481629</v>
      </c>
      <c r="W8" s="94">
        <f>(dw!Z8*100)/dw!$AB8</f>
        <v>2.0321147539792159</v>
      </c>
      <c r="X8" s="94">
        <f>(dw!AA8*100)/dw!$AB8</f>
        <v>0</v>
      </c>
      <c r="Y8" s="94">
        <f t="shared" si="0"/>
        <v>99.999999999999986</v>
      </c>
      <c r="Z8" s="14">
        <f t="shared" si="1"/>
        <v>70.460440051723978</v>
      </c>
      <c r="AA8" s="14">
        <f t="shared" si="2"/>
        <v>12.465371854333934</v>
      </c>
      <c r="AB8" s="13">
        <f t="shared" si="3"/>
        <v>4.216097649680562E-2</v>
      </c>
      <c r="AC8" s="13">
        <f t="shared" si="4"/>
        <v>0.15178316076692694</v>
      </c>
      <c r="AD8" s="13">
        <f t="shared" si="5"/>
        <v>0.50285334116791913</v>
      </c>
      <c r="AE8" s="13">
        <f t="shared" si="6"/>
        <v>0.84968043643087543</v>
      </c>
      <c r="AF8" s="13">
        <f t="shared" si="7"/>
        <v>0.95478285073099733</v>
      </c>
      <c r="AG8" s="13">
        <f>(H8)/V8</f>
        <v>20.225252767730364</v>
      </c>
      <c r="AH8" s="13">
        <f t="shared" si="8"/>
        <v>3.411436421449642</v>
      </c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x14ac:dyDescent="0.25">
      <c r="A9" s="7" t="s">
        <v>54</v>
      </c>
      <c r="B9" s="93">
        <v>39217</v>
      </c>
      <c r="C9" s="9">
        <f>dw!C9</f>
        <v>63.561643835616401</v>
      </c>
      <c r="D9" s="10" t="s">
        <v>46</v>
      </c>
      <c r="E9" s="11">
        <v>2.5463</v>
      </c>
      <c r="F9" s="11">
        <v>72</v>
      </c>
      <c r="G9" s="11">
        <v>3.5365277777777799</v>
      </c>
      <c r="H9" s="94">
        <f>(dw!K9*100)/dw!$AB9</f>
        <v>36.616464722505995</v>
      </c>
      <c r="I9" s="94">
        <f>(dw!L9*100)/dw!$AB9</f>
        <v>31.780121886400092</v>
      </c>
      <c r="J9" s="94">
        <f>(dw!M9*100)/dw!$AB9</f>
        <v>6.9511053417660174</v>
      </c>
      <c r="K9" s="94">
        <f>(dw!N9*100)/dw!$AB9</f>
        <v>3.800594460039374</v>
      </c>
      <c r="L9" s="94">
        <f>(dw!O9*100)/dw!$AB9</f>
        <v>0.25742944423045727</v>
      </c>
      <c r="M9" s="94">
        <f>(dw!P9*100)/dw!$AB9</f>
        <v>3.7609812270558081</v>
      </c>
      <c r="N9" s="94">
        <f>(dw!Q9*100)/dw!$AB9</f>
        <v>0</v>
      </c>
      <c r="O9" s="94">
        <f>(dw!R9*100)/dw!$AB9</f>
        <v>1.4578184373085517</v>
      </c>
      <c r="P9" s="94">
        <f>(dw!S9*100)/dw!$AB9</f>
        <v>1.5788394115239248</v>
      </c>
      <c r="Q9" s="94">
        <f>(dw!T9*100)/dw!$AB9</f>
        <v>1.4978013273584805</v>
      </c>
      <c r="R9" s="94">
        <f>(dw!U9*100)/dw!$AB9</f>
        <v>0</v>
      </c>
      <c r="S9" s="94">
        <f>(dw!V9*100)/dw!$AB9</f>
        <v>0</v>
      </c>
      <c r="T9" s="94">
        <f>(dw!W9*100)/dw!$AB9</f>
        <v>0</v>
      </c>
      <c r="U9" s="94">
        <f>(dw!X9*100)/dw!$AB9</f>
        <v>10.206234233326578</v>
      </c>
      <c r="V9" s="94">
        <f>(dw!Y9*100)/dw!$AB9</f>
        <v>0</v>
      </c>
      <c r="W9" s="94">
        <f>(dw!Z9*100)/dw!$AB9</f>
        <v>2.0926095084847174</v>
      </c>
      <c r="X9" s="94">
        <f>(dw!AA9*100)/dw!$AB9</f>
        <v>0</v>
      </c>
      <c r="Y9" s="94">
        <f t="shared" si="0"/>
        <v>100</v>
      </c>
      <c r="Z9" s="14">
        <f t="shared" si="1"/>
        <v>79.405715854941946</v>
      </c>
      <c r="AA9" s="14">
        <f t="shared" si="2"/>
        <v>8.295440403246765</v>
      </c>
      <c r="AB9" s="13">
        <f t="shared" si="3"/>
        <v>0.46464485235381503</v>
      </c>
      <c r="AC9" s="13">
        <f t="shared" si="4"/>
        <v>0.11389367403871192</v>
      </c>
      <c r="AD9" s="13">
        <f t="shared" si="5"/>
        <v>0.55163840213422188</v>
      </c>
      <c r="AE9" s="13">
        <f t="shared" si="6"/>
        <v>0.90541241692611985</v>
      </c>
      <c r="AF9" s="13">
        <f t="shared" si="7"/>
        <v>1</v>
      </c>
      <c r="AG9" s="13"/>
      <c r="AH9" s="13">
        <f t="shared" si="8"/>
        <v>6.7014517838097065</v>
      </c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25">
      <c r="A10" s="7" t="s">
        <v>55</v>
      </c>
      <c r="B10" s="93">
        <v>39296</v>
      </c>
      <c r="C10" s="9">
        <f>dw!C10</f>
        <v>36.5205479452055</v>
      </c>
      <c r="D10" s="10" t="s">
        <v>46</v>
      </c>
      <c r="E10" s="11">
        <v>1.02</v>
      </c>
      <c r="F10" s="11">
        <v>63.9</v>
      </c>
      <c r="G10" s="11">
        <v>1.5962441314553999</v>
      </c>
      <c r="H10" s="94">
        <f>(dw!K10*100)/dw!$AB10</f>
        <v>43.806435868254276</v>
      </c>
      <c r="I10" s="94">
        <f>(dw!L10*100)/dw!$AB10</f>
        <v>20.677312534840201</v>
      </c>
      <c r="J10" s="94">
        <f>(dw!M10*100)/dw!$AB10</f>
        <v>8.1951943460370451</v>
      </c>
      <c r="K10" s="94">
        <f>(dw!N10*100)/dw!$AB10</f>
        <v>4.0079817406434328</v>
      </c>
      <c r="L10" s="94">
        <f>(dw!O10*100)/dw!$AB10</f>
        <v>0</v>
      </c>
      <c r="M10" s="94">
        <f>(dw!P10*100)/dw!$AB10</f>
        <v>3.900419966934749</v>
      </c>
      <c r="N10" s="94">
        <f>(dw!Q10*100)/dw!$AB10</f>
        <v>0</v>
      </c>
      <c r="O10" s="94">
        <f>(dw!R10*100)/dw!$AB10</f>
        <v>1.8939408106967273</v>
      </c>
      <c r="P10" s="94">
        <f>(dw!S10*100)/dw!$AB10</f>
        <v>2.0897165834011382</v>
      </c>
      <c r="Q10" s="94">
        <f>(dw!T10*100)/dw!$AB10</f>
        <v>1.5728635302789558</v>
      </c>
      <c r="R10" s="94">
        <f>(dw!U10*100)/dw!$AB10</f>
        <v>4.7480565565758016E-3</v>
      </c>
      <c r="S10" s="94">
        <f>(dw!V10*100)/dw!$AB10</f>
        <v>1.6049768641946368E-3</v>
      </c>
      <c r="T10" s="94">
        <f>(dw!W10*100)/dw!$AB10</f>
        <v>0</v>
      </c>
      <c r="U10" s="94">
        <f>(dw!X10*100)/dw!$AB10</f>
        <v>8.7725227315382419</v>
      </c>
      <c r="V10" s="94">
        <f>(dw!Y10*100)/dw!$AB10</f>
        <v>1.1976112434041453</v>
      </c>
      <c r="W10" s="94">
        <f>(dw!Z10*100)/dw!$AB10</f>
        <v>3.879647610550319</v>
      </c>
      <c r="X10" s="94">
        <f>(dw!AA10*100)/dw!$AB10</f>
        <v>0</v>
      </c>
      <c r="Y10" s="94">
        <f t="shared" si="0"/>
        <v>100.00000000000001</v>
      </c>
      <c r="Z10" s="14">
        <f t="shared" si="1"/>
        <v>76.686924489774952</v>
      </c>
      <c r="AA10" s="14">
        <f t="shared" si="2"/>
        <v>9.4616889478681472</v>
      </c>
      <c r="AB10" s="13">
        <f t="shared" si="3"/>
        <v>0.32065928310470126</v>
      </c>
      <c r="AC10" s="13">
        <f t="shared" si="4"/>
        <v>0.10265129270986455</v>
      </c>
      <c r="AD10" s="13">
        <f t="shared" si="5"/>
        <v>0.48110238521832438</v>
      </c>
      <c r="AE10" s="13">
        <f t="shared" si="6"/>
        <v>0.890170153989573</v>
      </c>
      <c r="AF10" s="13">
        <f t="shared" si="7"/>
        <v>0.98176634512668792</v>
      </c>
      <c r="AG10" s="13">
        <f>(H10)/V10</f>
        <v>36.57817685790662</v>
      </c>
      <c r="AH10" s="13">
        <f t="shared" si="8"/>
        <v>6.467691263242739</v>
      </c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x14ac:dyDescent="0.25">
      <c r="A11" s="7" t="s">
        <v>56</v>
      </c>
      <c r="B11" s="93">
        <v>39662</v>
      </c>
      <c r="C11" s="9">
        <f>dw!C11</f>
        <v>56.931506849315099</v>
      </c>
      <c r="D11" s="10" t="s">
        <v>46</v>
      </c>
      <c r="E11" s="11">
        <v>1.7151000000000001</v>
      </c>
      <c r="F11" s="11">
        <v>38.54</v>
      </c>
      <c r="G11" s="11">
        <v>4.4501816294758703</v>
      </c>
      <c r="H11" s="94">
        <f>(dw!K11*100)/dw!$AB11</f>
        <v>49.12023611769127</v>
      </c>
      <c r="I11" s="94">
        <f>(dw!L11*100)/dw!$AB11</f>
        <v>8.5278635879060491</v>
      </c>
      <c r="J11" s="94">
        <f>(dw!M11*100)/dw!$AB11</f>
        <v>4.6242062854311747</v>
      </c>
      <c r="K11" s="94">
        <f>(dw!N11*100)/dw!$AB11</f>
        <v>8.343588205109107</v>
      </c>
      <c r="L11" s="94">
        <f>(dw!O11*100)/dw!$AB11</f>
        <v>0</v>
      </c>
      <c r="M11" s="94">
        <f>(dw!P11*100)/dw!$AB11</f>
        <v>5.278145402672922</v>
      </c>
      <c r="N11" s="94">
        <f>(dw!Q11*100)/dw!$AB11</f>
        <v>0</v>
      </c>
      <c r="O11" s="94">
        <f>(dw!R11*100)/dw!$AB11</f>
        <v>1.3182654864434755</v>
      </c>
      <c r="P11" s="94">
        <f>(dw!S11*100)/dw!$AB11</f>
        <v>2.317469553779576</v>
      </c>
      <c r="Q11" s="94">
        <f>(dw!T11*100)/dw!$AB11</f>
        <v>1.8033818045689918</v>
      </c>
      <c r="R11" s="94">
        <f>(dw!U11*100)/dw!$AB11</f>
        <v>1.1287253891632521E-3</v>
      </c>
      <c r="S11" s="94">
        <f>(dw!V11*100)/dw!$AB11</f>
        <v>2.6933723079343814E-3</v>
      </c>
      <c r="T11" s="94">
        <f>(dw!W11*100)/dw!$AB11</f>
        <v>0</v>
      </c>
      <c r="U11" s="94">
        <f>(dw!X11*100)/dw!$AB11</f>
        <v>12.957687912742909</v>
      </c>
      <c r="V11" s="94">
        <f>(dw!Y11*100)/dw!$AB11</f>
        <v>3.1205261739512307</v>
      </c>
      <c r="W11" s="94">
        <f>(dw!Z11*100)/dw!$AB11</f>
        <v>2.5848073720062033</v>
      </c>
      <c r="X11" s="94">
        <f>(dw!AA11*100)/dw!$AB11</f>
        <v>0</v>
      </c>
      <c r="Y11" s="94">
        <f t="shared" si="0"/>
        <v>100</v>
      </c>
      <c r="Z11" s="14">
        <f t="shared" si="1"/>
        <v>70.615894196137589</v>
      </c>
      <c r="AA11" s="14">
        <f t="shared" si="2"/>
        <v>10.718390972854129</v>
      </c>
      <c r="AB11" s="13">
        <f t="shared" si="3"/>
        <v>0.14792965651004866</v>
      </c>
      <c r="AC11" s="13">
        <f t="shared" si="4"/>
        <v>0.15504526174146158</v>
      </c>
      <c r="AD11" s="13">
        <f t="shared" si="5"/>
        <v>0.54729028296258597</v>
      </c>
      <c r="AE11" s="13">
        <f t="shared" si="6"/>
        <v>0.86821804666280566</v>
      </c>
      <c r="AF11" s="13">
        <f t="shared" si="7"/>
        <v>0.94864905814825351</v>
      </c>
      <c r="AG11" s="13">
        <f>(H11)/V11</f>
        <v>15.741010771749082</v>
      </c>
      <c r="AH11" s="13">
        <f t="shared" si="8"/>
        <v>3.5854790460406423</v>
      </c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x14ac:dyDescent="0.25">
      <c r="A12" s="7" t="s">
        <v>57</v>
      </c>
      <c r="B12" s="93">
        <v>39775</v>
      </c>
      <c r="C12" s="9">
        <f>dw!C12</f>
        <v>99.315068493150704</v>
      </c>
      <c r="D12" s="10" t="s">
        <v>46</v>
      </c>
      <c r="E12" s="11">
        <v>3.96163</v>
      </c>
      <c r="F12" s="11">
        <v>73.400000000000006</v>
      </c>
      <c r="G12" s="11">
        <v>5.3973160762942802</v>
      </c>
      <c r="H12" s="94">
        <f>(dw!K12*100)/dw!$AB12</f>
        <v>49.649059608099847</v>
      </c>
      <c r="I12" s="94">
        <f>(dw!L12*100)/dw!$AB12</f>
        <v>4.8038024472676657</v>
      </c>
      <c r="J12" s="94">
        <f>(dw!M12*100)/dw!$AB12</f>
        <v>9.7587724135354588</v>
      </c>
      <c r="K12" s="94">
        <f>(dw!N12*100)/dw!$AB12</f>
        <v>4.7916469024113493</v>
      </c>
      <c r="L12" s="94">
        <f>(dw!O12*100)/dw!$AB12</f>
        <v>0</v>
      </c>
      <c r="M12" s="94">
        <f>(dw!P12*100)/dw!$AB12</f>
        <v>5.9522704465434186</v>
      </c>
      <c r="N12" s="94">
        <f>(dw!Q12*100)/dw!$AB12</f>
        <v>0</v>
      </c>
      <c r="O12" s="94">
        <f>(dw!R12*100)/dw!$AB12</f>
        <v>1.6597779026233916</v>
      </c>
      <c r="P12" s="94">
        <f>(dw!S12*100)/dw!$AB12</f>
        <v>2.1404610939286512</v>
      </c>
      <c r="Q12" s="94">
        <f>(dw!T12*100)/dw!$AB12</f>
        <v>1.632412756193429</v>
      </c>
      <c r="R12" s="94">
        <f>(dw!U12*100)/dw!$AB12</f>
        <v>0</v>
      </c>
      <c r="S12" s="94">
        <f>(dw!V12*100)/dw!$AB12</f>
        <v>0</v>
      </c>
      <c r="T12" s="94">
        <f>(dw!W12*100)/dw!$AB12</f>
        <v>0</v>
      </c>
      <c r="U12" s="94">
        <f>(dw!X12*100)/dw!$AB12</f>
        <v>15.55212177047988</v>
      </c>
      <c r="V12" s="94">
        <f>(dw!Y12*100)/dw!$AB12</f>
        <v>1.7824898688644877</v>
      </c>
      <c r="W12" s="94">
        <f>(dw!Z12*100)/dw!$AB12</f>
        <v>2.2771847900524018</v>
      </c>
      <c r="X12" s="94">
        <f>(dw!AA12*100)/dw!$AB12</f>
        <v>0</v>
      </c>
      <c r="Y12" s="94">
        <f t="shared" si="0"/>
        <v>99.999999999999986</v>
      </c>
      <c r="Z12" s="14">
        <f t="shared" si="1"/>
        <v>69.003281371314316</v>
      </c>
      <c r="AA12" s="14">
        <f t="shared" si="2"/>
        <v>11.384922199288891</v>
      </c>
      <c r="AB12" s="13">
        <f t="shared" si="3"/>
        <v>8.8219466634888236E-2</v>
      </c>
      <c r="AC12" s="13">
        <f t="shared" si="4"/>
        <v>0.18392818427463389</v>
      </c>
      <c r="AD12" s="13">
        <f t="shared" si="5"/>
        <v>0.57735072147982913</v>
      </c>
      <c r="AE12" s="13">
        <f t="shared" si="6"/>
        <v>0.85837571069379892</v>
      </c>
      <c r="AF12" s="13">
        <f t="shared" si="7"/>
        <v>0.96830303700657727</v>
      </c>
      <c r="AG12" s="13">
        <f>(H12)/V12</f>
        <v>27.85376818984567</v>
      </c>
      <c r="AH12" s="13">
        <f t="shared" si="8"/>
        <v>3.1412796080055152</v>
      </c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x14ac:dyDescent="0.25">
      <c r="A13" s="7" t="s">
        <v>58</v>
      </c>
      <c r="B13" s="93">
        <v>40026</v>
      </c>
      <c r="C13" s="9">
        <f>dw!C13</f>
        <v>72.767123287671197</v>
      </c>
      <c r="D13" s="10" t="s">
        <v>46</v>
      </c>
      <c r="E13" s="11">
        <v>2.2515000000000001</v>
      </c>
      <c r="F13" s="11">
        <v>42.884</v>
      </c>
      <c r="G13" s="11">
        <v>5.2502098684824201</v>
      </c>
      <c r="H13" s="94">
        <f>(dw!K13*100)/dw!$AB13</f>
        <v>39.90710373607336</v>
      </c>
      <c r="I13" s="94">
        <f>(dw!L13*100)/dw!$AB13</f>
        <v>15.877935003661294</v>
      </c>
      <c r="J13" s="94">
        <f>(dw!M13*100)/dw!$AB13</f>
        <v>8.1850190028024397</v>
      </c>
      <c r="K13" s="94">
        <f>(dw!N13*100)/dw!$AB13</f>
        <v>5.8554409282403084</v>
      </c>
      <c r="L13" s="94">
        <f>(dw!O13*100)/dw!$AB13</f>
        <v>0</v>
      </c>
      <c r="M13" s="94">
        <f>(dw!P13*100)/dw!$AB13</f>
        <v>5.4823088449989106</v>
      </c>
      <c r="N13" s="94">
        <f>(dw!Q13*100)/dw!$AB13</f>
        <v>0</v>
      </c>
      <c r="O13" s="94">
        <f>(dw!R13*100)/dw!$AB13</f>
        <v>1.3450128887485968</v>
      </c>
      <c r="P13" s="94">
        <f>(dw!S13*100)/dw!$AB13</f>
        <v>2.4836572208158914</v>
      </c>
      <c r="Q13" s="94">
        <f>(dw!T13*100)/dw!$AB13</f>
        <v>2.0744629347897461</v>
      </c>
      <c r="R13" s="94">
        <f>(dw!U13*100)/dw!$AB13</f>
        <v>0</v>
      </c>
      <c r="S13" s="94">
        <f>(dw!V13*100)/dw!$AB13</f>
        <v>0</v>
      </c>
      <c r="T13" s="94">
        <f>(dw!W13*100)/dw!$AB13</f>
        <v>0</v>
      </c>
      <c r="U13" s="94">
        <f>(dw!X13*100)/dw!$AB13</f>
        <v>12.172638453757788</v>
      </c>
      <c r="V13" s="94">
        <f>(dw!Y13*100)/dw!$AB13</f>
        <v>4.0809419090464916</v>
      </c>
      <c r="W13" s="94">
        <f>(dw!Z13*100)/dw!$AB13</f>
        <v>2.5354790770651636</v>
      </c>
      <c r="X13" s="94">
        <f>(dw!AA13*100)/dw!$AB13</f>
        <v>0</v>
      </c>
      <c r="Y13" s="94">
        <f t="shared" si="0"/>
        <v>99.999999999999986</v>
      </c>
      <c r="Z13" s="14">
        <f t="shared" si="1"/>
        <v>69.825498670777407</v>
      </c>
      <c r="AA13" s="14">
        <f t="shared" si="2"/>
        <v>11.385441889353146</v>
      </c>
      <c r="AB13" s="13">
        <f t="shared" si="3"/>
        <v>0.28462712157895725</v>
      </c>
      <c r="AC13" s="13">
        <f t="shared" si="4"/>
        <v>0.14845018290196663</v>
      </c>
      <c r="AD13" s="13">
        <f t="shared" si="5"/>
        <v>0.51670757024637703</v>
      </c>
      <c r="AE13" s="13">
        <f t="shared" si="6"/>
        <v>0.85980408783810247</v>
      </c>
      <c r="AF13" s="13">
        <f t="shared" si="7"/>
        <v>0.93183203774797629</v>
      </c>
      <c r="AG13" s="13">
        <f>(H13)/V13</f>
        <v>9.7788953201241764</v>
      </c>
      <c r="AH13" s="13">
        <f t="shared" si="8"/>
        <v>3.4321692509914099</v>
      </c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x14ac:dyDescent="0.25">
      <c r="A14" s="7" t="s">
        <v>59</v>
      </c>
      <c r="B14" s="93">
        <v>40238</v>
      </c>
      <c r="C14" s="9">
        <f>dw!C14</f>
        <v>169.36986301369899</v>
      </c>
      <c r="D14" s="10" t="s">
        <v>46</v>
      </c>
      <c r="E14" s="11">
        <v>1.52</v>
      </c>
      <c r="F14" s="11">
        <v>16.850000000000001</v>
      </c>
      <c r="G14" s="11">
        <v>9.0207715133531092</v>
      </c>
      <c r="H14" s="94">
        <f>(dw!K14*100)/dw!$AB14</f>
        <v>68.448098465495576</v>
      </c>
      <c r="I14" s="94">
        <f>(dw!L14*100)/dw!$AB14</f>
        <v>0.52910380113828082</v>
      </c>
      <c r="J14" s="94">
        <f>(dw!M14*100)/dw!$AB14</f>
        <v>3.8039634400607327</v>
      </c>
      <c r="K14" s="94">
        <f>(dw!N14*100)/dw!$AB14</f>
        <v>3.566479437690258</v>
      </c>
      <c r="L14" s="94">
        <f>(dw!O14*100)/dw!$AB14</f>
        <v>0</v>
      </c>
      <c r="M14" s="94">
        <f>(dw!P14*100)/dw!$AB14</f>
        <v>2.2862192773934984</v>
      </c>
      <c r="N14" s="94">
        <f>(dw!Q14*100)/dw!$AB14</f>
        <v>0.33527215839837715</v>
      </c>
      <c r="O14" s="94">
        <f>(dw!R14*100)/dw!$AB14</f>
        <v>0.18804753060104729</v>
      </c>
      <c r="P14" s="94">
        <f>(dw!S14*100)/dw!$AB14</f>
        <v>0.66117932074266206</v>
      </c>
      <c r="Q14" s="94">
        <f>(dw!T14*100)/dw!$AB14</f>
        <v>0</v>
      </c>
      <c r="R14" s="94">
        <f>(dw!U14*100)/dw!$AB14</f>
        <v>1.6793496344961378E-3</v>
      </c>
      <c r="S14" s="94">
        <f>(dw!V14*100)/dw!$AB14</f>
        <v>0</v>
      </c>
      <c r="T14" s="94">
        <f>(dw!W14*100)/dw!$AB14</f>
        <v>3.0670533582161638E-2</v>
      </c>
      <c r="U14" s="94">
        <f>(dw!X14*100)/dw!$AB14</f>
        <v>14.183970648504094</v>
      </c>
      <c r="V14" s="94">
        <f>(dw!Y14*100)/dw!$AB14</f>
        <v>3.2084945819558457</v>
      </c>
      <c r="W14" s="94">
        <f>(dw!Z14*100)/dw!$AB14</f>
        <v>2.7568214548029637</v>
      </c>
      <c r="X14" s="94">
        <f>(dw!AA14*100)/dw!$AB14</f>
        <v>0</v>
      </c>
      <c r="Y14" s="94">
        <f t="shared" si="0"/>
        <v>100.00000000000001</v>
      </c>
      <c r="Z14" s="14">
        <f t="shared" si="1"/>
        <v>76.347645144384842</v>
      </c>
      <c r="AA14" s="14">
        <f t="shared" si="2"/>
        <v>3.4723976367700811</v>
      </c>
      <c r="AB14" s="13">
        <f t="shared" si="3"/>
        <v>7.6707054468954988E-3</v>
      </c>
      <c r="AC14" s="13">
        <f t="shared" si="4"/>
        <v>0.15667422396340586</v>
      </c>
      <c r="AD14" s="13">
        <f t="shared" si="5"/>
        <v>0.80333454872108989</v>
      </c>
      <c r="AE14" s="13">
        <f t="shared" si="6"/>
        <v>0.95649717143987933</v>
      </c>
      <c r="AF14" s="13">
        <f t="shared" si="7"/>
        <v>0.95555221155950465</v>
      </c>
      <c r="AG14" s="13">
        <f>(H14)/V14</f>
        <v>21.333400046999841</v>
      </c>
      <c r="AH14" s="13">
        <f t="shared" si="8"/>
        <v>3.9659244018974396</v>
      </c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5">
      <c r="A15" s="7" t="s">
        <v>60</v>
      </c>
      <c r="B15" s="93">
        <v>40309</v>
      </c>
      <c r="C15" s="9">
        <f>dw!C15</f>
        <v>37.260273972602697</v>
      </c>
      <c r="D15" s="10" t="s">
        <v>46</v>
      </c>
      <c r="E15" s="11">
        <v>1.1200000000000001</v>
      </c>
      <c r="F15" s="11">
        <v>14</v>
      </c>
      <c r="G15" s="11">
        <v>8</v>
      </c>
      <c r="H15" s="94">
        <f>(dw!K15*100)/dw!$AB15</f>
        <v>31.865042052818929</v>
      </c>
      <c r="I15" s="94">
        <f>(dw!L15*100)/dw!$AB15</f>
        <v>31.404555933718004</v>
      </c>
      <c r="J15" s="94">
        <f>(dw!M15*100)/dw!$AB15</f>
        <v>2.8808990787056334</v>
      </c>
      <c r="K15" s="94">
        <f>(dw!N15*100)/dw!$AB15</f>
        <v>5.8698452506324195</v>
      </c>
      <c r="L15" s="94">
        <f>(dw!O15*100)/dw!$AB15</f>
        <v>0</v>
      </c>
      <c r="M15" s="94">
        <f>(dw!P15*100)/dw!$AB15</f>
        <v>5.0984358420389766</v>
      </c>
      <c r="N15" s="94">
        <f>(dw!Q15*100)/dw!$AB15</f>
        <v>1.4286780474506486</v>
      </c>
      <c r="O15" s="94">
        <f>(dw!R15*100)/dw!$AB15</f>
        <v>1.0572699087815296</v>
      </c>
      <c r="P15" s="94">
        <f>(dw!S15*100)/dw!$AB15</f>
        <v>3.9921956697587144</v>
      </c>
      <c r="Q15" s="94">
        <f>(dw!T15*100)/dw!$AB15</f>
        <v>0</v>
      </c>
      <c r="R15" s="94">
        <f>(dw!U15*100)/dw!$AB15</f>
        <v>6.8165172768959439E-3</v>
      </c>
      <c r="S15" s="94">
        <f>(dw!V15*100)/dw!$AB15</f>
        <v>1.9538792009595402E-3</v>
      </c>
      <c r="T15" s="94">
        <f>(dw!W15*100)/dw!$AB15</f>
        <v>0</v>
      </c>
      <c r="U15" s="94">
        <f>(dw!X15*100)/dw!$AB15</f>
        <v>9.8949931876578567</v>
      </c>
      <c r="V15" s="94">
        <f>(dw!Y15*100)/dw!$AB15</f>
        <v>0.78785451651594363</v>
      </c>
      <c r="W15" s="94">
        <f>(dw!Z15*100)/dw!$AB15</f>
        <v>5.7114601154435016</v>
      </c>
      <c r="X15" s="94">
        <f>(dw!AA15*100)/dw!$AB15</f>
        <v>0</v>
      </c>
      <c r="Y15" s="94">
        <f t="shared" si="0"/>
        <v>100.00000000000004</v>
      </c>
      <c r="Z15" s="14">
        <f t="shared" si="1"/>
        <v>72.020342315874998</v>
      </c>
      <c r="AA15" s="14">
        <f t="shared" si="2"/>
        <v>11.583395985306765</v>
      </c>
      <c r="AB15" s="13">
        <f t="shared" si="3"/>
        <v>0.4963609210919997</v>
      </c>
      <c r="AC15" s="13">
        <f t="shared" si="4"/>
        <v>0.12079536910681522</v>
      </c>
      <c r="AD15" s="13">
        <f t="shared" si="5"/>
        <v>0.46069531136501279</v>
      </c>
      <c r="AE15" s="13">
        <f t="shared" si="6"/>
        <v>0.86144882728117156</v>
      </c>
      <c r="AF15" s="13">
        <f t="shared" si="7"/>
        <v>0.98770081410155353</v>
      </c>
      <c r="AG15" s="13"/>
      <c r="AH15" s="13">
        <f t="shared" si="8"/>
        <v>5.9225404815812768</v>
      </c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x14ac:dyDescent="0.25">
      <c r="A16" s="7" t="s">
        <v>61</v>
      </c>
      <c r="B16" s="93">
        <v>40392</v>
      </c>
      <c r="C16" s="9">
        <f>dw!C16</f>
        <v>48.657534246575402</v>
      </c>
      <c r="D16" s="10" t="s">
        <v>46</v>
      </c>
      <c r="E16" s="11">
        <v>1.2</v>
      </c>
      <c r="F16" s="11">
        <v>23.9</v>
      </c>
      <c r="G16" s="11">
        <v>5.02092050209205</v>
      </c>
      <c r="H16" s="94">
        <f>(dw!K16*100)/dw!$AB16</f>
        <v>41.530401433400492</v>
      </c>
      <c r="I16" s="94">
        <f>(dw!L16*100)/dw!$AB16</f>
        <v>22.9241841767581</v>
      </c>
      <c r="J16" s="94">
        <f>(dw!M16*100)/dw!$AB16</f>
        <v>3.8965005157672739</v>
      </c>
      <c r="K16" s="94">
        <f>(dw!N16*100)/dw!$AB16</f>
        <v>4.7487289318571158</v>
      </c>
      <c r="L16" s="94">
        <f>(dw!O16*100)/dw!$AB16</f>
        <v>0.52821908902523262</v>
      </c>
      <c r="M16" s="94">
        <f>(dw!P16*100)/dw!$AB16</f>
        <v>5.2850744684058135</v>
      </c>
      <c r="N16" s="94">
        <f>(dw!Q16*100)/dw!$AB16</f>
        <v>0.29360068471873974</v>
      </c>
      <c r="O16" s="94">
        <f>(dw!R16*100)/dw!$AB16</f>
        <v>0.91330784425007971</v>
      </c>
      <c r="P16" s="94">
        <f>(dw!S16*100)/dw!$AB16</f>
        <v>1.4310149801885073</v>
      </c>
      <c r="Q16" s="94">
        <f>(dw!T16*100)/dw!$AB16</f>
        <v>1.9482502578836369</v>
      </c>
      <c r="R16" s="94">
        <f>(dw!U16*100)/dw!$AB16</f>
        <v>8.4410196856637681E-3</v>
      </c>
      <c r="S16" s="94">
        <f>(dw!V16*100)/dw!$AB16</f>
        <v>0</v>
      </c>
      <c r="T16" s="94">
        <f>(dw!W16*100)/dw!$AB16</f>
        <v>8.3885909919639928E-2</v>
      </c>
      <c r="U16" s="94">
        <f>(dw!X16*100)/dw!$AB16</f>
        <v>13.688390058995388</v>
      </c>
      <c r="V16" s="94">
        <f>(dw!Y16*100)/dw!$AB16</f>
        <v>1.4449347983657976</v>
      </c>
      <c r="W16" s="94">
        <f>(dw!Z16*100)/dw!$AB16</f>
        <v>1.2750658307785268</v>
      </c>
      <c r="X16" s="94">
        <f>(dw!AA16*100)/dw!$AB16</f>
        <v>0</v>
      </c>
      <c r="Y16" s="94">
        <f t="shared" si="0"/>
        <v>100</v>
      </c>
      <c r="Z16" s="14">
        <f t="shared" si="1"/>
        <v>73.628034146808204</v>
      </c>
      <c r="AA16" s="14">
        <f t="shared" si="2"/>
        <v>9.8796892551324422</v>
      </c>
      <c r="AB16" s="13">
        <f t="shared" si="3"/>
        <v>0.35566413094966909</v>
      </c>
      <c r="AC16" s="13">
        <f t="shared" si="4"/>
        <v>0.15676764347028277</v>
      </c>
      <c r="AD16" s="13">
        <f t="shared" si="5"/>
        <v>0.58080210425929424</v>
      </c>
      <c r="AE16" s="13">
        <f t="shared" si="6"/>
        <v>0.88169131126255984</v>
      </c>
      <c r="AF16" s="13">
        <f t="shared" si="7"/>
        <v>0.97807366746512947</v>
      </c>
      <c r="AG16" s="13">
        <f t="shared" ref="AG16:AG23" si="9">(H16)/V16</f>
        <v>28.742059143686507</v>
      </c>
      <c r="AH16" s="13">
        <f t="shared" si="8"/>
        <v>4.2591159720467138</v>
      </c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x14ac:dyDescent="0.25">
      <c r="A17" s="7" t="s">
        <v>62</v>
      </c>
      <c r="B17" s="93">
        <v>40464</v>
      </c>
      <c r="C17" s="9">
        <f>dw!C17</f>
        <v>70.465753424657507</v>
      </c>
      <c r="D17" s="10" t="s">
        <v>46</v>
      </c>
      <c r="E17" s="11">
        <v>2</v>
      </c>
      <c r="F17" s="11">
        <v>28.9</v>
      </c>
      <c r="G17" s="11">
        <v>6.9204152249134996</v>
      </c>
      <c r="H17" s="94">
        <f>(dw!K17*100)/dw!$AB17</f>
        <v>64.58797933636481</v>
      </c>
      <c r="I17" s="94">
        <f>(dw!L17*100)/dw!$AB17</f>
        <v>6.1599303916385084</v>
      </c>
      <c r="J17" s="94">
        <f>(dw!M17*100)/dw!$AB17</f>
        <v>3.7803799828593729</v>
      </c>
      <c r="K17" s="94">
        <f>(dw!N17*100)/dw!$AB17</f>
        <v>0.52718456757634924</v>
      </c>
      <c r="L17" s="94">
        <f>(dw!O17*100)/dw!$AB17</f>
        <v>0.2259097901099916</v>
      </c>
      <c r="M17" s="94">
        <f>(dw!P17*100)/dw!$AB17</f>
        <v>5.711443906682443</v>
      </c>
      <c r="N17" s="94">
        <f>(dw!Q17*100)/dw!$AB17</f>
        <v>0</v>
      </c>
      <c r="O17" s="94">
        <f>(dw!R17*100)/dw!$AB17</f>
        <v>0.96872710406591889</v>
      </c>
      <c r="P17" s="94">
        <f>(dw!S17*100)/dw!$AB17</f>
        <v>1.2932409624001486</v>
      </c>
      <c r="Q17" s="94">
        <f>(dw!T17*100)/dw!$AB17</f>
        <v>1.5598071078515747</v>
      </c>
      <c r="R17" s="94">
        <f>(dw!U17*100)/dw!$AB17</f>
        <v>3.8886111412375604E-3</v>
      </c>
      <c r="S17" s="94">
        <f>(dw!V17*100)/dw!$AB17</f>
        <v>2.5924074274917071E-3</v>
      </c>
      <c r="T17" s="94">
        <f>(dw!W17*100)/dw!$AB17</f>
        <v>0</v>
      </c>
      <c r="U17" s="94">
        <f>(dw!X17*100)/dw!$AB17</f>
        <v>12.982406052960254</v>
      </c>
      <c r="V17" s="94">
        <f>(dw!Y17*100)/dw!$AB17</f>
        <v>1.5676658057960564</v>
      </c>
      <c r="W17" s="94">
        <f>(dw!Z17*100)/dw!$AB17</f>
        <v>0.6288439731258455</v>
      </c>
      <c r="X17" s="94">
        <f>(dw!AA17*100)/dw!$AB17</f>
        <v>0</v>
      </c>
      <c r="Y17" s="94">
        <f t="shared" si="0"/>
        <v>100</v>
      </c>
      <c r="Z17" s="14">
        <f t="shared" si="1"/>
        <v>75.281384068549045</v>
      </c>
      <c r="AA17" s="14">
        <f t="shared" si="2"/>
        <v>9.5371076921413227</v>
      </c>
      <c r="AB17" s="13">
        <f t="shared" si="3"/>
        <v>8.7068726345709904E-2</v>
      </c>
      <c r="AC17" s="13">
        <f t="shared" si="4"/>
        <v>0.14708643301050051</v>
      </c>
      <c r="AD17" s="13">
        <f t="shared" si="5"/>
        <v>0.57649584266819143</v>
      </c>
      <c r="AE17" s="13">
        <f t="shared" si="6"/>
        <v>0.88755862673142527</v>
      </c>
      <c r="AF17" s="13">
        <f t="shared" si="7"/>
        <v>0.9783218788729221</v>
      </c>
      <c r="AG17" s="13">
        <f t="shared" si="9"/>
        <v>41.200094495629578</v>
      </c>
      <c r="AH17" s="13">
        <f t="shared" si="8"/>
        <v>4.8623752799837101</v>
      </c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x14ac:dyDescent="0.25">
      <c r="A18" s="7" t="s">
        <v>63</v>
      </c>
      <c r="B18" s="93">
        <v>40695</v>
      </c>
      <c r="C18" s="9">
        <f>dw!C18</f>
        <v>95.808219178082197</v>
      </c>
      <c r="D18" s="10" t="s">
        <v>46</v>
      </c>
      <c r="E18" s="11">
        <v>2.4</v>
      </c>
      <c r="F18" s="11">
        <v>30.7</v>
      </c>
      <c r="G18" s="11">
        <v>7.8175895765472303</v>
      </c>
      <c r="H18" s="94">
        <f>(dw!K18*100)/dw!$AB18</f>
        <v>64.298693450549067</v>
      </c>
      <c r="I18" s="94">
        <f>(dw!L18*100)/dw!$AB18</f>
        <v>6.4700685282075057</v>
      </c>
      <c r="J18" s="94">
        <f>(dw!M18*100)/dw!$AB18</f>
        <v>6.3008919658752518</v>
      </c>
      <c r="K18" s="94">
        <f>(dw!N18*100)/dw!$AB18</f>
        <v>1.0881478888348985</v>
      </c>
      <c r="L18" s="94">
        <f>(dw!O18*100)/dw!$AB18</f>
        <v>4.5999065298993114E-2</v>
      </c>
      <c r="M18" s="94">
        <f>(dw!P18*100)/dw!$AB18</f>
        <v>3.4896290907368757</v>
      </c>
      <c r="N18" s="94">
        <f>(dw!Q18*100)/dw!$AB18</f>
        <v>0</v>
      </c>
      <c r="O18" s="94">
        <f>(dw!R18*100)/dw!$AB18</f>
        <v>0.42799130321671858</v>
      </c>
      <c r="P18" s="94">
        <f>(dw!S18*100)/dw!$AB18</f>
        <v>1.4061714265966112</v>
      </c>
      <c r="Q18" s="94">
        <f>(dw!T18*100)/dw!$AB18</f>
        <v>1.4930116620030278</v>
      </c>
      <c r="R18" s="94">
        <f>(dw!U18*100)/dw!$AB18</f>
        <v>0</v>
      </c>
      <c r="S18" s="94">
        <f>(dw!V18*100)/dw!$AB18</f>
        <v>0</v>
      </c>
      <c r="T18" s="94">
        <f>(dw!W18*100)/dw!$AB18</f>
        <v>0</v>
      </c>
      <c r="U18" s="94">
        <f>(dw!X18*100)/dw!$AB18</f>
        <v>12.049955144911454</v>
      </c>
      <c r="V18" s="94">
        <f>(dw!Y18*100)/dw!$AB18</f>
        <v>1.8096632276432141</v>
      </c>
      <c r="W18" s="94">
        <f>(dw!Z18*100)/dw!$AB18</f>
        <v>1.1197772461263584</v>
      </c>
      <c r="X18" s="94">
        <f>(dw!AA18*100)/dw!$AB18</f>
        <v>0</v>
      </c>
      <c r="Y18" s="94">
        <f t="shared" si="0"/>
        <v>99.999999999999972</v>
      </c>
      <c r="Z18" s="14">
        <f t="shared" si="1"/>
        <v>78.203800898765721</v>
      </c>
      <c r="AA18" s="14">
        <f t="shared" si="2"/>
        <v>6.8168034825532331</v>
      </c>
      <c r="AB18" s="13">
        <f t="shared" si="3"/>
        <v>9.1425486998765029E-2</v>
      </c>
      <c r="AC18" s="13">
        <f t="shared" si="4"/>
        <v>0.13351195200208654</v>
      </c>
      <c r="AD18" s="13">
        <f t="shared" si="5"/>
        <v>0.63868708890832537</v>
      </c>
      <c r="AE18" s="13">
        <f t="shared" si="6"/>
        <v>0.91982174753804691</v>
      </c>
      <c r="AF18" s="13">
        <f t="shared" si="7"/>
        <v>0.97506609956751111</v>
      </c>
      <c r="AG18" s="13">
        <f t="shared" si="9"/>
        <v>35.530750953196659</v>
      </c>
      <c r="AH18" s="13">
        <f t="shared" si="8"/>
        <v>5.1061118767090665</v>
      </c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x14ac:dyDescent="0.25">
      <c r="A19" s="7" t="s">
        <v>64</v>
      </c>
      <c r="B19" s="93">
        <v>40954</v>
      </c>
      <c r="C19" s="9">
        <f>dw!C19</f>
        <v>146.68493150684901</v>
      </c>
      <c r="D19" s="10" t="s">
        <v>46</v>
      </c>
      <c r="E19" s="11">
        <v>1.78</v>
      </c>
      <c r="F19" s="11">
        <v>19</v>
      </c>
      <c r="G19" s="11">
        <v>9.3684210526315805</v>
      </c>
      <c r="H19" s="94">
        <f>(dw!K19*100)/dw!$AB19</f>
        <v>67.07418580200077</v>
      </c>
      <c r="I19" s="94">
        <f>(dw!L19*100)/dw!$AB19</f>
        <v>2.0725923412818239</v>
      </c>
      <c r="J19" s="94">
        <f>(dw!M19*100)/dw!$AB19</f>
        <v>8.6844787237345784</v>
      </c>
      <c r="K19" s="94">
        <f>(dw!N19*100)/dw!$AB19</f>
        <v>3.5318680135445333</v>
      </c>
      <c r="L19" s="94">
        <f>(dw!O19*100)/dw!$AB19</f>
        <v>0</v>
      </c>
      <c r="M19" s="94">
        <f>(dw!P19*100)/dw!$AB19</f>
        <v>1.8744096435181405</v>
      </c>
      <c r="N19" s="94">
        <f>(dw!Q19*100)/dw!$AB19</f>
        <v>0.23112694395516356</v>
      </c>
      <c r="O19" s="94">
        <f>(dw!R19*100)/dw!$AB19</f>
        <v>0.31724000405592118</v>
      </c>
      <c r="P19" s="94">
        <f>(dw!S19*100)/dw!$AB19</f>
        <v>0.77646682353931951</v>
      </c>
      <c r="Q19" s="94">
        <f>(dw!T19*100)/dw!$AB19</f>
        <v>0</v>
      </c>
      <c r="R19" s="94">
        <f>(dw!U19*100)/dw!$AB19</f>
        <v>4.9753015494194992E-3</v>
      </c>
      <c r="S19" s="94">
        <f>(dw!V19*100)/dw!$AB19</f>
        <v>1.2593086909319065E-3</v>
      </c>
      <c r="T19" s="94">
        <f>(dw!W19*100)/dw!$AB19</f>
        <v>0</v>
      </c>
      <c r="U19" s="94">
        <f>(dw!X19*100)/dw!$AB19</f>
        <v>11.102204835049976</v>
      </c>
      <c r="V19" s="94">
        <f>(dw!Y19*100)/dw!$AB19</f>
        <v>2.0315634943704635</v>
      </c>
      <c r="W19" s="94">
        <f>(dw!Z19*100)/dw!$AB19</f>
        <v>2.2976287647089371</v>
      </c>
      <c r="X19" s="94">
        <f>(dw!AA19*100)/dw!$AB19</f>
        <v>0</v>
      </c>
      <c r="Y19" s="94">
        <f t="shared" si="0"/>
        <v>99.999999999999972</v>
      </c>
      <c r="Z19" s="14">
        <f t="shared" si="1"/>
        <v>81.363124880561713</v>
      </c>
      <c r="AA19" s="14">
        <f t="shared" si="2"/>
        <v>3.2042187166179645</v>
      </c>
      <c r="AB19" s="13">
        <f t="shared" si="3"/>
        <v>2.9973809292850911E-2</v>
      </c>
      <c r="AC19" s="13">
        <f t="shared" si="4"/>
        <v>0.12006883952283684</v>
      </c>
      <c r="AD19" s="13">
        <f t="shared" si="5"/>
        <v>0.7760293685528139</v>
      </c>
      <c r="AE19" s="13">
        <f t="shared" si="6"/>
        <v>0.96211044854523708</v>
      </c>
      <c r="AF19" s="13">
        <f t="shared" si="7"/>
        <v>0.971458122686919</v>
      </c>
      <c r="AG19" s="13">
        <f t="shared" si="9"/>
        <v>33.016042071963682</v>
      </c>
      <c r="AH19" s="13">
        <f t="shared" si="8"/>
        <v>5.264808728839049</v>
      </c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x14ac:dyDescent="0.25">
      <c r="A20" s="7" t="s">
        <v>65</v>
      </c>
      <c r="B20" s="93">
        <v>41085</v>
      </c>
      <c r="C20" s="9">
        <f>dw!C20</f>
        <v>40.054794520548</v>
      </c>
      <c r="D20" s="10" t="s">
        <v>46</v>
      </c>
      <c r="E20" s="11">
        <v>1.8125</v>
      </c>
      <c r="F20" s="11">
        <v>20.61</v>
      </c>
      <c r="G20" s="11">
        <v>8.7942746239689509</v>
      </c>
      <c r="H20" s="94">
        <f>(dw!K20*100)/dw!$AB20</f>
        <v>45.842855116232542</v>
      </c>
      <c r="I20" s="94">
        <f>(dw!L20*100)/dw!$AB20</f>
        <v>18.70463211281017</v>
      </c>
      <c r="J20" s="94">
        <f>(dw!M20*100)/dw!$AB20</f>
        <v>5.3238912332351322</v>
      </c>
      <c r="K20" s="94">
        <f>(dw!N20*100)/dw!$AB20</f>
        <v>3.4174204734262692</v>
      </c>
      <c r="L20" s="94">
        <f>(dw!O20*100)/dw!$AB20</f>
        <v>0</v>
      </c>
      <c r="M20" s="94">
        <f>(dw!P20*100)/dw!$AB20</f>
        <v>4.8044085910382393</v>
      </c>
      <c r="N20" s="94">
        <f>(dw!Q20*100)/dw!$AB20</f>
        <v>0</v>
      </c>
      <c r="O20" s="94">
        <f>(dw!R20*100)/dw!$AB20</f>
        <v>1.720791153928289</v>
      </c>
      <c r="P20" s="94">
        <f>(dw!S20*100)/dw!$AB20</f>
        <v>1.6064251681989501</v>
      </c>
      <c r="Q20" s="94">
        <f>(dw!T20*100)/dw!$AB20</f>
        <v>1.722021736906963</v>
      </c>
      <c r="R20" s="94">
        <f>(dw!U20*100)/dw!$AB20</f>
        <v>3.1018434091941976E-3</v>
      </c>
      <c r="S20" s="94">
        <f>(dw!V20*100)/dw!$AB20</f>
        <v>0</v>
      </c>
      <c r="T20" s="94">
        <f>(dw!W20*100)/dw!$AB20</f>
        <v>0</v>
      </c>
      <c r="U20" s="94">
        <f>(dw!X20*100)/dw!$AB20</f>
        <v>12.845597921565014</v>
      </c>
      <c r="V20" s="94">
        <f>(dw!Y20*100)/dw!$AB20</f>
        <v>1.5225885590912021</v>
      </c>
      <c r="W20" s="94">
        <f>(dw!Z20*100)/dw!$AB20</f>
        <v>2.4862660901580274</v>
      </c>
      <c r="X20" s="94">
        <f>(dw!AA20*100)/dw!$AB20</f>
        <v>0</v>
      </c>
      <c r="Y20" s="94">
        <f t="shared" si="0"/>
        <v>100.00000000000001</v>
      </c>
      <c r="Z20" s="14">
        <f t="shared" si="1"/>
        <v>73.288798935704122</v>
      </c>
      <c r="AA20" s="14">
        <f t="shared" si="2"/>
        <v>9.8567484934816356</v>
      </c>
      <c r="AB20" s="13">
        <f t="shared" si="3"/>
        <v>0.28978094912413793</v>
      </c>
      <c r="AC20" s="13">
        <f t="shared" si="4"/>
        <v>0.14913435735611047</v>
      </c>
      <c r="AD20" s="13">
        <f t="shared" si="5"/>
        <v>0.56582688356174571</v>
      </c>
      <c r="AE20" s="13">
        <f t="shared" si="6"/>
        <v>0.88145187808311054</v>
      </c>
      <c r="AF20" s="13">
        <f t="shared" si="7"/>
        <v>0.97695494456562049</v>
      </c>
      <c r="AG20" s="13">
        <f t="shared" si="9"/>
        <v>30.108498348099427</v>
      </c>
      <c r="AH20" s="13">
        <f t="shared" si="8"/>
        <v>4.4923893015964484</v>
      </c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x14ac:dyDescent="0.25">
      <c r="A21" s="7" t="s">
        <v>66</v>
      </c>
      <c r="B21" s="93">
        <v>41182</v>
      </c>
      <c r="C21" s="9">
        <f>dw!C21</f>
        <v>131.20547945205499</v>
      </c>
      <c r="D21" s="10" t="s">
        <v>46</v>
      </c>
      <c r="E21" s="11">
        <v>1.1200000000000001</v>
      </c>
      <c r="F21" s="11">
        <v>12</v>
      </c>
      <c r="G21" s="11">
        <v>9.3333333333333304</v>
      </c>
      <c r="H21" s="94">
        <f>(dw!K21*100)/dw!$AB21</f>
        <v>66.057107305358414</v>
      </c>
      <c r="I21" s="94">
        <f>(dw!L21*100)/dw!$AB21</f>
        <v>2.0213474835439675</v>
      </c>
      <c r="J21" s="94">
        <f>(dw!M21*100)/dw!$AB21</f>
        <v>11.232724412177355</v>
      </c>
      <c r="K21" s="94">
        <f>(dw!N21*100)/dw!$AB21</f>
        <v>3.0509925863923431</v>
      </c>
      <c r="L21" s="94">
        <f>(dw!O21*100)/dw!$AB21</f>
        <v>0</v>
      </c>
      <c r="M21" s="94">
        <f>(dw!P21*100)/dw!$AB21</f>
        <v>1.9734019500037878</v>
      </c>
      <c r="N21" s="94">
        <f>(dw!Q21*100)/dw!$AB21</f>
        <v>0.1698747591634267</v>
      </c>
      <c r="O21" s="94">
        <f>(dw!R21*100)/dw!$AB21</f>
        <v>0.12571304741854694</v>
      </c>
      <c r="P21" s="94">
        <f>(dw!S21*100)/dw!$AB21</f>
        <v>0.77768115750797895</v>
      </c>
      <c r="Q21" s="94">
        <f>(dw!T21*100)/dw!$AB21</f>
        <v>0</v>
      </c>
      <c r="R21" s="94">
        <f>(dw!U21*100)/dw!$AB21</f>
        <v>2.1283783790213926E-3</v>
      </c>
      <c r="S21" s="94">
        <f>(dw!V21*100)/dw!$AB21</f>
        <v>0</v>
      </c>
      <c r="T21" s="94">
        <f>(dw!W21*100)/dw!$AB21</f>
        <v>0</v>
      </c>
      <c r="U21" s="94">
        <f>(dw!X21*100)/dw!$AB21</f>
        <v>10.212414943012043</v>
      </c>
      <c r="V21" s="94">
        <f>(dw!Y21*100)/dw!$AB21</f>
        <v>1.579105125262948</v>
      </c>
      <c r="W21" s="94">
        <f>(dw!Z21*100)/dw!$AB21</f>
        <v>2.7975088517801701</v>
      </c>
      <c r="X21" s="94">
        <f>(dw!AA21*100)/dw!$AB21</f>
        <v>0</v>
      </c>
      <c r="Y21" s="94">
        <f t="shared" si="0"/>
        <v>99.999999999999986</v>
      </c>
      <c r="Z21" s="14">
        <f t="shared" si="1"/>
        <v>82.362171787472079</v>
      </c>
      <c r="AA21" s="14">
        <f t="shared" si="2"/>
        <v>3.0487992924727618</v>
      </c>
      <c r="AB21" s="13">
        <f t="shared" si="3"/>
        <v>2.9691441878517372E-2</v>
      </c>
      <c r="AC21" s="13">
        <f t="shared" si="4"/>
        <v>0.11031553370844452</v>
      </c>
      <c r="AD21" s="13">
        <f t="shared" si="5"/>
        <v>0.77009652070059453</v>
      </c>
      <c r="AE21" s="13">
        <f t="shared" si="6"/>
        <v>0.96430435980385842</v>
      </c>
      <c r="AF21" s="13">
        <f t="shared" si="7"/>
        <v>0.97733045591592971</v>
      </c>
      <c r="AG21" s="13">
        <f t="shared" si="9"/>
        <v>41.831988414551425</v>
      </c>
      <c r="AH21" s="13">
        <f t="shared" si="8"/>
        <v>5.7735096403785144</v>
      </c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x14ac:dyDescent="0.25">
      <c r="A22" s="7" t="s">
        <v>67</v>
      </c>
      <c r="B22" s="93">
        <v>41326</v>
      </c>
      <c r="C22" s="9">
        <f>dw!C22</f>
        <v>101.452054794521</v>
      </c>
      <c r="D22" s="10" t="s">
        <v>46</v>
      </c>
      <c r="E22" s="11">
        <v>0.75149999999999995</v>
      </c>
      <c r="F22" s="11">
        <v>48</v>
      </c>
      <c r="G22" s="11">
        <v>1.565625</v>
      </c>
      <c r="H22" s="94">
        <f>(dw!K22*100)/dw!$AB22</f>
        <v>46.605344617519705</v>
      </c>
      <c r="I22" s="94">
        <f>(dw!L22*100)/dw!$AB22</f>
        <v>3.4814340990452597</v>
      </c>
      <c r="J22" s="94">
        <f>(dw!M22*100)/dw!$AB22</f>
        <v>9.5358803529857283</v>
      </c>
      <c r="K22" s="94">
        <f>(dw!N22*100)/dw!$AB22</f>
        <v>5.3434391750841979</v>
      </c>
      <c r="L22" s="94">
        <f>(dw!O22*100)/dw!$AB22</f>
        <v>0</v>
      </c>
      <c r="M22" s="94">
        <f>(dw!P22*100)/dw!$AB22</f>
        <v>7.5832590176799011</v>
      </c>
      <c r="N22" s="94">
        <f>(dw!Q22*100)/dw!$AB22</f>
        <v>0</v>
      </c>
      <c r="O22" s="94">
        <f>(dw!R22*100)/dw!$AB22</f>
        <v>0.60528025024814514</v>
      </c>
      <c r="P22" s="94">
        <f>(dw!S22*100)/dw!$AB22</f>
        <v>3.5912364611235774</v>
      </c>
      <c r="Q22" s="94">
        <f>(dw!T22*100)/dw!$AB22</f>
        <v>3.296346082249241</v>
      </c>
      <c r="R22" s="94">
        <f>(dw!U22*100)/dw!$AB22</f>
        <v>0</v>
      </c>
      <c r="S22" s="94">
        <f>(dw!V22*100)/dw!$AB22</f>
        <v>0</v>
      </c>
      <c r="T22" s="94">
        <f>(dw!W22*100)/dw!$AB22</f>
        <v>0</v>
      </c>
      <c r="U22" s="94">
        <f>(dw!X22*100)/dw!$AB22</f>
        <v>13.608837333646193</v>
      </c>
      <c r="V22" s="94">
        <f>(dw!Y22*100)/dw!$AB22</f>
        <v>1.5392748242391379</v>
      </c>
      <c r="W22" s="94">
        <f>(dw!Z22*100)/dw!$AB22</f>
        <v>4.8096677861789221</v>
      </c>
      <c r="X22" s="94">
        <f>(dw!AA22*100)/dw!$AB22</f>
        <v>0</v>
      </c>
      <c r="Y22" s="94">
        <f t="shared" si="0"/>
        <v>100.00000000000001</v>
      </c>
      <c r="Z22" s="14">
        <f t="shared" si="1"/>
        <v>64.966098244634892</v>
      </c>
      <c r="AA22" s="14">
        <f t="shared" si="2"/>
        <v>15.076121811300865</v>
      </c>
      <c r="AB22" s="13">
        <f t="shared" si="3"/>
        <v>6.9508045601141072E-2</v>
      </c>
      <c r="AC22" s="13">
        <f t="shared" si="4"/>
        <v>0.17319565372202245</v>
      </c>
      <c r="AD22" s="13">
        <f t="shared" si="5"/>
        <v>0.47442414907686664</v>
      </c>
      <c r="AE22" s="13">
        <f t="shared" si="6"/>
        <v>0.81164788032159474</v>
      </c>
      <c r="AF22" s="13">
        <f t="shared" si="7"/>
        <v>0.97018414698263689</v>
      </c>
      <c r="AG22" s="13">
        <f t="shared" si="9"/>
        <v>30.277468249087153</v>
      </c>
      <c r="AH22" s="13">
        <f t="shared" si="8"/>
        <v>3.3064700204567972</v>
      </c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x14ac:dyDescent="0.25">
      <c r="A23" s="7" t="s">
        <v>68</v>
      </c>
      <c r="B23" s="93">
        <v>41404</v>
      </c>
      <c r="C23" s="9">
        <f>dw!C23</f>
        <v>51.041095890411</v>
      </c>
      <c r="D23" s="10" t="s">
        <v>46</v>
      </c>
      <c r="E23" s="11">
        <v>1.78</v>
      </c>
      <c r="F23" s="11">
        <v>28</v>
      </c>
      <c r="G23" s="11">
        <v>6.3571428571428603</v>
      </c>
      <c r="H23" s="94">
        <f>(dw!K23*100)/dw!$AB23</f>
        <v>45.820199120316673</v>
      </c>
      <c r="I23" s="94">
        <f>(dw!L23*100)/dw!$AB23</f>
        <v>12.715143016488913</v>
      </c>
      <c r="J23" s="94">
        <f>(dw!M23*100)/dw!$AB23</f>
        <v>8.4031017804083579</v>
      </c>
      <c r="K23" s="94">
        <f>(dw!N23*100)/dw!$AB23</f>
        <v>4.4343648220791652</v>
      </c>
      <c r="L23" s="94">
        <f>(dw!O23*100)/dw!$AB23</f>
        <v>0</v>
      </c>
      <c r="M23" s="94">
        <f>(dw!P23*100)/dw!$AB23</f>
        <v>6.2519255994015248</v>
      </c>
      <c r="N23" s="94">
        <f>(dw!Q23*100)/dw!$AB23</f>
        <v>0</v>
      </c>
      <c r="O23" s="94">
        <f>(dw!R23*100)/dw!$AB23</f>
        <v>2.356674017491672</v>
      </c>
      <c r="P23" s="94">
        <f>(dw!S23*100)/dw!$AB23</f>
        <v>1.1614225844274049</v>
      </c>
      <c r="Q23" s="94">
        <f>(dw!T23*100)/dw!$AB23</f>
        <v>1.9859684291710751</v>
      </c>
      <c r="R23" s="94">
        <f>(dw!U23*100)/dw!$AB23</f>
        <v>0</v>
      </c>
      <c r="S23" s="94">
        <f>(dw!V23*100)/dw!$AB23</f>
        <v>0</v>
      </c>
      <c r="T23" s="94">
        <f>(dw!W23*100)/dw!$AB23</f>
        <v>0</v>
      </c>
      <c r="U23" s="94">
        <f>(dw!X23*100)/dw!$AB23</f>
        <v>12.805505868825072</v>
      </c>
      <c r="V23" s="94">
        <f>(dw!Y23*100)/dw!$AB23</f>
        <v>1.694346912144219</v>
      </c>
      <c r="W23" s="94">
        <f>(dw!Z23*100)/dw!$AB23</f>
        <v>2.3713478492459408</v>
      </c>
      <c r="X23" s="94">
        <f>(dw!AA23*100)/dw!$AB23</f>
        <v>0</v>
      </c>
      <c r="Y23" s="94">
        <f t="shared" si="0"/>
        <v>100</v>
      </c>
      <c r="Z23" s="14">
        <f t="shared" si="1"/>
        <v>71.372808739293106</v>
      </c>
      <c r="AA23" s="14">
        <f t="shared" si="2"/>
        <v>11.755990630491677</v>
      </c>
      <c r="AB23" s="13">
        <f t="shared" si="3"/>
        <v>0.21722163999266939</v>
      </c>
      <c r="AC23" s="13">
        <f t="shared" si="4"/>
        <v>0.15212357159251211</v>
      </c>
      <c r="AD23" s="13">
        <f t="shared" si="5"/>
        <v>0.52136505074848738</v>
      </c>
      <c r="AE23" s="13">
        <f t="shared" si="6"/>
        <v>0.85858101260193731</v>
      </c>
      <c r="AF23" s="13">
        <f t="shared" si="7"/>
        <v>0.97186857613083155</v>
      </c>
      <c r="AG23" s="13">
        <f t="shared" si="9"/>
        <v>27.04298558453451</v>
      </c>
      <c r="AH23" s="13">
        <f t="shared" si="8"/>
        <v>4.0369611347800589</v>
      </c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x14ac:dyDescent="0.25">
      <c r="A24" s="22" t="s">
        <v>69</v>
      </c>
      <c r="B24" s="95">
        <v>41494</v>
      </c>
      <c r="C24" s="9">
        <f>dw!C24</f>
        <v>121.369863013699</v>
      </c>
      <c r="D24" s="23" t="s">
        <v>46</v>
      </c>
      <c r="E24" s="21"/>
      <c r="F24" s="21"/>
      <c r="G24" s="24"/>
      <c r="H24" s="94">
        <f>(dw!K24*100)/dw!$AB24</f>
        <v>42.63661173515554</v>
      </c>
      <c r="I24" s="94">
        <f>(dw!L24*100)/dw!$AB24</f>
        <v>1.6160970421241303</v>
      </c>
      <c r="J24" s="94">
        <f>(dw!M24*100)/dw!$AB24</f>
        <v>24.158276666800671</v>
      </c>
      <c r="K24" s="94">
        <f>(dw!N24*100)/dw!$AB24</f>
        <v>16.977229721202985</v>
      </c>
      <c r="L24" s="94">
        <f>(dw!O24*100)/dw!$AB24</f>
        <v>0</v>
      </c>
      <c r="M24" s="94">
        <f>(dw!P24*100)/dw!$AB24</f>
        <v>1.9197880527949951</v>
      </c>
      <c r="N24" s="94">
        <f>(dw!Q24*100)/dw!$AB24</f>
        <v>0</v>
      </c>
      <c r="O24" s="94">
        <f>(dw!R24*100)/dw!$AB24</f>
        <v>0.42164726434534827</v>
      </c>
      <c r="P24" s="94">
        <f>(dw!S24*100)/dw!$AB24</f>
        <v>1.6904556139116484</v>
      </c>
      <c r="Q24" s="94">
        <f>(dw!T24*100)/dw!$AB24</f>
        <v>0.63536233848387769</v>
      </c>
      <c r="R24" s="94">
        <f>(dw!U24*100)/dw!$AB24</f>
        <v>6.9326073102687527E-2</v>
      </c>
      <c r="S24" s="94">
        <f>(dw!V24*100)/dw!$AB24</f>
        <v>6.0565778410620635E-2</v>
      </c>
      <c r="T24" s="94">
        <f>(dw!W24*100)/dw!$AB24</f>
        <v>0</v>
      </c>
      <c r="U24" s="94">
        <f>(dw!X24*100)/dw!$AB24</f>
        <v>5.3088834930393647</v>
      </c>
      <c r="V24" s="94">
        <f>(dw!Y24*100)/dw!$AB24</f>
        <v>0</v>
      </c>
      <c r="W24" s="94">
        <f>(dw!Z24*100)/dw!$AB24</f>
        <v>4.5057562206281503</v>
      </c>
      <c r="X24" s="94">
        <f>(dw!AA24*100)/dw!$AB24</f>
        <v>0</v>
      </c>
      <c r="Y24" s="94">
        <f t="shared" si="0"/>
        <v>100.00000000000003</v>
      </c>
      <c r="Z24" s="14">
        <f t="shared" si="1"/>
        <v>85.388215165283327</v>
      </c>
      <c r="AA24" s="14">
        <f t="shared" si="2"/>
        <v>4.7365793426385574</v>
      </c>
      <c r="AB24" s="13">
        <f t="shared" si="3"/>
        <v>3.6519731487123577E-2</v>
      </c>
      <c r="AC24" s="13">
        <f t="shared" si="4"/>
        <v>5.8534215223787676E-2</v>
      </c>
      <c r="AD24" s="13">
        <f t="shared" si="5"/>
        <v>0.52848570343459866</v>
      </c>
      <c r="AE24" s="13">
        <f t="shared" si="6"/>
        <v>0.94744421478573004</v>
      </c>
      <c r="AF24" s="13">
        <f t="shared" si="7"/>
        <v>1</v>
      </c>
      <c r="AG24" s="13"/>
      <c r="AH24" s="13">
        <f t="shared" si="8"/>
        <v>8.3355961447073987</v>
      </c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x14ac:dyDescent="0.25">
      <c r="A25" s="25" t="s">
        <v>70</v>
      </c>
      <c r="B25" s="96">
        <v>41597</v>
      </c>
      <c r="C25" s="9">
        <f>dw!C25</f>
        <v>311.09589041095899</v>
      </c>
      <c r="D25" s="23" t="s">
        <v>46</v>
      </c>
      <c r="E25" s="21"/>
      <c r="F25" s="21"/>
      <c r="G25" s="24"/>
      <c r="H25" s="94">
        <f>(dw!K25*100)/dw!$AB25</f>
        <v>46.423556020508883</v>
      </c>
      <c r="I25" s="94">
        <f>(dw!L25*100)/dw!$AB25</f>
        <v>0.89956806755041552</v>
      </c>
      <c r="J25" s="94">
        <f>(dw!M25*100)/dw!$AB25</f>
        <v>11.874850480765103</v>
      </c>
      <c r="K25" s="94">
        <f>(dw!N25*100)/dw!$AB25</f>
        <v>8.6000960513408842</v>
      </c>
      <c r="L25" s="94">
        <f>(dw!O25*100)/dw!$AB25</f>
        <v>0</v>
      </c>
      <c r="M25" s="94">
        <f>(dw!P25*100)/dw!$AB25</f>
        <v>7.43103776886967</v>
      </c>
      <c r="N25" s="94">
        <f>(dw!Q25*100)/dw!$AB25</f>
        <v>0</v>
      </c>
      <c r="O25" s="94">
        <f>(dw!R25*100)/dw!$AB25</f>
        <v>0.20528468169033978</v>
      </c>
      <c r="P25" s="94">
        <f>(dw!S25*100)/dw!$AB25</f>
        <v>1.4498700051094007</v>
      </c>
      <c r="Q25" s="94">
        <f>(dw!T25*100)/dw!$AB25</f>
        <v>0.5668785618020955</v>
      </c>
      <c r="R25" s="94">
        <f>(dw!U25*100)/dw!$AB25</f>
        <v>1.3210614969222994E-2</v>
      </c>
      <c r="S25" s="94">
        <f>(dw!V25*100)/dw!$AB25</f>
        <v>7.0864888245500835E-4</v>
      </c>
      <c r="T25" s="94">
        <f>(dw!W25*100)/dw!$AB25</f>
        <v>2.8870880396315154E-3</v>
      </c>
      <c r="U25" s="94">
        <f>(dw!X25*100)/dw!$AB25</f>
        <v>19.681844387021979</v>
      </c>
      <c r="V25" s="94">
        <f>(dw!Y25*100)/dw!$AB25</f>
        <v>0</v>
      </c>
      <c r="W25" s="94">
        <f>(dw!Z25*100)/dw!$AB25</f>
        <v>2.8502076234499163</v>
      </c>
      <c r="X25" s="94">
        <f>(dw!AA25*100)/dw!$AB25</f>
        <v>0</v>
      </c>
      <c r="Y25" s="94">
        <f t="shared" si="0"/>
        <v>100.00000000000001</v>
      </c>
      <c r="Z25" s="14">
        <f t="shared" si="1"/>
        <v>67.798070620165291</v>
      </c>
      <c r="AA25" s="14">
        <f t="shared" si="2"/>
        <v>9.6662816324407288</v>
      </c>
      <c r="AB25" s="13">
        <f t="shared" si="3"/>
        <v>1.9009059204892962E-2</v>
      </c>
      <c r="AC25" s="13">
        <f t="shared" si="4"/>
        <v>0.22498700856539397</v>
      </c>
      <c r="AD25" s="13">
        <f t="shared" si="5"/>
        <v>0.6706337697326783</v>
      </c>
      <c r="AE25" s="13">
        <f t="shared" si="6"/>
        <v>0.87521638855354222</v>
      </c>
      <c r="AF25" s="13">
        <f t="shared" si="7"/>
        <v>1</v>
      </c>
      <c r="AG25" s="13"/>
      <c r="AH25" s="13">
        <f t="shared" si="8"/>
        <v>2.4044049509538712</v>
      </c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x14ac:dyDescent="0.25">
      <c r="A26" s="22" t="s">
        <v>71</v>
      </c>
      <c r="B26" s="95">
        <v>41705</v>
      </c>
      <c r="C26" s="9">
        <f>dw!C26</f>
        <v>225.12328767123299</v>
      </c>
      <c r="D26" s="23" t="s">
        <v>46</v>
      </c>
      <c r="E26" s="21"/>
      <c r="F26" s="21"/>
      <c r="G26" s="24"/>
      <c r="H26" s="94">
        <f>(dw!K26*100)/dw!$AB26</f>
        <v>60.288484873228292</v>
      </c>
      <c r="I26" s="94">
        <f>(dw!L26*100)/dw!$AB26</f>
        <v>1.1819622087790969</v>
      </c>
      <c r="J26" s="94">
        <f>(dw!M26*100)/dw!$AB26</f>
        <v>14.527277893036882</v>
      </c>
      <c r="K26" s="94">
        <f>(dw!N26*100)/dw!$AB26</f>
        <v>7.8665412719369874</v>
      </c>
      <c r="L26" s="94">
        <f>(dw!O26*100)/dw!$AB26</f>
        <v>0</v>
      </c>
      <c r="M26" s="94">
        <f>(dw!P26*100)/dw!$AB26</f>
        <v>1.3516220000104593</v>
      </c>
      <c r="N26" s="94">
        <f>(dw!Q26*100)/dw!$AB26</f>
        <v>0</v>
      </c>
      <c r="O26" s="94">
        <f>(dw!R26*100)/dw!$AB26</f>
        <v>0.24284886502585656</v>
      </c>
      <c r="P26" s="94">
        <f>(dw!S26*100)/dw!$AB26</f>
        <v>1.3346359997546735</v>
      </c>
      <c r="Q26" s="94">
        <f>(dw!T26*100)/dw!$AB26</f>
        <v>0.41438061039054497</v>
      </c>
      <c r="R26" s="94">
        <f>(dw!U26*100)/dw!$AB26</f>
        <v>3.2722534827688408E-2</v>
      </c>
      <c r="S26" s="94">
        <f>(dw!V26*100)/dw!$AB26</f>
        <v>2.3912621604849221E-2</v>
      </c>
      <c r="T26" s="94">
        <f>(dw!W26*100)/dw!$AB26</f>
        <v>0</v>
      </c>
      <c r="U26" s="94">
        <f>(dw!X26*100)/dw!$AB26</f>
        <v>7.9622676069488332</v>
      </c>
      <c r="V26" s="94">
        <f>(dw!Y26*100)/dw!$AB26</f>
        <v>0</v>
      </c>
      <c r="W26" s="94">
        <f>(dw!Z26*100)/dw!$AB26</f>
        <v>4.7733435144558545</v>
      </c>
      <c r="X26" s="94">
        <f>(dw!AA26*100)/dw!$AB26</f>
        <v>0</v>
      </c>
      <c r="Y26" s="94">
        <f t="shared" si="0"/>
        <v>100.00000000000001</v>
      </c>
      <c r="Z26" s="14">
        <f t="shared" si="1"/>
        <v>83.864266246981245</v>
      </c>
      <c r="AA26" s="14">
        <f t="shared" si="2"/>
        <v>3.3762100100092223</v>
      </c>
      <c r="AB26" s="13">
        <f t="shared" si="3"/>
        <v>1.9228137501623301E-2</v>
      </c>
      <c r="AC26" s="13">
        <f t="shared" si="4"/>
        <v>8.6709878645910107E-2</v>
      </c>
      <c r="AD26" s="13">
        <f t="shared" si="5"/>
        <v>0.7022342748236593</v>
      </c>
      <c r="AE26" s="13">
        <f t="shared" si="6"/>
        <v>0.96129995897702714</v>
      </c>
      <c r="AF26" s="13">
        <f t="shared" si="7"/>
        <v>1</v>
      </c>
      <c r="AG26" s="13"/>
      <c r="AH26" s="13">
        <f t="shared" si="8"/>
        <v>7.72021867594112</v>
      </c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x14ac:dyDescent="0.25">
      <c r="A27" s="26">
        <v>129</v>
      </c>
      <c r="B27" s="97">
        <v>39417</v>
      </c>
      <c r="C27" s="98">
        <f>dw!C27</f>
        <v>3.5385873427279599</v>
      </c>
      <c r="D27" s="29" t="s">
        <v>72</v>
      </c>
      <c r="E27" s="31"/>
      <c r="F27" s="31">
        <v>45.98</v>
      </c>
      <c r="G27" s="31"/>
      <c r="H27" s="99">
        <f>(dw!K27*100)/dw!$AB27</f>
        <v>0.231040285706612</v>
      </c>
      <c r="I27" s="99">
        <f>(dw!L27*100)/dw!$AB27</f>
        <v>0.28162018182577253</v>
      </c>
      <c r="J27" s="99">
        <f>(dw!M27*100)/dw!$AB27</f>
        <v>3.29444548831085</v>
      </c>
      <c r="K27" s="99">
        <f>(dw!N27*100)/dw!$AB27</f>
        <v>0</v>
      </c>
      <c r="L27" s="99">
        <f>(dw!O27*100)/dw!$AB27</f>
        <v>0</v>
      </c>
      <c r="M27" s="99">
        <f>(dw!P27*100)/dw!$AB27</f>
        <v>24.543618887915834</v>
      </c>
      <c r="N27" s="99">
        <f>(dw!Q27*100)/dw!$AB27</f>
        <v>0</v>
      </c>
      <c r="O27" s="99">
        <f>(dw!R27*100)/dw!$AB27</f>
        <v>14.064536863847069</v>
      </c>
      <c r="P27" s="99">
        <f>(dw!S27*100)/dw!$AB27</f>
        <v>7.4536829173032988</v>
      </c>
      <c r="Q27" s="99">
        <f>(dw!T27*100)/dw!$AB27</f>
        <v>22.253979273539791</v>
      </c>
      <c r="R27" s="99">
        <f>(dw!U27*100)/dw!$AB27</f>
        <v>0</v>
      </c>
      <c r="S27" s="99">
        <f>(dw!V27*100)/dw!$AB27</f>
        <v>0</v>
      </c>
      <c r="T27" s="99">
        <f>(dw!W27*100)/dw!$AB27</f>
        <v>0</v>
      </c>
      <c r="U27" s="99">
        <f>(dw!X27*100)/dw!$AB27</f>
        <v>25.586859959214269</v>
      </c>
      <c r="V27" s="99">
        <f>(dw!Y27*100)/dw!$AB27</f>
        <v>1.2398096521009832</v>
      </c>
      <c r="W27" s="99">
        <f>(dw!Z27*100)/dw!$AB27</f>
        <v>0.63860080419665566</v>
      </c>
      <c r="X27" s="99">
        <f>(dw!AA27*100)/dw!$AB27</f>
        <v>0.41180568603885626</v>
      </c>
      <c r="Y27" s="99">
        <f t="shared" si="0"/>
        <v>99.999999999999986</v>
      </c>
      <c r="Z27" s="100">
        <f t="shared" si="1"/>
        <v>3.8071059558432347</v>
      </c>
      <c r="AA27" s="100">
        <f t="shared" si="2"/>
        <v>68.315817942605989</v>
      </c>
      <c r="AB27" s="100">
        <f t="shared" si="3"/>
        <v>0.54933079428049081</v>
      </c>
      <c r="AC27" s="100">
        <f t="shared" si="4"/>
        <v>0.87048001733263947</v>
      </c>
      <c r="AD27" s="100">
        <f t="shared" si="5"/>
        <v>0.27248275055549059</v>
      </c>
      <c r="AE27" s="100">
        <f t="shared" si="6"/>
        <v>5.2786350719831177E-2</v>
      </c>
      <c r="AF27" s="100">
        <f t="shared" si="7"/>
        <v>0.29253592502886017</v>
      </c>
      <c r="AG27" s="100">
        <f t="shared" ref="AG27:AG45" si="10">(H27)/V27</f>
        <v>0.18635141718334811</v>
      </c>
      <c r="AH27" s="100">
        <f t="shared" si="8"/>
        <v>1.9110104793483153E-2</v>
      </c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x14ac:dyDescent="0.25">
      <c r="A28" s="26">
        <v>131</v>
      </c>
      <c r="B28" s="97">
        <v>39430</v>
      </c>
      <c r="C28" s="98">
        <f>dw!C28</f>
        <v>3.4203988819879201</v>
      </c>
      <c r="D28" s="29" t="s">
        <v>72</v>
      </c>
      <c r="E28" s="31"/>
      <c r="F28" s="31">
        <v>47.85</v>
      </c>
      <c r="G28" s="31"/>
      <c r="H28" s="99">
        <f>(dw!K28*100)/dw!$AB28</f>
        <v>1.1885452280119697</v>
      </c>
      <c r="I28" s="99">
        <f>(dw!L28*100)/dw!$AB28</f>
        <v>1.2368143648349468</v>
      </c>
      <c r="J28" s="99">
        <f>(dw!M28*100)/dw!$AB28</f>
        <v>1.2671823648229124</v>
      </c>
      <c r="K28" s="99">
        <f>(dw!N28*100)/dw!$AB28</f>
        <v>0</v>
      </c>
      <c r="L28" s="99">
        <f>(dw!O28*100)/dw!$AB28</f>
        <v>0</v>
      </c>
      <c r="M28" s="99">
        <f>(dw!P28*100)/dw!$AB28</f>
        <v>18.803715162827011</v>
      </c>
      <c r="N28" s="99">
        <f>(dw!Q28*100)/dw!$AB28</f>
        <v>0</v>
      </c>
      <c r="O28" s="99">
        <f>(dw!R28*100)/dw!$AB28</f>
        <v>17.98105262445333</v>
      </c>
      <c r="P28" s="99">
        <f>(dw!S28*100)/dw!$AB28</f>
        <v>10.718117642811396</v>
      </c>
      <c r="Q28" s="99">
        <f>(dw!T28*100)/dw!$AB28</f>
        <v>16.410002222599132</v>
      </c>
      <c r="R28" s="99">
        <f>(dw!U28*100)/dw!$AB28</f>
        <v>0</v>
      </c>
      <c r="S28" s="99">
        <f>(dw!V28*100)/dw!$AB28</f>
        <v>0</v>
      </c>
      <c r="T28" s="99">
        <f>(dw!W28*100)/dw!$AB28</f>
        <v>0</v>
      </c>
      <c r="U28" s="99">
        <f>(dw!X28*100)/dw!$AB28</f>
        <v>26.752515655033058</v>
      </c>
      <c r="V28" s="99">
        <f>(dw!Y28*100)/dw!$AB28</f>
        <v>3.3480014847413497</v>
      </c>
      <c r="W28" s="99">
        <f>(dw!Z28*100)/dw!$AB28</f>
        <v>2.2940532498648953</v>
      </c>
      <c r="X28" s="99">
        <f>(dw!AA28*100)/dw!$AB28</f>
        <v>0</v>
      </c>
      <c r="Y28" s="99">
        <f t="shared" si="0"/>
        <v>100.00000000000001</v>
      </c>
      <c r="Z28" s="100">
        <f t="shared" si="1"/>
        <v>3.6925419576698291</v>
      </c>
      <c r="AA28" s="100">
        <f t="shared" si="2"/>
        <v>63.91288765269087</v>
      </c>
      <c r="AB28" s="100">
        <f t="shared" si="3"/>
        <v>0.50995092376514728</v>
      </c>
      <c r="AC28" s="100">
        <f t="shared" si="4"/>
        <v>0.87871456823490612</v>
      </c>
      <c r="AD28" s="100">
        <f t="shared" si="5"/>
        <v>0.29506862241855786</v>
      </c>
      <c r="AE28" s="100">
        <f t="shared" si="6"/>
        <v>5.4619014758896495E-2</v>
      </c>
      <c r="AF28" s="100">
        <f t="shared" si="7"/>
        <v>0.42009490836489893</v>
      </c>
      <c r="AG28" s="100">
        <f t="shared" si="10"/>
        <v>0.35500140409997188</v>
      </c>
      <c r="AH28" s="100">
        <f t="shared" si="8"/>
        <v>8.0575346316627897E-2</v>
      </c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x14ac:dyDescent="0.25">
      <c r="A29" s="26">
        <v>134</v>
      </c>
      <c r="B29" s="97">
        <v>39465</v>
      </c>
      <c r="C29" s="98">
        <f>dw!C29</f>
        <v>0.49338032358487599</v>
      </c>
      <c r="D29" s="29" t="s">
        <v>72</v>
      </c>
      <c r="E29" s="31"/>
      <c r="F29" s="31">
        <v>43.26</v>
      </c>
      <c r="G29" s="31"/>
      <c r="H29" s="99">
        <f>(dw!K29*100)/dw!$AB29</f>
        <v>0.29307411526798099</v>
      </c>
      <c r="I29" s="99">
        <f>(dw!L29*100)/dw!$AB29</f>
        <v>0.44331063304551815</v>
      </c>
      <c r="J29" s="99">
        <f>(dw!M29*100)/dw!$AB29</f>
        <v>0.56837160387216645</v>
      </c>
      <c r="K29" s="99">
        <f>(dw!N29*100)/dw!$AB29</f>
        <v>0</v>
      </c>
      <c r="L29" s="99">
        <f>(dw!O29*100)/dw!$AB29</f>
        <v>0</v>
      </c>
      <c r="M29" s="99">
        <f>(dw!P29*100)/dw!$AB29</f>
        <v>25.575376916013472</v>
      </c>
      <c r="N29" s="99">
        <f>(dw!Q29*100)/dw!$AB29</f>
        <v>0</v>
      </c>
      <c r="O29" s="99">
        <f>(dw!R29*100)/dw!$AB29</f>
        <v>20.240130804839129</v>
      </c>
      <c r="P29" s="99">
        <f>(dw!S29*100)/dw!$AB29</f>
        <v>8.5171661941198895</v>
      </c>
      <c r="Q29" s="99">
        <f>(dw!T29*100)/dw!$AB29</f>
        <v>14.783427093107827</v>
      </c>
      <c r="R29" s="99">
        <f>(dw!U29*100)/dw!$AB29</f>
        <v>0</v>
      </c>
      <c r="S29" s="99">
        <f>(dw!V29*100)/dw!$AB29</f>
        <v>0</v>
      </c>
      <c r="T29" s="99">
        <f>(dw!W29*100)/dw!$AB29</f>
        <v>0.85169259694352439</v>
      </c>
      <c r="U29" s="99">
        <f>(dw!X29*100)/dw!$AB29</f>
        <v>27.036412397694257</v>
      </c>
      <c r="V29" s="99">
        <f>(dw!Y29*100)/dw!$AB29</f>
        <v>1.3342078985232513</v>
      </c>
      <c r="W29" s="99">
        <f>(dw!Z29*100)/dw!$AB29</f>
        <v>0.3568297465729991</v>
      </c>
      <c r="X29" s="99">
        <f>(dw!AA29*100)/dw!$AB29</f>
        <v>0</v>
      </c>
      <c r="Y29" s="99">
        <f t="shared" si="0"/>
        <v>100.00000000000001</v>
      </c>
      <c r="Z29" s="100">
        <f t="shared" si="1"/>
        <v>1.3047563521856655</v>
      </c>
      <c r="AA29" s="100">
        <f t="shared" si="2"/>
        <v>69.116101008080321</v>
      </c>
      <c r="AB29" s="100">
        <f t="shared" si="3"/>
        <v>0.60200952567364785</v>
      </c>
      <c r="AC29" s="100">
        <f t="shared" si="4"/>
        <v>0.95396250720284093</v>
      </c>
      <c r="AD29" s="100">
        <f t="shared" si="5"/>
        <v>0.28118258628973647</v>
      </c>
      <c r="AE29" s="100">
        <f t="shared" si="6"/>
        <v>1.8527981639170681E-2</v>
      </c>
      <c r="AF29" s="100">
        <f t="shared" si="7"/>
        <v>0.3556396036847112</v>
      </c>
      <c r="AG29" s="100">
        <f t="shared" si="10"/>
        <v>0.21966150522146199</v>
      </c>
      <c r="AH29" s="100">
        <f t="shared" si="8"/>
        <v>2.5955891715616703E-2</v>
      </c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x14ac:dyDescent="0.25">
      <c r="A30" s="26">
        <v>142</v>
      </c>
      <c r="B30" s="97">
        <v>39545</v>
      </c>
      <c r="C30" s="98">
        <f>dw!C30</f>
        <v>7.0603861126017797</v>
      </c>
      <c r="D30" s="29" t="s">
        <v>72</v>
      </c>
      <c r="E30" s="31"/>
      <c r="F30" s="31">
        <v>45.87</v>
      </c>
      <c r="G30" s="31"/>
      <c r="H30" s="99">
        <f>(dw!K30*100)/dw!$AB30</f>
        <v>0.24708217720308445</v>
      </c>
      <c r="I30" s="99">
        <f>(dw!L30*100)/dw!$AB30</f>
        <v>0.384891248906231</v>
      </c>
      <c r="J30" s="99">
        <f>(dw!M30*100)/dw!$AB30</f>
        <v>0.17295752404215914</v>
      </c>
      <c r="K30" s="99">
        <f>(dw!N30*100)/dw!$AB30</f>
        <v>0</v>
      </c>
      <c r="L30" s="99">
        <f>(dw!O30*100)/dw!$AB30</f>
        <v>0</v>
      </c>
      <c r="M30" s="99">
        <f>(dw!P30*100)/dw!$AB30</f>
        <v>22.572577098499817</v>
      </c>
      <c r="N30" s="99">
        <f>(dw!Q30*100)/dw!$AB30</f>
        <v>0</v>
      </c>
      <c r="O30" s="99">
        <f>(dw!R30*100)/dw!$AB30</f>
        <v>16.780120254085539</v>
      </c>
      <c r="P30" s="99">
        <f>(dw!S30*100)/dw!$AB30</f>
        <v>8.4149708711378342</v>
      </c>
      <c r="Q30" s="99">
        <f>(dw!T30*100)/dw!$AB30</f>
        <v>15.900345682142754</v>
      </c>
      <c r="R30" s="99">
        <f>(dw!U30*100)/dw!$AB30</f>
        <v>0</v>
      </c>
      <c r="S30" s="99">
        <f>(dw!V30*100)/dw!$AB30</f>
        <v>0</v>
      </c>
      <c r="T30" s="99">
        <f>(dw!W30*100)/dw!$AB30</f>
        <v>0</v>
      </c>
      <c r="U30" s="99">
        <f>(dw!X30*100)/dw!$AB30</f>
        <v>27.310357593731485</v>
      </c>
      <c r="V30" s="99">
        <f>(dw!Y30*100)/dw!$AB30</f>
        <v>2.2522958136684443</v>
      </c>
      <c r="W30" s="99">
        <f>(dw!Z30*100)/dw!$AB30</f>
        <v>5.9644017365826532</v>
      </c>
      <c r="X30" s="99">
        <f>(dw!AA30*100)/dw!$AB30</f>
        <v>0</v>
      </c>
      <c r="Y30" s="99">
        <f t="shared" si="0"/>
        <v>100</v>
      </c>
      <c r="Z30" s="100">
        <f t="shared" si="1"/>
        <v>0.80493095015147464</v>
      </c>
      <c r="AA30" s="100">
        <f t="shared" si="2"/>
        <v>63.668013905865941</v>
      </c>
      <c r="AB30" s="100">
        <f t="shared" si="3"/>
        <v>0.60903074877020935</v>
      </c>
      <c r="AC30" s="100">
        <f t="shared" si="4"/>
        <v>0.97137034717267356</v>
      </c>
      <c r="AD30" s="100">
        <f t="shared" si="5"/>
        <v>0.30018516646950899</v>
      </c>
      <c r="AE30" s="100">
        <f t="shared" si="6"/>
        <v>1.2484786478251714E-2</v>
      </c>
      <c r="AF30" s="100">
        <f t="shared" si="7"/>
        <v>0.219110413616591</v>
      </c>
      <c r="AG30" s="100">
        <f t="shared" si="10"/>
        <v>0.10970236489524324</v>
      </c>
      <c r="AH30" s="100">
        <f t="shared" si="8"/>
        <v>2.1377425679628748E-2</v>
      </c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x14ac:dyDescent="0.25">
      <c r="A31" s="26">
        <v>148</v>
      </c>
      <c r="B31" s="97">
        <v>39570</v>
      </c>
      <c r="C31" s="98">
        <f>dw!C31</f>
        <v>3.3824517962707299</v>
      </c>
      <c r="D31" s="29" t="s">
        <v>72</v>
      </c>
      <c r="E31" s="31"/>
      <c r="F31" s="31">
        <v>44.85</v>
      </c>
      <c r="G31" s="31"/>
      <c r="H31" s="99">
        <f>(dw!K31*100)/dw!$AB31</f>
        <v>0.52027954620017336</v>
      </c>
      <c r="I31" s="99">
        <f>(dw!L31*100)/dw!$AB31</f>
        <v>0.8490276111068763</v>
      </c>
      <c r="J31" s="99">
        <f>(dw!M31*100)/dw!$AB31</f>
        <v>1.5228953945526358</v>
      </c>
      <c r="K31" s="99">
        <f>(dw!N31*100)/dw!$AB31</f>
        <v>0</v>
      </c>
      <c r="L31" s="99">
        <f>(dw!O31*100)/dw!$AB31</f>
        <v>0</v>
      </c>
      <c r="M31" s="99">
        <f>(dw!P31*100)/dw!$AB31</f>
        <v>23.335395250725359</v>
      </c>
      <c r="N31" s="99">
        <f>(dw!Q31*100)/dw!$AB31</f>
        <v>0</v>
      </c>
      <c r="O31" s="99">
        <f>(dw!R31*100)/dw!$AB31</f>
        <v>17.830794771745143</v>
      </c>
      <c r="P31" s="99">
        <f>(dw!S31*100)/dw!$AB31</f>
        <v>7.6020631599644188</v>
      </c>
      <c r="Q31" s="99">
        <f>(dw!T31*100)/dw!$AB31</f>
        <v>19.496189588380123</v>
      </c>
      <c r="R31" s="99">
        <f>(dw!U31*100)/dw!$AB31</f>
        <v>0</v>
      </c>
      <c r="S31" s="99">
        <f>(dw!V31*100)/dw!$AB31</f>
        <v>0</v>
      </c>
      <c r="T31" s="99">
        <f>(dw!W31*100)/dw!$AB31</f>
        <v>0.15722733539016226</v>
      </c>
      <c r="U31" s="99">
        <f>(dw!X31*100)/dw!$AB31</f>
        <v>24.676115619779647</v>
      </c>
      <c r="V31" s="99">
        <f>(dw!Y31*100)/dw!$AB31</f>
        <v>1.100591347731136</v>
      </c>
      <c r="W31" s="99">
        <f>(dw!Z31*100)/dw!$AB31</f>
        <v>2.5949657036439961</v>
      </c>
      <c r="X31" s="99">
        <f>(dw!AA31*100)/dw!$AB31</f>
        <v>0.31445467078032452</v>
      </c>
      <c r="Y31" s="99">
        <f t="shared" si="0"/>
        <v>99.999999999999986</v>
      </c>
      <c r="Z31" s="100">
        <f t="shared" si="1"/>
        <v>2.8922025518596852</v>
      </c>
      <c r="AA31" s="100">
        <f t="shared" si="2"/>
        <v>68.264442770815037</v>
      </c>
      <c r="AB31" s="100">
        <f t="shared" si="3"/>
        <v>0.62004175365344472</v>
      </c>
      <c r="AC31" s="100">
        <f t="shared" si="4"/>
        <v>0.89508962665575242</v>
      </c>
      <c r="AD31" s="100">
        <f t="shared" si="5"/>
        <v>0.26550427549698041</v>
      </c>
      <c r="AE31" s="100">
        <f t="shared" si="6"/>
        <v>4.0645572015718091E-2</v>
      </c>
      <c r="AF31" s="100">
        <f t="shared" si="7"/>
        <v>0.55439814814814814</v>
      </c>
      <c r="AG31" s="100">
        <f t="shared" si="10"/>
        <v>0.47272727272727272</v>
      </c>
      <c r="AH31" s="100">
        <f t="shared" si="8"/>
        <v>5.3121880891649112E-2</v>
      </c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x14ac:dyDescent="0.25">
      <c r="A32" s="26">
        <v>152</v>
      </c>
      <c r="B32" s="97">
        <v>39584</v>
      </c>
      <c r="C32" s="98">
        <f>dw!C32</f>
        <v>0.34577548207736403</v>
      </c>
      <c r="D32" s="29" t="s">
        <v>72</v>
      </c>
      <c r="E32" s="31"/>
      <c r="F32" s="38">
        <v>44.65</v>
      </c>
      <c r="G32" s="31"/>
      <c r="H32" s="99">
        <f>(dw!K32*100)/dw!$AB32</f>
        <v>0.43636120480926593</v>
      </c>
      <c r="I32" s="99">
        <f>(dw!L32*100)/dw!$AB32</f>
        <v>0.82435549702190503</v>
      </c>
      <c r="J32" s="99">
        <f>(dw!M32*100)/dw!$AB32</f>
        <v>1.718970033246469</v>
      </c>
      <c r="K32" s="99">
        <f>(dw!N32*100)/dw!$AB32</f>
        <v>0.22539813334730699</v>
      </c>
      <c r="L32" s="99">
        <f>(dw!O32*100)/dw!$AB32</f>
        <v>0</v>
      </c>
      <c r="M32" s="99">
        <f>(dw!P32*100)/dw!$AB32</f>
        <v>26.046146598366008</v>
      </c>
      <c r="N32" s="99">
        <f>(dw!Q32*100)/dw!$AB32</f>
        <v>2.9922811689845941</v>
      </c>
      <c r="O32" s="99">
        <f>(dw!R32*100)/dw!$AB32</f>
        <v>16.973672382301913</v>
      </c>
      <c r="P32" s="99">
        <f>(dw!S32*100)/dw!$AB32</f>
        <v>10.353532378464706</v>
      </c>
      <c r="Q32" s="99">
        <f>(dw!T32*100)/dw!$AB32</f>
        <v>14.781755511415367</v>
      </c>
      <c r="R32" s="99">
        <f>(dw!U32*100)/dw!$AB32</f>
        <v>0.20811072844749609</v>
      </c>
      <c r="S32" s="99">
        <f>(dw!V32*100)/dw!$AB32</f>
        <v>9.7704567346242291E-2</v>
      </c>
      <c r="T32" s="99">
        <f>(dw!W32*100)/dw!$AB32</f>
        <v>3.8577545300580822E-2</v>
      </c>
      <c r="U32" s="99">
        <f>(dw!X32*100)/dw!$AB32</f>
        <v>22.806137074755135</v>
      </c>
      <c r="V32" s="99">
        <f>(dw!Y32*100)/dw!$AB32</f>
        <v>0.96696004070410113</v>
      </c>
      <c r="W32" s="99">
        <f>(dw!Z32*100)/dw!$AB32</f>
        <v>1.530037135488922</v>
      </c>
      <c r="X32" s="99">
        <f>(dw!AA32*100)/dw!$AB32</f>
        <v>0</v>
      </c>
      <c r="Y32" s="99">
        <f t="shared" si="0"/>
        <v>100</v>
      </c>
      <c r="Z32" s="100">
        <f t="shared" si="1"/>
        <v>3.2050848684249469</v>
      </c>
      <c r="AA32" s="100">
        <f t="shared" si="2"/>
        <v>71.35549876798008</v>
      </c>
      <c r="AB32" s="100">
        <f t="shared" si="3"/>
        <v>0.65387846121538784</v>
      </c>
      <c r="AC32" s="100">
        <f t="shared" si="4"/>
        <v>0.8767806881419774</v>
      </c>
      <c r="AD32" s="100">
        <f t="shared" si="5"/>
        <v>0.24220200584498106</v>
      </c>
      <c r="AE32" s="100">
        <f t="shared" si="6"/>
        <v>4.2986316792456396E-2</v>
      </c>
      <c r="AF32" s="100">
        <f t="shared" si="7"/>
        <v>0.56593341294050392</v>
      </c>
      <c r="AG32" s="100">
        <f t="shared" si="10"/>
        <v>0.45127118644067793</v>
      </c>
      <c r="AH32" s="100">
        <f t="shared" si="8"/>
        <v>5.303123508511428E-2</v>
      </c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x14ac:dyDescent="0.25">
      <c r="A33" s="26">
        <v>168</v>
      </c>
      <c r="B33" s="97">
        <v>39661</v>
      </c>
      <c r="C33" s="98">
        <f>dw!C33</f>
        <v>6.3642388936069896</v>
      </c>
      <c r="D33" s="29" t="s">
        <v>72</v>
      </c>
      <c r="E33" s="31"/>
      <c r="F33" s="31">
        <v>40.56</v>
      </c>
      <c r="G33" s="31"/>
      <c r="H33" s="99">
        <f>(dw!K33*100)/dw!$AB33</f>
        <v>0.84442728356304653</v>
      </c>
      <c r="I33" s="99">
        <f>(dw!L33*100)/dw!$AB33</f>
        <v>0.94571379007392242</v>
      </c>
      <c r="J33" s="99">
        <f>(dw!M33*100)/dw!$AB33</f>
        <v>1.3430255006966945</v>
      </c>
      <c r="K33" s="99">
        <f>(dw!N33*100)/dw!$AB33</f>
        <v>1.0576325817986469</v>
      </c>
      <c r="L33" s="99">
        <f>(dw!O33*100)/dw!$AB33</f>
        <v>0</v>
      </c>
      <c r="M33" s="99">
        <f>(dw!P33*100)/dw!$AB33</f>
        <v>29.434642223602555</v>
      </c>
      <c r="N33" s="99">
        <f>(dw!Q33*100)/dw!$AB33</f>
        <v>2.288739290770617</v>
      </c>
      <c r="O33" s="99">
        <f>(dw!R33*100)/dw!$AB33</f>
        <v>9.3463382969317479</v>
      </c>
      <c r="P33" s="99">
        <f>(dw!S33*100)/dw!$AB33</f>
        <v>9.2892597131521377</v>
      </c>
      <c r="Q33" s="99">
        <f>(dw!T33*100)/dw!$AB33</f>
        <v>12.3110670897197</v>
      </c>
      <c r="R33" s="99">
        <f>(dw!U33*100)/dw!$AB33</f>
        <v>0</v>
      </c>
      <c r="S33" s="99">
        <f>(dw!V33*100)/dw!$AB33</f>
        <v>0</v>
      </c>
      <c r="T33" s="99">
        <f>(dw!W33*100)/dw!$AB33</f>
        <v>0</v>
      </c>
      <c r="U33" s="99">
        <f>(dw!X33*100)/dw!$AB33</f>
        <v>28.483332493942395</v>
      </c>
      <c r="V33" s="99">
        <f>(dw!Y33*100)/dw!$AB33</f>
        <v>0.24622134179439401</v>
      </c>
      <c r="W33" s="99">
        <f>(dw!Z33*100)/dw!$AB33</f>
        <v>4.4096003939541468</v>
      </c>
      <c r="X33" s="99">
        <f>(dw!AA33*100)/dw!$AB33</f>
        <v>0</v>
      </c>
      <c r="Y33" s="99">
        <f t="shared" si="0"/>
        <v>100.00000000000001</v>
      </c>
      <c r="Z33" s="100">
        <f t="shared" si="1"/>
        <v>4.1907991561323108</v>
      </c>
      <c r="AA33" s="100">
        <f t="shared" si="2"/>
        <v>62.670046614176755</v>
      </c>
      <c r="AB33" s="100">
        <f t="shared" si="3"/>
        <v>0.52829009065332921</v>
      </c>
      <c r="AC33" s="100">
        <f t="shared" si="4"/>
        <v>0.87173953998184583</v>
      </c>
      <c r="AD33" s="100">
        <f t="shared" si="5"/>
        <v>0.3124769786115954</v>
      </c>
      <c r="AE33" s="100">
        <f t="shared" si="6"/>
        <v>6.2679421832760027E-2</v>
      </c>
      <c r="AF33" s="100">
        <f t="shared" si="7"/>
        <v>0.87908766144545203</v>
      </c>
      <c r="AG33" s="100">
        <f t="shared" si="10"/>
        <v>3.4295454545454538</v>
      </c>
      <c r="AH33" s="100">
        <f t="shared" si="8"/>
        <v>6.23100895987534E-2</v>
      </c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x14ac:dyDescent="0.25">
      <c r="A34" s="26">
        <v>170</v>
      </c>
      <c r="B34" s="97">
        <v>39683</v>
      </c>
      <c r="C34" s="98">
        <f>dw!C34</f>
        <v>5.11469419688291</v>
      </c>
      <c r="D34" s="29" t="s">
        <v>72</v>
      </c>
      <c r="E34" s="31"/>
      <c r="F34" s="31">
        <v>29.85</v>
      </c>
      <c r="G34" s="31"/>
      <c r="H34" s="99">
        <f>(dw!K34*100)/dw!$AB34</f>
        <v>0.69041161207605417</v>
      </c>
      <c r="I34" s="99">
        <f>(dw!L34*100)/dw!$AB34</f>
        <v>0.61166153757362918</v>
      </c>
      <c r="J34" s="99">
        <f>(dw!M34*100)/dw!$AB34</f>
        <v>0.45847646114425467</v>
      </c>
      <c r="K34" s="99">
        <f>(dw!N34*100)/dw!$AB34</f>
        <v>0</v>
      </c>
      <c r="L34" s="99">
        <f>(dw!O34*100)/dw!$AB34</f>
        <v>0</v>
      </c>
      <c r="M34" s="99">
        <f>(dw!P34*100)/dw!$AB34</f>
        <v>26.323291170579402</v>
      </c>
      <c r="N34" s="99">
        <f>(dw!Q34*100)/dw!$AB34</f>
        <v>1.2871052416535034</v>
      </c>
      <c r="O34" s="99">
        <f>(dw!R34*100)/dw!$AB34</f>
        <v>9.138514638748866</v>
      </c>
      <c r="P34" s="99">
        <f>(dw!S34*100)/dw!$AB34</f>
        <v>6.5265472704064491</v>
      </c>
      <c r="Q34" s="99">
        <f>(dw!T34*100)/dw!$AB34</f>
        <v>11.441684625908827</v>
      </c>
      <c r="R34" s="99">
        <f>(dw!U34*100)/dw!$AB34</f>
        <v>0</v>
      </c>
      <c r="S34" s="99">
        <f>(dw!V34*100)/dw!$AB34</f>
        <v>0</v>
      </c>
      <c r="T34" s="99">
        <f>(dw!W34*100)/dw!$AB34</f>
        <v>0</v>
      </c>
      <c r="U34" s="99">
        <f>(dw!X34*100)/dw!$AB34</f>
        <v>42.09218451358209</v>
      </c>
      <c r="V34" s="99">
        <f>(dw!Y34*100)/dw!$AB34</f>
        <v>0.33037274405983058</v>
      </c>
      <c r="W34" s="99">
        <f>(dw!Z34*100)/dw!$AB34</f>
        <v>1.0997501842670834</v>
      </c>
      <c r="X34" s="99">
        <f>(dw!AA34*100)/dw!$AB34</f>
        <v>0</v>
      </c>
      <c r="Y34" s="99">
        <f t="shared" si="0"/>
        <v>99.999999999999972</v>
      </c>
      <c r="Z34" s="100">
        <f t="shared" si="1"/>
        <v>1.760549610793938</v>
      </c>
      <c r="AA34" s="100">
        <f t="shared" si="2"/>
        <v>54.717142947297049</v>
      </c>
      <c r="AB34" s="100">
        <f t="shared" si="3"/>
        <v>0.46975973487986744</v>
      </c>
      <c r="AC34" s="100">
        <f t="shared" si="4"/>
        <v>0.95985313924097337</v>
      </c>
      <c r="AD34" s="100">
        <f t="shared" si="5"/>
        <v>0.43479472089702964</v>
      </c>
      <c r="AE34" s="100">
        <f t="shared" si="6"/>
        <v>3.1172477681928986E-2</v>
      </c>
      <c r="AF34" s="100">
        <f t="shared" si="7"/>
        <v>0.79762101437303823</v>
      </c>
      <c r="AG34" s="100">
        <f t="shared" si="10"/>
        <v>2.0897959183673471</v>
      </c>
      <c r="AH34" s="100">
        <f t="shared" si="8"/>
        <v>3.0692943420216147E-2</v>
      </c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x14ac:dyDescent="0.25">
      <c r="A35" s="26">
        <v>184</v>
      </c>
      <c r="B35" s="97">
        <v>39798</v>
      </c>
      <c r="C35" s="98">
        <f>dw!C35</f>
        <v>7.86301369863014</v>
      </c>
      <c r="D35" s="29" t="s">
        <v>72</v>
      </c>
      <c r="E35" s="31">
        <v>0.11</v>
      </c>
      <c r="F35" s="31">
        <v>33</v>
      </c>
      <c r="G35" s="31">
        <v>0.33333333333333298</v>
      </c>
      <c r="H35" s="99">
        <f>(dw!K35*100)/dw!$AB35</f>
        <v>2.439688380955519</v>
      </c>
      <c r="I35" s="99">
        <f>(dw!L35*100)/dw!$AB35</f>
        <v>3.0563521447100377</v>
      </c>
      <c r="J35" s="99">
        <f>(dw!M35*100)/dw!$AB35</f>
        <v>2.1871917292872682</v>
      </c>
      <c r="K35" s="99">
        <f>(dw!N35*100)/dw!$AB35</f>
        <v>10.878269473541263</v>
      </c>
      <c r="L35" s="99">
        <f>(dw!O35*100)/dw!$AB35</f>
        <v>0</v>
      </c>
      <c r="M35" s="99">
        <f>(dw!P35*100)/dw!$AB35</f>
        <v>14.169717777563651</v>
      </c>
      <c r="N35" s="99">
        <f>(dw!Q35*100)/dw!$AB35</f>
        <v>0</v>
      </c>
      <c r="O35" s="99">
        <f>(dw!R35*100)/dw!$AB35</f>
        <v>11.581159388116053</v>
      </c>
      <c r="P35" s="99">
        <f>(dw!S35*100)/dw!$AB35</f>
        <v>12.299202037011536</v>
      </c>
      <c r="Q35" s="99">
        <f>(dw!T35*100)/dw!$AB35</f>
        <v>8.6813446733340882</v>
      </c>
      <c r="R35" s="99">
        <f>(dw!U35*100)/dw!$AB35</f>
        <v>0</v>
      </c>
      <c r="S35" s="99">
        <f>(dw!V35*100)/dw!$AB35</f>
        <v>0</v>
      </c>
      <c r="T35" s="99">
        <f>(dw!W35*100)/dw!$AB35</f>
        <v>0</v>
      </c>
      <c r="U35" s="99">
        <f>(dw!X35*100)/dw!$AB35</f>
        <v>32.714657305640891</v>
      </c>
      <c r="V35" s="99">
        <f>(dw!Y35*100)/dw!$AB35</f>
        <v>0.30798310296155057</v>
      </c>
      <c r="W35" s="99">
        <f>(dw!Z35*100)/dw!$AB35</f>
        <v>1.6844339868781439</v>
      </c>
      <c r="X35" s="99">
        <f>(dw!AA35*100)/dw!$AB35</f>
        <v>0</v>
      </c>
      <c r="Y35" s="99">
        <f t="shared" ref="Y35:Y59" si="11">SUM(H35:X35)</f>
        <v>100</v>
      </c>
      <c r="Z35" s="100">
        <f t="shared" ref="Z35:Z59" si="12">SUM(H35:L35)</f>
        <v>18.561501728494086</v>
      </c>
      <c r="AA35" s="100">
        <f t="shared" ref="AA35:AA59" si="13">SUM(M35:R35)</f>
        <v>46.731423876025325</v>
      </c>
      <c r="AB35" s="100">
        <f t="shared" ref="AB35:AB59" si="14">(I35)/(H35+I35)</f>
        <v>0.55610072932275578</v>
      </c>
      <c r="AC35" s="100">
        <f t="shared" ref="AC35:AC59" si="15">U35/(Z35+U35)</f>
        <v>0.63800912396465703</v>
      </c>
      <c r="AD35" s="100">
        <f t="shared" ref="AD35:AD59" si="16">U35/(U35+AA35)</f>
        <v>0.41178440546153028</v>
      </c>
      <c r="AE35" s="100">
        <f t="shared" ref="AE35:AE59" si="17">Z35/(Z35+AA35)</f>
        <v>0.28428044166563288</v>
      </c>
      <c r="AF35" s="100">
        <f t="shared" ref="AF35:AF59" si="18">(H35+I35)/(H35+I35+V35)</f>
        <v>0.94693627685413106</v>
      </c>
      <c r="AG35" s="100">
        <f t="shared" si="10"/>
        <v>7.9215007495398089</v>
      </c>
      <c r="AH35" s="100">
        <f t="shared" ref="AH35:AH59" si="19">(H35+I35)/(V35+U35)</f>
        <v>0.16643249775489879</v>
      </c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x14ac:dyDescent="0.25">
      <c r="A36" s="26">
        <v>199</v>
      </c>
      <c r="B36" s="97">
        <v>39913</v>
      </c>
      <c r="C36" s="98">
        <f>dw!C36</f>
        <v>1.86301369863014</v>
      </c>
      <c r="D36" s="29" t="s">
        <v>72</v>
      </c>
      <c r="E36" s="31">
        <v>9.0999999999999998E-2</v>
      </c>
      <c r="F36" s="31">
        <v>33</v>
      </c>
      <c r="G36" s="31">
        <v>0.27575757575757598</v>
      </c>
      <c r="H36" s="99">
        <f>(dw!K36*100)/dw!$AB36</f>
        <v>2.701509202748178</v>
      </c>
      <c r="I36" s="99">
        <f>(dw!L36*100)/dw!$AB36</f>
        <v>4.193530222849307</v>
      </c>
      <c r="J36" s="99">
        <f>(dw!M36*100)/dw!$AB36</f>
        <v>0</v>
      </c>
      <c r="K36" s="99">
        <f>(dw!N36*100)/dw!$AB36</f>
        <v>0</v>
      </c>
      <c r="L36" s="99">
        <f>(dw!O36*100)/dw!$AB36</f>
        <v>0</v>
      </c>
      <c r="M36" s="99">
        <f>(dw!P36*100)/dw!$AB36</f>
        <v>11.501966100937448</v>
      </c>
      <c r="N36" s="99">
        <f>(dw!Q36*100)/dw!$AB36</f>
        <v>7.3764248932555283</v>
      </c>
      <c r="O36" s="99">
        <f>(dw!R36*100)/dw!$AB36</f>
        <v>7.1875264120592943</v>
      </c>
      <c r="P36" s="99">
        <f>(dw!S36*100)/dw!$AB36</f>
        <v>10.789489790271162</v>
      </c>
      <c r="Q36" s="99">
        <f>(dw!T36*100)/dw!$AB36</f>
        <v>7.6173293978814103</v>
      </c>
      <c r="R36" s="99">
        <f>(dw!U36*100)/dw!$AB36</f>
        <v>0</v>
      </c>
      <c r="S36" s="99">
        <f>(dw!V36*100)/dw!$AB36</f>
        <v>0</v>
      </c>
      <c r="T36" s="99">
        <f>(dw!W36*100)/dw!$AB36</f>
        <v>2.8150909667363293</v>
      </c>
      <c r="U36" s="99">
        <f>(dw!X36*100)/dw!$AB36</f>
        <v>22.059102032455762</v>
      </c>
      <c r="V36" s="99">
        <f>(dw!Y36*100)/dw!$AB36</f>
        <v>3.4253421633761967</v>
      </c>
      <c r="W36" s="99">
        <f>(dw!Z36*100)/dw!$AB36</f>
        <v>2.2287724524788195</v>
      </c>
      <c r="X36" s="99">
        <f>(dw!AA36*100)/dw!$AB36</f>
        <v>18.103916364950571</v>
      </c>
      <c r="Y36" s="99">
        <f t="shared" si="11"/>
        <v>100</v>
      </c>
      <c r="Z36" s="100">
        <f t="shared" si="12"/>
        <v>6.895039425597485</v>
      </c>
      <c r="AA36" s="100">
        <f t="shared" si="13"/>
        <v>44.472736594404843</v>
      </c>
      <c r="AB36" s="100">
        <f t="shared" si="14"/>
        <v>0.60819524936739855</v>
      </c>
      <c r="AC36" s="100">
        <f t="shared" si="15"/>
        <v>0.76186344756288005</v>
      </c>
      <c r="AD36" s="100">
        <f t="shared" si="16"/>
        <v>0.33155707835120518</v>
      </c>
      <c r="AE36" s="100">
        <f t="shared" si="17"/>
        <v>0.13422888744322112</v>
      </c>
      <c r="AF36" s="100">
        <f t="shared" si="18"/>
        <v>0.66809927192654972</v>
      </c>
      <c r="AG36" s="100">
        <f t="shared" si="10"/>
        <v>0.78868302023451842</v>
      </c>
      <c r="AH36" s="100">
        <f t="shared" si="19"/>
        <v>0.2705587523358734</v>
      </c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x14ac:dyDescent="0.25">
      <c r="A37" s="26">
        <v>219</v>
      </c>
      <c r="B37" s="97">
        <v>40108</v>
      </c>
      <c r="C37" s="98">
        <f>dw!C37</f>
        <v>6.24657534246575</v>
      </c>
      <c r="D37" s="29" t="s">
        <v>72</v>
      </c>
      <c r="E37" s="31">
        <v>9.6310000000000007E-2</v>
      </c>
      <c r="F37" s="31">
        <v>25.09</v>
      </c>
      <c r="G37" s="31">
        <v>0.38385811080111598</v>
      </c>
      <c r="H37" s="99">
        <f>(dw!K37*100)/dw!$AB37</f>
        <v>1.2441911097958283</v>
      </c>
      <c r="I37" s="99">
        <f>(dw!L37*100)/dw!$AB37</f>
        <v>0.99535288783666254</v>
      </c>
      <c r="J37" s="99">
        <f>(dw!M37*100)/dw!$AB37</f>
        <v>1.5025602883330507</v>
      </c>
      <c r="K37" s="99">
        <f>(dw!N37*100)/dw!$AB37</f>
        <v>0</v>
      </c>
      <c r="L37" s="99">
        <f>(dw!O37*100)/dw!$AB37</f>
        <v>0</v>
      </c>
      <c r="M37" s="99">
        <f>(dw!P37*100)/dw!$AB37</f>
        <v>27.088637893229745</v>
      </c>
      <c r="N37" s="99">
        <f>(dw!Q37*100)/dw!$AB37</f>
        <v>0</v>
      </c>
      <c r="O37" s="99">
        <f>(dw!R37*100)/dw!$AB37</f>
        <v>8.6694004508025806</v>
      </c>
      <c r="P37" s="99">
        <f>(dw!S37*100)/dw!$AB37</f>
        <v>20.236406775026897</v>
      </c>
      <c r="Q37" s="99">
        <f>(dw!T37*100)/dw!$AB37</f>
        <v>9.3031049668030903</v>
      </c>
      <c r="R37" s="99">
        <f>(dw!U37*100)/dw!$AB37</f>
        <v>0</v>
      </c>
      <c r="S37" s="99">
        <f>(dw!V37*100)/dw!$AB37</f>
        <v>0</v>
      </c>
      <c r="T37" s="99">
        <f>(dw!W37*100)/dw!$AB37</f>
        <v>0</v>
      </c>
      <c r="U37" s="99">
        <f>(dw!X37*100)/dw!$AB37</f>
        <v>28.145455097491201</v>
      </c>
      <c r="V37" s="99">
        <f>(dw!Y37*100)/dw!$AB37</f>
        <v>0.17833405907073538</v>
      </c>
      <c r="W37" s="99">
        <f>(dw!Z37*100)/dw!$AB37</f>
        <v>2.6365564716102106</v>
      </c>
      <c r="X37" s="99">
        <f>(dw!AA37*100)/dw!$AB37</f>
        <v>0</v>
      </c>
      <c r="Y37" s="99">
        <f t="shared" si="11"/>
        <v>100</v>
      </c>
      <c r="Z37" s="100">
        <f t="shared" si="12"/>
        <v>3.7421042859655413</v>
      </c>
      <c r="AA37" s="100">
        <f t="shared" si="13"/>
        <v>65.297550085862312</v>
      </c>
      <c r="AB37" s="100">
        <f t="shared" si="14"/>
        <v>0.44444444444444448</v>
      </c>
      <c r="AC37" s="100">
        <f t="shared" si="15"/>
        <v>0.88264688930984958</v>
      </c>
      <c r="AD37" s="100">
        <f t="shared" si="16"/>
        <v>0.30120451543980525</v>
      </c>
      <c r="AE37" s="100">
        <f t="shared" si="17"/>
        <v>5.4202245361942819E-2</v>
      </c>
      <c r="AF37" s="100">
        <f t="shared" si="18"/>
        <v>0.92624356775300165</v>
      </c>
      <c r="AG37" s="100">
        <f t="shared" si="10"/>
        <v>6.9767441860465116</v>
      </c>
      <c r="AH37" s="100">
        <f t="shared" si="19"/>
        <v>7.9069364104260131E-2</v>
      </c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x14ac:dyDescent="0.25">
      <c r="A38" s="26">
        <v>245</v>
      </c>
      <c r="B38" s="97">
        <v>40351</v>
      </c>
      <c r="C38" s="98">
        <f>dw!C38</f>
        <v>1.34246575342466</v>
      </c>
      <c r="D38" s="29" t="s">
        <v>72</v>
      </c>
      <c r="E38" s="31">
        <v>3.49E-2</v>
      </c>
      <c r="F38" s="31">
        <v>68.06</v>
      </c>
      <c r="G38" s="31">
        <v>5.1278283867175999E-2</v>
      </c>
      <c r="H38" s="99">
        <f>(dw!K38*100)/dw!$AB38</f>
        <v>0.59172703809317806</v>
      </c>
      <c r="I38" s="99">
        <f>(dw!L38*100)/dw!$AB38</f>
        <v>1.1702278197498743</v>
      </c>
      <c r="J38" s="99">
        <f>(dw!M38*100)/dw!$AB38</f>
        <v>0.73297761846766307</v>
      </c>
      <c r="K38" s="99">
        <f>(dw!N38*100)/dw!$AB38</f>
        <v>0</v>
      </c>
      <c r="L38" s="99">
        <f>(dw!O38*100)/dw!$AB38</f>
        <v>0</v>
      </c>
      <c r="M38" s="99">
        <f>(dw!P38*100)/dw!$AB38</f>
        <v>12.461098981564877</v>
      </c>
      <c r="N38" s="99">
        <f>(dw!Q38*100)/dw!$AB38</f>
        <v>0</v>
      </c>
      <c r="O38" s="99">
        <f>(dw!R38*100)/dw!$AB38</f>
        <v>0</v>
      </c>
      <c r="P38" s="99">
        <f>(dw!S38*100)/dw!$AB38</f>
        <v>7.9782506450562973</v>
      </c>
      <c r="Q38" s="99">
        <f>(dw!T38*100)/dw!$AB38</f>
        <v>67.760730732476802</v>
      </c>
      <c r="R38" s="99">
        <f>(dw!U38*100)/dw!$AB38</f>
        <v>0</v>
      </c>
      <c r="S38" s="99">
        <f>(dw!V38*100)/dw!$AB38</f>
        <v>0.31342726000307147</v>
      </c>
      <c r="T38" s="99">
        <f>(dw!W38*100)/dw!$AB38</f>
        <v>0</v>
      </c>
      <c r="U38" s="99">
        <f>(dw!X38*100)/dw!$AB38</f>
        <v>9.304987164591326</v>
      </c>
      <c r="V38" s="99">
        <f>(dw!Y38*100)/dw!$AB38</f>
        <v>11.011118744027481</v>
      </c>
      <c r="W38" s="99">
        <f>(dw!Z38*100)/dw!$AB38</f>
        <v>0</v>
      </c>
      <c r="X38" s="99">
        <f>(dw!AA38*100)/dw!$AB38</f>
        <v>0</v>
      </c>
      <c r="Y38" s="99">
        <f t="shared" si="11"/>
        <v>111.32454600403057</v>
      </c>
      <c r="Z38" s="100">
        <f t="shared" si="12"/>
        <v>2.4949324763107157</v>
      </c>
      <c r="AA38" s="100">
        <f t="shared" si="13"/>
        <v>88.200080359097967</v>
      </c>
      <c r="AB38" s="100">
        <f t="shared" si="14"/>
        <v>0.66416447307988491</v>
      </c>
      <c r="AC38" s="100">
        <f t="shared" si="15"/>
        <v>0.78856360447892071</v>
      </c>
      <c r="AD38" s="100">
        <f t="shared" si="16"/>
        <v>9.5430805812535213E-2</v>
      </c>
      <c r="AE38" s="100">
        <f t="shared" si="17"/>
        <v>2.7509037137890532E-2</v>
      </c>
      <c r="AF38" s="100">
        <f t="shared" si="18"/>
        <v>0.13794290338897175</v>
      </c>
      <c r="AG38" s="100">
        <f t="shared" si="10"/>
        <v>5.3739047943165225E-2</v>
      </c>
      <c r="AH38" s="100">
        <f t="shared" si="19"/>
        <v>8.6726997081442117E-2</v>
      </c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x14ac:dyDescent="0.25">
      <c r="A39" s="26">
        <v>290</v>
      </c>
      <c r="B39" s="97">
        <v>40586</v>
      </c>
      <c r="C39" s="98">
        <f>dw!C39</f>
        <v>7.5342465753424701</v>
      </c>
      <c r="D39" s="29" t="s">
        <v>72</v>
      </c>
      <c r="E39" s="31">
        <v>1.28813062182245</v>
      </c>
      <c r="F39" s="31">
        <v>75.900000000000006</v>
      </c>
      <c r="G39" s="31">
        <v>1.69714179423247</v>
      </c>
      <c r="H39" s="99">
        <f>(dw!K39*100)/dw!$AB39</f>
        <v>0.41407069819876408</v>
      </c>
      <c r="I39" s="99">
        <f>(dw!L39*100)/dw!$AB39</f>
        <v>0.65889025824671776</v>
      </c>
      <c r="J39" s="99">
        <f>(dw!M39*100)/dw!$AB39</f>
        <v>0.57113199751553667</v>
      </c>
      <c r="K39" s="99">
        <f>(dw!N39*100)/dw!$AB39</f>
        <v>1.2374526612836627</v>
      </c>
      <c r="L39" s="99">
        <f>(dw!O39*100)/dw!$AB39</f>
        <v>0</v>
      </c>
      <c r="M39" s="99">
        <f>(dw!P39*100)/dw!$AB39</f>
        <v>19.53528528972204</v>
      </c>
      <c r="N39" s="99">
        <f>(dw!Q39*100)/dw!$AB39</f>
        <v>0</v>
      </c>
      <c r="O39" s="99">
        <f>(dw!R39*100)/dw!$AB39</f>
        <v>4.2028205149895133</v>
      </c>
      <c r="P39" s="99">
        <f>(dw!S39*100)/dw!$AB39</f>
        <v>4.4983058176982693</v>
      </c>
      <c r="Q39" s="99">
        <f>(dw!T39*100)/dw!$AB39</f>
        <v>7.9532171118999804</v>
      </c>
      <c r="R39" s="99">
        <f>(dw!U39*100)/dw!$AB39</f>
        <v>0</v>
      </c>
      <c r="S39" s="99">
        <f>(dw!V39*100)/dw!$AB39</f>
        <v>0</v>
      </c>
      <c r="T39" s="99">
        <f>(dw!W39*100)/dw!$AB39</f>
        <v>0</v>
      </c>
      <c r="U39" s="99">
        <f>(dw!X39*100)/dw!$AB39</f>
        <v>48.29138708916706</v>
      </c>
      <c r="V39" s="99">
        <f>(dw!Y39*100)/dw!$AB39</f>
        <v>8.5669799627330498E-2</v>
      </c>
      <c r="W39" s="99">
        <f>(dw!Z39*100)/dw!$AB39</f>
        <v>12.551768761651109</v>
      </c>
      <c r="X39" s="99">
        <f>(dw!AA39*100)/dw!$AB39</f>
        <v>0</v>
      </c>
      <c r="Y39" s="99">
        <f t="shared" si="11"/>
        <v>99.999999999999972</v>
      </c>
      <c r="Z39" s="100">
        <f t="shared" si="12"/>
        <v>2.881545615244681</v>
      </c>
      <c r="AA39" s="100">
        <f t="shared" si="13"/>
        <v>36.1896287343098</v>
      </c>
      <c r="AB39" s="100">
        <f t="shared" si="14"/>
        <v>0.61408595931533005</v>
      </c>
      <c r="AC39" s="100">
        <f t="shared" si="15"/>
        <v>0.94369004348667596</v>
      </c>
      <c r="AD39" s="100">
        <f t="shared" si="16"/>
        <v>0.57162412902411053</v>
      </c>
      <c r="AE39" s="100">
        <f t="shared" si="17"/>
        <v>7.3751190313979864E-2</v>
      </c>
      <c r="AF39" s="100">
        <f t="shared" si="18"/>
        <v>0.92605944630909942</v>
      </c>
      <c r="AG39" s="100">
        <f t="shared" si="10"/>
        <v>4.833333333333333</v>
      </c>
      <c r="AH39" s="100">
        <f t="shared" si="19"/>
        <v>2.2179128401959739E-2</v>
      </c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x14ac:dyDescent="0.25">
      <c r="A40" s="26">
        <v>312</v>
      </c>
      <c r="B40" s="97">
        <v>40748</v>
      </c>
      <c r="C40" s="98">
        <f>dw!C40</f>
        <v>6.02739726027397</v>
      </c>
      <c r="D40" s="29" t="s">
        <v>72</v>
      </c>
      <c r="E40" s="31">
        <v>8.1560999999999995E-2</v>
      </c>
      <c r="F40" s="31">
        <v>23.84</v>
      </c>
      <c r="G40" s="31">
        <v>0.342118288590604</v>
      </c>
      <c r="H40" s="99">
        <f>(dw!K40*100)/dw!$AB40</f>
        <v>1.219882420176291</v>
      </c>
      <c r="I40" s="99">
        <f>(dw!L40*100)/dw!$AB40</f>
        <v>2.6140337575206236</v>
      </c>
      <c r="J40" s="99">
        <f>(dw!M40*100)/dw!$AB40</f>
        <v>1.4985160574354965</v>
      </c>
      <c r="K40" s="99">
        <f>(dw!N40*100)/dw!$AB40</f>
        <v>0</v>
      </c>
      <c r="L40" s="99">
        <f>(dw!O40*100)/dw!$AB40</f>
        <v>0</v>
      </c>
      <c r="M40" s="99">
        <f>(dw!P40*100)/dw!$AB40</f>
        <v>23.67011210176668</v>
      </c>
      <c r="N40" s="99">
        <f>(dw!Q40*100)/dw!$AB40</f>
        <v>5.8333449544488269</v>
      </c>
      <c r="O40" s="99">
        <f>(dw!R40*100)/dw!$AB40</f>
        <v>8.5243463585284935</v>
      </c>
      <c r="P40" s="99">
        <f>(dw!S40*100)/dw!$AB40</f>
        <v>16.142648824767889</v>
      </c>
      <c r="Q40" s="99">
        <f>(dw!T40*100)/dw!$AB40</f>
        <v>7.506804864079621</v>
      </c>
      <c r="R40" s="99">
        <f>(dw!U40*100)/dw!$AB40</f>
        <v>3.5418672936188429</v>
      </c>
      <c r="S40" s="99">
        <f>(dw!V40*100)/dw!$AB40</f>
        <v>0.74935634382257876</v>
      </c>
      <c r="T40" s="99">
        <f>(dw!W40*100)/dw!$AB40</f>
        <v>0</v>
      </c>
      <c r="U40" s="99">
        <f>(dw!X40*100)/dw!$AB40</f>
        <v>23.50012444769628</v>
      </c>
      <c r="V40" s="99">
        <f>(dw!Y40*100)/dw!$AB40</f>
        <v>2.8682598822916288</v>
      </c>
      <c r="W40" s="99">
        <f>(dw!Z40*100)/dw!$AB40</f>
        <v>2.3307026938467486</v>
      </c>
      <c r="X40" s="99">
        <f>(dw!AA40*100)/dw!$AB40</f>
        <v>0</v>
      </c>
      <c r="Y40" s="99">
        <f t="shared" si="11"/>
        <v>100</v>
      </c>
      <c r="Z40" s="100">
        <f t="shared" si="12"/>
        <v>5.3324322351324112</v>
      </c>
      <c r="AA40" s="100">
        <f t="shared" si="13"/>
        <v>65.219124397210351</v>
      </c>
      <c r="AB40" s="100">
        <f t="shared" si="14"/>
        <v>0.68181818181818188</v>
      </c>
      <c r="AC40" s="100">
        <f t="shared" si="15"/>
        <v>0.81505517204764022</v>
      </c>
      <c r="AD40" s="100">
        <f t="shared" si="16"/>
        <v>0.264881914056528</v>
      </c>
      <c r="AE40" s="100">
        <f t="shared" si="17"/>
        <v>7.5582063524419499E-2</v>
      </c>
      <c r="AF40" s="100">
        <f t="shared" si="18"/>
        <v>0.57204050496152858</v>
      </c>
      <c r="AG40" s="100">
        <f t="shared" si="10"/>
        <v>0.42530400669330287</v>
      </c>
      <c r="AH40" s="100">
        <f t="shared" si="19"/>
        <v>0.14539822120753626</v>
      </c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x14ac:dyDescent="0.25">
      <c r="A41" s="26">
        <v>320</v>
      </c>
      <c r="B41" s="97">
        <v>40831</v>
      </c>
      <c r="C41" s="98">
        <f>dw!C41</f>
        <v>7.5890410958904102</v>
      </c>
      <c r="D41" s="29" t="s">
        <v>72</v>
      </c>
      <c r="E41" s="31">
        <v>0.10631</v>
      </c>
      <c r="F41" s="31">
        <v>52.151000000000003</v>
      </c>
      <c r="G41" s="31">
        <v>0.203850357615386</v>
      </c>
      <c r="H41" s="99">
        <f>(dw!K41*100)/dw!$AB41</f>
        <v>0.55037117337993291</v>
      </c>
      <c r="I41" s="99">
        <f>(dw!L41*100)/dw!$AB41</f>
        <v>0.54448485066998709</v>
      </c>
      <c r="J41" s="99">
        <f>(dw!M41*100)/dw!$AB41</f>
        <v>3.1810269065008931E-2</v>
      </c>
      <c r="K41" s="99">
        <f>(dw!N41*100)/dw!$AB41</f>
        <v>0.12220902571617809</v>
      </c>
      <c r="L41" s="99">
        <f>(dw!O41*100)/dw!$AB41</f>
        <v>0</v>
      </c>
      <c r="M41" s="99">
        <f>(dw!P41*100)/dw!$AB41</f>
        <v>16.379321266137463</v>
      </c>
      <c r="N41" s="99">
        <f>(dw!Q41*100)/dw!$AB41</f>
        <v>0</v>
      </c>
      <c r="O41" s="99">
        <f>(dw!R41*100)/dw!$AB41</f>
        <v>10.558341337182942</v>
      </c>
      <c r="P41" s="99">
        <f>(dw!S41*100)/dw!$AB41</f>
        <v>16.439274999112367</v>
      </c>
      <c r="Q41" s="99">
        <f>(dw!T41*100)/dw!$AB41</f>
        <v>10.715035064216071</v>
      </c>
      <c r="R41" s="99">
        <f>(dw!U41*100)/dw!$AB41</f>
        <v>7.5408309569127736</v>
      </c>
      <c r="S41" s="99">
        <f>(dw!V41*100)/dw!$AB41</f>
        <v>1.4862964842613162</v>
      </c>
      <c r="T41" s="99">
        <f>(dw!W41*100)/dw!$AB41</f>
        <v>0</v>
      </c>
      <c r="U41" s="99">
        <f>(dw!X41*100)/dw!$AB41</f>
        <v>31.134076719300744</v>
      </c>
      <c r="V41" s="99">
        <f>(dw!Y41*100)/dw!$AB41</f>
        <v>2.4992976477364404</v>
      </c>
      <c r="W41" s="99">
        <f>(dw!Z41*100)/dw!$AB41</f>
        <v>1.9986502063087843</v>
      </c>
      <c r="X41" s="99">
        <f>(dw!AA41*100)/dw!$AB41</f>
        <v>0</v>
      </c>
      <c r="Y41" s="99">
        <f t="shared" si="11"/>
        <v>100.00000000000001</v>
      </c>
      <c r="Z41" s="100">
        <f t="shared" si="12"/>
        <v>1.2488753188311068</v>
      </c>
      <c r="AA41" s="100">
        <f t="shared" si="13"/>
        <v>61.632803623561614</v>
      </c>
      <c r="AB41" s="100">
        <f t="shared" si="14"/>
        <v>0.49731182795698931</v>
      </c>
      <c r="AC41" s="100">
        <f t="shared" si="15"/>
        <v>0.96143417322298108</v>
      </c>
      <c r="AD41" s="100">
        <f t="shared" si="16"/>
        <v>0.33561629543033628</v>
      </c>
      <c r="AE41" s="100">
        <f t="shared" si="17"/>
        <v>1.9860718413311274E-2</v>
      </c>
      <c r="AF41" s="100">
        <f t="shared" si="18"/>
        <v>0.30462137238159781</v>
      </c>
      <c r="AG41" s="100">
        <f t="shared" si="10"/>
        <v>0.2202103354429962</v>
      </c>
      <c r="AH41" s="100">
        <f t="shared" si="19"/>
        <v>3.2552666648962447E-2</v>
      </c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x14ac:dyDescent="0.25">
      <c r="A42" s="26" t="s">
        <v>73</v>
      </c>
      <c r="B42" s="97">
        <v>40922</v>
      </c>
      <c r="C42" s="98">
        <f>dw!C42</f>
        <v>9.2761117535494293</v>
      </c>
      <c r="D42" s="29" t="s">
        <v>72</v>
      </c>
      <c r="E42" s="31">
        <v>0.12515299999999999</v>
      </c>
      <c r="F42" s="31">
        <v>28.51</v>
      </c>
      <c r="G42" s="31">
        <v>0.43897930550684</v>
      </c>
      <c r="H42" s="99">
        <f>(dw!K42*100)/dw!$AB42</f>
        <v>1.7151633746336903</v>
      </c>
      <c r="I42" s="99">
        <f>(dw!L42*100)/dw!$AB42</f>
        <v>3.4511893142662298</v>
      </c>
      <c r="J42" s="99">
        <f>(dw!M42*100)/dw!$AB42</f>
        <v>3.1693157872989879</v>
      </c>
      <c r="K42" s="99">
        <f>(dw!N42*100)/dw!$AB42</f>
        <v>0</v>
      </c>
      <c r="L42" s="99">
        <f>(dw!O42*100)/dw!$AB42</f>
        <v>0</v>
      </c>
      <c r="M42" s="99">
        <f>(dw!P42*100)/dw!$AB42</f>
        <v>18.611577730418361</v>
      </c>
      <c r="N42" s="99">
        <f>(dw!Q42*100)/dw!$AB42</f>
        <v>0</v>
      </c>
      <c r="O42" s="99">
        <f>(dw!R42*100)/dw!$AB42</f>
        <v>12.330047723576774</v>
      </c>
      <c r="P42" s="99">
        <f>(dw!S42*100)/dw!$AB42</f>
        <v>10.086395495452175</v>
      </c>
      <c r="Q42" s="99">
        <f>(dw!T42*100)/dw!$AB42</f>
        <v>14.790003366911645</v>
      </c>
      <c r="R42" s="99">
        <f>(dw!U42*100)/dw!$AB42</f>
        <v>0</v>
      </c>
      <c r="S42" s="99">
        <f>(dw!V42*100)/dw!$AB42</f>
        <v>0</v>
      </c>
      <c r="T42" s="99">
        <f>(dw!W42*100)/dw!$AB42</f>
        <v>0</v>
      </c>
      <c r="U42" s="99">
        <f>(dw!X42*100)/dw!$AB42</f>
        <v>20.239354457431684</v>
      </c>
      <c r="V42" s="99">
        <f>(dw!Y42*100)/dw!$AB42</f>
        <v>6.9172734207015214</v>
      </c>
      <c r="W42" s="99">
        <f>(dw!Z42*100)/dw!$AB42</f>
        <v>8.6896793293089356</v>
      </c>
      <c r="X42" s="99">
        <f>(dw!AA42*100)/dw!$AB42</f>
        <v>0</v>
      </c>
      <c r="Y42" s="99">
        <f t="shared" si="11"/>
        <v>100</v>
      </c>
      <c r="Z42" s="100">
        <f t="shared" si="12"/>
        <v>8.3356684761989079</v>
      </c>
      <c r="AA42" s="100">
        <f t="shared" si="13"/>
        <v>55.818024316358958</v>
      </c>
      <c r="AB42" s="100">
        <f t="shared" si="14"/>
        <v>0.66801272040161419</v>
      </c>
      <c r="AC42" s="100">
        <f t="shared" si="15"/>
        <v>0.70828830144564925</v>
      </c>
      <c r="AD42" s="100">
        <f t="shared" si="16"/>
        <v>0.26610638946192766</v>
      </c>
      <c r="AE42" s="100">
        <f t="shared" si="17"/>
        <v>0.12993279285032655</v>
      </c>
      <c r="AF42" s="100">
        <f t="shared" si="18"/>
        <v>0.42754986309902665</v>
      </c>
      <c r="AG42" s="100">
        <f t="shared" si="10"/>
        <v>0.24795367629977905</v>
      </c>
      <c r="AH42" s="100">
        <f t="shared" si="19"/>
        <v>0.1902427912656976</v>
      </c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x14ac:dyDescent="0.25">
      <c r="A43" s="40" t="s">
        <v>74</v>
      </c>
      <c r="B43" s="101">
        <v>40960</v>
      </c>
      <c r="C43" s="98">
        <f>dw!C43</f>
        <v>2.93150684931507</v>
      </c>
      <c r="D43" s="29" t="s">
        <v>72</v>
      </c>
      <c r="E43" s="41"/>
      <c r="F43" s="41"/>
      <c r="G43" s="42"/>
      <c r="H43" s="99">
        <f>(dw!K43*100)/dw!$AB43</f>
        <v>2.2969479128717851</v>
      </c>
      <c r="I43" s="99">
        <f>(dw!L43*100)/dw!$AB43</f>
        <v>0.56734132759760314</v>
      </c>
      <c r="J43" s="99">
        <f>(dw!M43*100)/dw!$AB43</f>
        <v>6.6353840957303802</v>
      </c>
      <c r="K43" s="99">
        <f>(dw!N43*100)/dw!$AB43</f>
        <v>3.5299888862556852</v>
      </c>
      <c r="L43" s="99">
        <f>(dw!O43*100)/dw!$AB43</f>
        <v>0</v>
      </c>
      <c r="M43" s="99">
        <f>(dw!P43*100)/dw!$AB43</f>
        <v>8.45545620403432</v>
      </c>
      <c r="N43" s="99">
        <f>(dw!Q43*100)/dw!$AB43</f>
        <v>0</v>
      </c>
      <c r="O43" s="99">
        <f>(dw!R43*100)/dw!$AB43</f>
        <v>11.321547930956841</v>
      </c>
      <c r="P43" s="99">
        <f>(dw!S43*100)/dw!$AB43</f>
        <v>5.8608808025687198</v>
      </c>
      <c r="Q43" s="99">
        <f>(dw!T43*100)/dw!$AB43</f>
        <v>7.7583017695081118</v>
      </c>
      <c r="R43" s="99">
        <f>(dw!U43*100)/dw!$AB43</f>
        <v>0.28294557337769732</v>
      </c>
      <c r="S43" s="99">
        <f>(dw!V43*100)/dw!$AB43</f>
        <v>5.2348780883167252E-2</v>
      </c>
      <c r="T43" s="99">
        <f>(dw!W43*100)/dw!$AB43</f>
        <v>0.49048862868926163</v>
      </c>
      <c r="U43" s="99">
        <f>(dw!X43*100)/dw!$AB43</f>
        <v>21.056106660871833</v>
      </c>
      <c r="V43" s="99">
        <f>(dw!Y43*100)/dw!$AB43</f>
        <v>1.484074806501128</v>
      </c>
      <c r="W43" s="99">
        <f>(dw!Z43*100)/dw!$AB43</f>
        <v>30.208186620153452</v>
      </c>
      <c r="X43" s="99">
        <f>(dw!AA43*100)/dw!$AB43</f>
        <v>0</v>
      </c>
      <c r="Y43" s="99">
        <f t="shared" si="11"/>
        <v>99.999999999999986</v>
      </c>
      <c r="Z43" s="100">
        <f t="shared" si="12"/>
        <v>13.029662222455453</v>
      </c>
      <c r="AA43" s="100">
        <f t="shared" si="13"/>
        <v>33.679132280445685</v>
      </c>
      <c r="AB43" s="100">
        <f t="shared" si="14"/>
        <v>0.19807403511547231</v>
      </c>
      <c r="AC43" s="100">
        <f t="shared" si="15"/>
        <v>0.61773893770579469</v>
      </c>
      <c r="AD43" s="100">
        <f t="shared" si="16"/>
        <v>0.38469013871386232</v>
      </c>
      <c r="AE43" s="100">
        <f t="shared" si="17"/>
        <v>0.27895522376725362</v>
      </c>
      <c r="AF43" s="100">
        <f t="shared" si="18"/>
        <v>0.65870502320635371</v>
      </c>
      <c r="AG43" s="100">
        <f t="shared" si="10"/>
        <v>1.5477305475504273</v>
      </c>
      <c r="AH43" s="100">
        <f t="shared" si="19"/>
        <v>0.12707480836458496</v>
      </c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x14ac:dyDescent="0.25">
      <c r="A44" s="26" t="s">
        <v>75</v>
      </c>
      <c r="B44" s="97">
        <v>41048</v>
      </c>
      <c r="C44" s="98">
        <f>dw!C44</f>
        <v>3.54513682453352</v>
      </c>
      <c r="D44" s="29" t="s">
        <v>72</v>
      </c>
      <c r="E44" s="31">
        <v>8.5099999999999995E-2</v>
      </c>
      <c r="F44" s="31">
        <v>33</v>
      </c>
      <c r="G44" s="31">
        <v>0.25787878787878799</v>
      </c>
      <c r="H44" s="99">
        <f>(dw!K44*100)/dw!$AB44</f>
        <v>0.35746967843011918</v>
      </c>
      <c r="I44" s="99">
        <f>(dw!L44*100)/dw!$AB44</f>
        <v>0.57598289918838175</v>
      </c>
      <c r="J44" s="99">
        <f>(dw!M44*100)/dw!$AB44</f>
        <v>1.1314700735968963</v>
      </c>
      <c r="K44" s="99">
        <f>(dw!N44*100)/dw!$AB44</f>
        <v>0.78636884171946719</v>
      </c>
      <c r="L44" s="99">
        <f>(dw!O44*100)/dw!$AB44</f>
        <v>0</v>
      </c>
      <c r="M44" s="99">
        <f>(dw!P44*100)/dw!$AB44</f>
        <v>18.610099182717285</v>
      </c>
      <c r="N44" s="99">
        <f>(dw!Q44*100)/dw!$AB44</f>
        <v>0</v>
      </c>
      <c r="O44" s="99">
        <f>(dw!R44*100)/dw!$AB44</f>
        <v>13.876361626708224</v>
      </c>
      <c r="P44" s="99">
        <f>(dw!S44*100)/dw!$AB44</f>
        <v>11.451641648720083</v>
      </c>
      <c r="Q44" s="99">
        <f>(dw!T44*100)/dw!$AB44</f>
        <v>10.147409905425405</v>
      </c>
      <c r="R44" s="99">
        <f>(dw!U44*100)/dw!$AB44</f>
        <v>6.1728420287843528</v>
      </c>
      <c r="S44" s="99">
        <f>(dw!V44*100)/dw!$AB44</f>
        <v>2.7155281766325512</v>
      </c>
      <c r="T44" s="99">
        <f>(dw!W44*100)/dw!$AB44</f>
        <v>0</v>
      </c>
      <c r="U44" s="99">
        <f>(dw!X44*100)/dw!$AB44</f>
        <v>28.689251369873748</v>
      </c>
      <c r="V44" s="99">
        <f>(dw!Y44*100)/dw!$AB44</f>
        <v>0.34849278266784411</v>
      </c>
      <c r="W44" s="99">
        <f>(dw!Z44*100)/dw!$AB44</f>
        <v>5.1370817855356208</v>
      </c>
      <c r="X44" s="99">
        <f>(dw!AA44*100)/dw!$AB44</f>
        <v>0</v>
      </c>
      <c r="Y44" s="99">
        <f t="shared" si="11"/>
        <v>99.999999999999972</v>
      </c>
      <c r="Z44" s="100">
        <f t="shared" si="12"/>
        <v>2.8512914929348643</v>
      </c>
      <c r="AA44" s="100">
        <f t="shared" si="13"/>
        <v>60.258354392355351</v>
      </c>
      <c r="AB44" s="100">
        <f t="shared" si="14"/>
        <v>0.61704570001603665</v>
      </c>
      <c r="AC44" s="100">
        <f t="shared" si="15"/>
        <v>0.90959916240703009</v>
      </c>
      <c r="AD44" s="100">
        <f t="shared" si="16"/>
        <v>0.32254101865950857</v>
      </c>
      <c r="AE44" s="100">
        <f t="shared" si="17"/>
        <v>4.5179963426152769E-2</v>
      </c>
      <c r="AF44" s="100">
        <f t="shared" si="18"/>
        <v>0.72815316981216571</v>
      </c>
      <c r="AG44" s="100">
        <f t="shared" si="10"/>
        <v>1.025759201362948</v>
      </c>
      <c r="AH44" s="100">
        <f t="shared" si="19"/>
        <v>3.2146180940050693E-2</v>
      </c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x14ac:dyDescent="0.25">
      <c r="A45" s="26" t="s">
        <v>76</v>
      </c>
      <c r="B45" s="97">
        <v>41113</v>
      </c>
      <c r="C45" s="98">
        <f>dw!C45</f>
        <v>2.57275143492026</v>
      </c>
      <c r="D45" s="29" t="s">
        <v>72</v>
      </c>
      <c r="E45" s="31">
        <v>0.77549999999999997</v>
      </c>
      <c r="F45" s="31">
        <v>33</v>
      </c>
      <c r="G45" s="31">
        <v>2.35</v>
      </c>
      <c r="H45" s="99">
        <f>(dw!K45*100)/dw!$AB45</f>
        <v>1.3235106573370441</v>
      </c>
      <c r="I45" s="99">
        <f>(dw!L45*100)/dw!$AB45</f>
        <v>2.1549519197301494</v>
      </c>
      <c r="J45" s="99">
        <f>(dw!M45*100)/dw!$AB45</f>
        <v>2.9141030881217045</v>
      </c>
      <c r="K45" s="99">
        <f>(dw!N45*100)/dw!$AB45</f>
        <v>3.3744551818886377</v>
      </c>
      <c r="L45" s="99">
        <f>(dw!O45*100)/dw!$AB45</f>
        <v>0</v>
      </c>
      <c r="M45" s="99">
        <f>(dw!P45*100)/dw!$AB45</f>
        <v>20.645412946637226</v>
      </c>
      <c r="N45" s="99">
        <f>(dw!Q45*100)/dw!$AB45</f>
        <v>0</v>
      </c>
      <c r="O45" s="99">
        <f>(dw!R45*100)/dw!$AB45</f>
        <v>14.035570181266772</v>
      </c>
      <c r="P45" s="99">
        <f>(dw!S45*100)/dw!$AB45</f>
        <v>13.896082516795222</v>
      </c>
      <c r="Q45" s="99">
        <f>(dw!T45*100)/dw!$AB45</f>
        <v>10.113927662987415</v>
      </c>
      <c r="R45" s="99">
        <f>(dw!U45*100)/dw!$AB45</f>
        <v>0</v>
      </c>
      <c r="S45" s="99">
        <f>(dw!V45*100)/dw!$AB45</f>
        <v>0</v>
      </c>
      <c r="T45" s="99">
        <f>(dw!W45*100)/dw!$AB45</f>
        <v>0</v>
      </c>
      <c r="U45" s="99">
        <f>(dw!X45*100)/dw!$AB45</f>
        <v>30.646259885235299</v>
      </c>
      <c r="V45" s="99">
        <f>(dw!Y45*100)/dw!$AB45</f>
        <v>0.89572596000053417</v>
      </c>
      <c r="W45" s="99">
        <f>(dw!Z45*100)/dw!$AB45</f>
        <v>0</v>
      </c>
      <c r="X45" s="99">
        <f>(dw!AA45*100)/dw!$AB45</f>
        <v>0</v>
      </c>
      <c r="Y45" s="99">
        <f t="shared" si="11"/>
        <v>99.999999999999986</v>
      </c>
      <c r="Z45" s="100">
        <f t="shared" si="12"/>
        <v>9.7670208470775357</v>
      </c>
      <c r="AA45" s="100">
        <f t="shared" si="13"/>
        <v>58.690993307686632</v>
      </c>
      <c r="AB45" s="100">
        <f t="shared" si="14"/>
        <v>0.61951275081621271</v>
      </c>
      <c r="AC45" s="100">
        <f t="shared" si="15"/>
        <v>0.75832150545332444</v>
      </c>
      <c r="AD45" s="100">
        <f t="shared" si="16"/>
        <v>0.34304009570403221</v>
      </c>
      <c r="AE45" s="100">
        <f t="shared" si="17"/>
        <v>0.14267169399622182</v>
      </c>
      <c r="AF45" s="100">
        <f t="shared" si="18"/>
        <v>0.79522465654829977</v>
      </c>
      <c r="AG45" s="100">
        <f t="shared" si="10"/>
        <v>1.4775843465966474</v>
      </c>
      <c r="AH45" s="100">
        <f t="shared" si="19"/>
        <v>0.11028039243104878</v>
      </c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 x14ac:dyDescent="0.25">
      <c r="A46" s="40" t="s">
        <v>77</v>
      </c>
      <c r="B46" s="101">
        <v>41149</v>
      </c>
      <c r="C46" s="98">
        <f>dw!C46</f>
        <v>2.6849315068493098</v>
      </c>
      <c r="D46" s="29" t="s">
        <v>72</v>
      </c>
      <c r="E46" s="41"/>
      <c r="F46" s="41"/>
      <c r="G46" s="42"/>
      <c r="H46" s="99">
        <f>(dw!K46*100)/dw!$AB46</f>
        <v>5.9006495503877225</v>
      </c>
      <c r="I46" s="99">
        <f>(dw!L46*100)/dw!$AB46</f>
        <v>1.1314261908723209</v>
      </c>
      <c r="J46" s="99">
        <f>(dw!M46*100)/dw!$AB46</f>
        <v>21.241889838004781</v>
      </c>
      <c r="K46" s="99">
        <f>(dw!N46*100)/dw!$AB46</f>
        <v>2.0590118891511797</v>
      </c>
      <c r="L46" s="99">
        <f>(dw!O46*100)/dw!$AB46</f>
        <v>0</v>
      </c>
      <c r="M46" s="99">
        <f>(dw!P46*100)/dw!$AB46</f>
        <v>13.687329508047318</v>
      </c>
      <c r="N46" s="99">
        <f>(dw!Q46*100)/dw!$AB46</f>
        <v>0</v>
      </c>
      <c r="O46" s="99">
        <f>(dw!R46*100)/dw!$AB46</f>
        <v>12.743018083142591</v>
      </c>
      <c r="P46" s="99">
        <f>(dw!S46*100)/dw!$AB46</f>
        <v>9.0540970885532523</v>
      </c>
      <c r="Q46" s="99">
        <f>(dw!T46*100)/dw!$AB46</f>
        <v>7.1243000034404425</v>
      </c>
      <c r="R46" s="99">
        <f>(dw!U46*100)/dw!$AB46</f>
        <v>0.13967332941230076</v>
      </c>
      <c r="S46" s="99">
        <f>(dw!V46*100)/dw!$AB46</f>
        <v>0.26410907962562341</v>
      </c>
      <c r="T46" s="99">
        <f>(dw!W46*100)/dw!$AB46</f>
        <v>3.0033716363057961</v>
      </c>
      <c r="U46" s="99">
        <f>(dw!X46*100)/dw!$AB46</f>
        <v>13.409730346341076</v>
      </c>
      <c r="V46" s="99">
        <f>(dw!Y46*100)/dw!$AB46</f>
        <v>0.25525369919237817</v>
      </c>
      <c r="W46" s="99">
        <f>(dw!Z46*100)/dw!$AB46</f>
        <v>9.9861397575232296</v>
      </c>
      <c r="X46" s="99">
        <f>(dw!AA46*100)/dw!$AB46</f>
        <v>0</v>
      </c>
      <c r="Y46" s="99">
        <f t="shared" si="11"/>
        <v>100.00000000000003</v>
      </c>
      <c r="Z46" s="100">
        <f t="shared" si="12"/>
        <v>30.332977468416004</v>
      </c>
      <c r="AA46" s="100">
        <f t="shared" si="13"/>
        <v>42.748418012595906</v>
      </c>
      <c r="AB46" s="100">
        <f t="shared" si="14"/>
        <v>0.16089505183139369</v>
      </c>
      <c r="AC46" s="100">
        <f t="shared" si="15"/>
        <v>0.30655921903895389</v>
      </c>
      <c r="AD46" s="100">
        <f t="shared" si="16"/>
        <v>0.23878512269728455</v>
      </c>
      <c r="AE46" s="100">
        <f t="shared" si="17"/>
        <v>0.41505744750450413</v>
      </c>
      <c r="AF46" s="100">
        <f t="shared" si="18"/>
        <v>0.96497294361697861</v>
      </c>
      <c r="AG46" s="100"/>
      <c r="AH46" s="100">
        <f t="shared" si="19"/>
        <v>0.51460548492616442</v>
      </c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x14ac:dyDescent="0.25">
      <c r="A47" s="40" t="s">
        <v>78</v>
      </c>
      <c r="B47" s="101">
        <v>41345</v>
      </c>
      <c r="C47" s="98">
        <f>dw!C47</f>
        <v>1.7808219178082201</v>
      </c>
      <c r="D47" s="29" t="s">
        <v>72</v>
      </c>
      <c r="E47" s="41"/>
      <c r="F47" s="41"/>
      <c r="G47" s="42"/>
      <c r="H47" s="99">
        <f>(dw!K47*100)/dw!$AB47</f>
        <v>1.7309508163091205</v>
      </c>
      <c r="I47" s="99">
        <f>(dw!L47*100)/dw!$AB47</f>
        <v>1.721212926008179</v>
      </c>
      <c r="J47" s="99">
        <f>(dw!M47*100)/dw!$AB47</f>
        <v>10.129780355873446</v>
      </c>
      <c r="K47" s="99">
        <f>(dw!N47*100)/dw!$AB47</f>
        <v>3.990795871898503</v>
      </c>
      <c r="L47" s="99">
        <f>(dw!O47*100)/dw!$AB47</f>
        <v>0</v>
      </c>
      <c r="M47" s="99">
        <f>(dw!P47*100)/dw!$AB47</f>
        <v>9.9318274985840702</v>
      </c>
      <c r="N47" s="99">
        <f>(dw!Q47*100)/dw!$AB47</f>
        <v>0</v>
      </c>
      <c r="O47" s="99">
        <f>(dw!R47*100)/dw!$AB47</f>
        <v>13.27424668978624</v>
      </c>
      <c r="P47" s="99">
        <f>(dw!S47*100)/dw!$AB47</f>
        <v>7.9775690014295249</v>
      </c>
      <c r="Q47" s="99">
        <f>(dw!T47*100)/dw!$AB47</f>
        <v>6.4880706935960593</v>
      </c>
      <c r="R47" s="99">
        <f>(dw!U47*100)/dw!$AB47</f>
        <v>3.3155781624801796E-2</v>
      </c>
      <c r="S47" s="99">
        <f>(dw!V47*100)/dw!$AB47</f>
        <v>5.1014390424259329E-2</v>
      </c>
      <c r="T47" s="99">
        <f>(dw!W47*100)/dw!$AB47</f>
        <v>0.21105120205103151</v>
      </c>
      <c r="U47" s="99">
        <f>(dw!X47*100)/dw!$AB47</f>
        <v>9.8497177677816676</v>
      </c>
      <c r="V47" s="99">
        <f>(dw!Y47*100)/dw!$AB47</f>
        <v>1.8823498700485402</v>
      </c>
      <c r="W47" s="99">
        <f>(dw!Z47*100)/dw!$AB47</f>
        <v>32.728257134584545</v>
      </c>
      <c r="X47" s="99">
        <f>(dw!AA47*100)/dw!$AB47</f>
        <v>0</v>
      </c>
      <c r="Y47" s="99">
        <f t="shared" si="11"/>
        <v>99.999999999999972</v>
      </c>
      <c r="Z47" s="100">
        <f t="shared" si="12"/>
        <v>17.572739970089248</v>
      </c>
      <c r="AA47" s="100">
        <f t="shared" si="13"/>
        <v>37.704869665020695</v>
      </c>
      <c r="AB47" s="100">
        <f t="shared" si="14"/>
        <v>0.49858959611597031</v>
      </c>
      <c r="AC47" s="100">
        <f t="shared" si="15"/>
        <v>0.3591843540040916</v>
      </c>
      <c r="AD47" s="100">
        <f t="shared" si="16"/>
        <v>0.20712445001651925</v>
      </c>
      <c r="AE47" s="100">
        <f t="shared" si="17"/>
        <v>0.31789978050946338</v>
      </c>
      <c r="AF47" s="100">
        <f t="shared" si="18"/>
        <v>0.64713748865780396</v>
      </c>
      <c r="AG47" s="100">
        <f>(H47)/V47</f>
        <v>0.91956912147500214</v>
      </c>
      <c r="AH47" s="100">
        <f t="shared" si="19"/>
        <v>0.29425024206182993</v>
      </c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x14ac:dyDescent="0.25">
      <c r="A48" s="26" t="s">
        <v>79</v>
      </c>
      <c r="B48" s="97">
        <v>41434</v>
      </c>
      <c r="C48" s="98">
        <f>dw!C48</f>
        <v>1.7574612247766599</v>
      </c>
      <c r="D48" s="29" t="s">
        <v>72</v>
      </c>
      <c r="E48" s="31">
        <v>4.3999999999999997E-2</v>
      </c>
      <c r="F48" s="31">
        <v>32.71</v>
      </c>
      <c r="G48" s="31">
        <v>0.13451543870376001</v>
      </c>
      <c r="H48" s="99">
        <f>(dw!K48*100)/dw!$AB48</f>
        <v>0.24561410045297521</v>
      </c>
      <c r="I48" s="99">
        <f>(dw!L48*100)/dw!$AB48</f>
        <v>0.41292199498335264</v>
      </c>
      <c r="J48" s="99">
        <f>(dw!M48*100)/dw!$AB48</f>
        <v>9.3869619980848498</v>
      </c>
      <c r="K48" s="99">
        <f>(dw!N48*100)/dw!$AB48</f>
        <v>1.1026106864864578</v>
      </c>
      <c r="L48" s="99">
        <f>(dw!O48*100)/dw!$AB48</f>
        <v>0</v>
      </c>
      <c r="M48" s="99">
        <f>(dw!P48*100)/dw!$AB48</f>
        <v>24.278737619940351</v>
      </c>
      <c r="N48" s="99">
        <f>(dw!Q48*100)/dw!$AB48</f>
        <v>0</v>
      </c>
      <c r="O48" s="99">
        <f>(dw!R48*100)/dw!$AB48</f>
        <v>26.016189521671436</v>
      </c>
      <c r="P48" s="99">
        <f>(dw!S48*100)/dw!$AB48</f>
        <v>7.1325447967167888</v>
      </c>
      <c r="Q48" s="99">
        <f>(dw!T48*100)/dw!$AB48</f>
        <v>11.309592768776914</v>
      </c>
      <c r="R48" s="99">
        <f>(dw!U48*100)/dw!$AB48</f>
        <v>2.5822566963646523</v>
      </c>
      <c r="S48" s="99">
        <f>(dw!V48*100)/dw!$AB48</f>
        <v>2.9802681332038659</v>
      </c>
      <c r="T48" s="99">
        <f>(dw!W48*100)/dw!$AB48</f>
        <v>0</v>
      </c>
      <c r="U48" s="99">
        <f>(dw!X48*100)/dw!$AB48</f>
        <v>11.28986122906897</v>
      </c>
      <c r="V48" s="99">
        <f>(dw!Y48*100)/dw!$AB48</f>
        <v>0.29773701410625381</v>
      </c>
      <c r="W48" s="99">
        <f>(dw!Z48*100)/dw!$AB48</f>
        <v>2.9647034401431145</v>
      </c>
      <c r="X48" s="99">
        <f>(dw!AA48*100)/dw!$AB48</f>
        <v>0</v>
      </c>
      <c r="Y48" s="99">
        <f t="shared" si="11"/>
        <v>99.999999999999986</v>
      </c>
      <c r="Z48" s="100">
        <f t="shared" si="12"/>
        <v>11.148108780007634</v>
      </c>
      <c r="AA48" s="100">
        <f t="shared" si="13"/>
        <v>71.319321403470141</v>
      </c>
      <c r="AB48" s="100">
        <f t="shared" si="14"/>
        <v>0.62703016257561695</v>
      </c>
      <c r="AC48" s="100">
        <f t="shared" si="15"/>
        <v>0.50315876278032268</v>
      </c>
      <c r="AD48" s="100">
        <f t="shared" si="16"/>
        <v>0.1366659355448214</v>
      </c>
      <c r="AE48" s="100">
        <f t="shared" si="17"/>
        <v>0.13518195917109033</v>
      </c>
      <c r="AF48" s="100">
        <f t="shared" si="18"/>
        <v>0.68864855538113834</v>
      </c>
      <c r="AG48" s="100">
        <f>(H48)/V48</f>
        <v>0.82493639962857479</v>
      </c>
      <c r="AH48" s="100">
        <f t="shared" si="19"/>
        <v>5.6831112161157944E-2</v>
      </c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x14ac:dyDescent="0.25">
      <c r="A49" s="40" t="s">
        <v>80</v>
      </c>
      <c r="B49" s="101">
        <v>41557</v>
      </c>
      <c r="C49" s="98">
        <f>dw!C49</f>
        <v>2.5753424657534199</v>
      </c>
      <c r="D49" s="29" t="s">
        <v>72</v>
      </c>
      <c r="E49" s="41"/>
      <c r="F49" s="41"/>
      <c r="G49" s="42"/>
      <c r="H49" s="99">
        <f>(dw!K49*100)/dw!$AB49</f>
        <v>2.5321389079217171</v>
      </c>
      <c r="I49" s="99">
        <f>(dw!L49*100)/dw!$AB49</f>
        <v>0.4876554703080625</v>
      </c>
      <c r="J49" s="99">
        <f>(dw!M49*100)/dw!$AB49</f>
        <v>11.945215770254293</v>
      </c>
      <c r="K49" s="99">
        <f>(dw!N49*100)/dw!$AB49</f>
        <v>0</v>
      </c>
      <c r="L49" s="99">
        <f>(dw!O49*100)/dw!$AB49</f>
        <v>0</v>
      </c>
      <c r="M49" s="99">
        <f>(dw!P49*100)/dw!$AB49</f>
        <v>17.49142656606649</v>
      </c>
      <c r="N49" s="99">
        <f>(dw!Q49*100)/dw!$AB49</f>
        <v>0</v>
      </c>
      <c r="O49" s="99">
        <f>(dw!R49*100)/dw!$AB49</f>
        <v>13.511023857181248</v>
      </c>
      <c r="P49" s="99">
        <f>(dw!S49*100)/dw!$AB49</f>
        <v>7.4428862058827132</v>
      </c>
      <c r="Q49" s="99">
        <f>(dw!T49*100)/dw!$AB49</f>
        <v>10.939533169246968</v>
      </c>
      <c r="R49" s="99">
        <f>(dw!U49*100)/dw!$AB49</f>
        <v>8.4242348138591452E-2</v>
      </c>
      <c r="S49" s="99">
        <f>(dw!V49*100)/dw!$AB49</f>
        <v>0.16220713772439216</v>
      </c>
      <c r="T49" s="99">
        <f>(dw!W49*100)/dw!$AB49</f>
        <v>4.0818800180522405</v>
      </c>
      <c r="U49" s="99">
        <f>(dw!X49*100)/dw!$AB49</f>
        <v>21.41152498803562</v>
      </c>
      <c r="V49" s="99">
        <f>(dw!Y49*100)/dw!$AB49</f>
        <v>0.13682735382529759</v>
      </c>
      <c r="W49" s="99">
        <f>(dw!Z49*100)/dw!$AB49</f>
        <v>9.7734382073623749</v>
      </c>
      <c r="X49" s="99">
        <f>(dw!AA49*100)/dw!$AB49</f>
        <v>0</v>
      </c>
      <c r="Y49" s="99">
        <f t="shared" si="11"/>
        <v>100.00000000000001</v>
      </c>
      <c r="Z49" s="100">
        <f t="shared" si="12"/>
        <v>14.965010148484073</v>
      </c>
      <c r="AA49" s="100">
        <f t="shared" si="13"/>
        <v>49.469112146516018</v>
      </c>
      <c r="AB49" s="100">
        <f t="shared" si="14"/>
        <v>0.16148631636102617</v>
      </c>
      <c r="AC49" s="100">
        <f t="shared" si="15"/>
        <v>0.58860814829337149</v>
      </c>
      <c r="AD49" s="100">
        <f t="shared" si="16"/>
        <v>0.30207861912119172</v>
      </c>
      <c r="AE49" s="100">
        <f t="shared" si="17"/>
        <v>0.23225287495916297</v>
      </c>
      <c r="AF49" s="100">
        <f t="shared" si="18"/>
        <v>0.95665386433989408</v>
      </c>
      <c r="AG49" s="100"/>
      <c r="AH49" s="100">
        <f t="shared" si="19"/>
        <v>0.14014038430044484</v>
      </c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x14ac:dyDescent="0.25">
      <c r="A50" s="26" t="s">
        <v>81</v>
      </c>
      <c r="B50" s="97">
        <v>41601</v>
      </c>
      <c r="C50" s="98">
        <f>dw!C50</f>
        <v>16.828407062764601</v>
      </c>
      <c r="D50" s="29" t="s">
        <v>72</v>
      </c>
      <c r="E50" s="31">
        <v>4.2791402435602401E-2</v>
      </c>
      <c r="F50" s="31">
        <v>27.35</v>
      </c>
      <c r="G50" s="31">
        <v>0.156458509819387</v>
      </c>
      <c r="H50" s="99">
        <f>(dw!K50*100)/dw!$AB50</f>
        <v>0.94107288092351871</v>
      </c>
      <c r="I50" s="99">
        <f>(dw!L50*100)/dw!$AB50</f>
        <v>0.8535300361619147</v>
      </c>
      <c r="J50" s="99">
        <f>(dw!M50*100)/dw!$AB50</f>
        <v>1.6103327982978075</v>
      </c>
      <c r="K50" s="99">
        <f>(dw!N50*100)/dw!$AB50</f>
        <v>1.4861764786498011</v>
      </c>
      <c r="L50" s="99">
        <f>(dw!O50*100)/dw!$AB50</f>
        <v>0</v>
      </c>
      <c r="M50" s="99">
        <f>(dw!P50*100)/dw!$AB50</f>
        <v>24.753597898091193</v>
      </c>
      <c r="N50" s="99">
        <f>(dw!Q50*100)/dw!$AB50</f>
        <v>0</v>
      </c>
      <c r="O50" s="99">
        <f>(dw!R50*100)/dw!$AB50</f>
        <v>16.99740584263964</v>
      </c>
      <c r="P50" s="99">
        <f>(dw!S50*100)/dw!$AB50</f>
        <v>6.2140559970670086</v>
      </c>
      <c r="Q50" s="99">
        <f>(dw!T50*100)/dw!$AB50</f>
        <v>13.449156427095891</v>
      </c>
      <c r="R50" s="99">
        <f>(dw!U50*100)/dw!$AB50</f>
        <v>0.147112928327676</v>
      </c>
      <c r="S50" s="99">
        <f>(dw!V50*100)/dw!$AB50</f>
        <v>0.13536265537737718</v>
      </c>
      <c r="T50" s="99">
        <f>(dw!W50*100)/dw!$AB50</f>
        <v>0</v>
      </c>
      <c r="U50" s="99">
        <f>(dw!X50*100)/dw!$AB50</f>
        <v>21.141979121176565</v>
      </c>
      <c r="V50" s="99">
        <f>(dw!Y50*100)/dw!$AB50</f>
        <v>1.012735083525818</v>
      </c>
      <c r="W50" s="99">
        <f>(dw!Z50*100)/dw!$AB50</f>
        <v>3.2717106515021279</v>
      </c>
      <c r="X50" s="99">
        <f>(dw!AA50*100)/dw!$AB50</f>
        <v>7.9857712011636739</v>
      </c>
      <c r="Y50" s="99">
        <f t="shared" si="11"/>
        <v>100</v>
      </c>
      <c r="Z50" s="100">
        <f t="shared" si="12"/>
        <v>4.8911121940330418</v>
      </c>
      <c r="AA50" s="100">
        <f t="shared" si="13"/>
        <v>61.561329093221417</v>
      </c>
      <c r="AB50" s="100">
        <f t="shared" si="14"/>
        <v>0.47560941088188469</v>
      </c>
      <c r="AC50" s="100">
        <f t="shared" si="15"/>
        <v>0.8121194238974051</v>
      </c>
      <c r="AD50" s="100">
        <f t="shared" si="16"/>
        <v>0.25563643798103736</v>
      </c>
      <c r="AE50" s="100">
        <f t="shared" si="17"/>
        <v>7.3603198005776721E-2</v>
      </c>
      <c r="AF50" s="100">
        <f t="shared" si="18"/>
        <v>0.63925431020229428</v>
      </c>
      <c r="AG50" s="100">
        <f t="shared" ref="AG50:AG59" si="20">(H50)/V50</f>
        <v>0.92923894533918128</v>
      </c>
      <c r="AH50" s="100">
        <f t="shared" si="19"/>
        <v>8.1003207737363872E-2</v>
      </c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x14ac:dyDescent="0.25">
      <c r="A51" s="26">
        <v>355</v>
      </c>
      <c r="B51" s="97">
        <v>41745</v>
      </c>
      <c r="C51" s="98">
        <f>dw!C51</f>
        <v>3.1232876712328799</v>
      </c>
      <c r="D51" s="29" t="s">
        <v>72</v>
      </c>
      <c r="E51" s="31">
        <v>1.28700128700129E-2</v>
      </c>
      <c r="F51" s="31">
        <v>45.5</v>
      </c>
      <c r="G51" s="31">
        <v>2.8285742571456898E-2</v>
      </c>
      <c r="H51" s="99">
        <f>(dw!K51*100)/dw!$AB51</f>
        <v>1.3412300641338255</v>
      </c>
      <c r="I51" s="99">
        <f>(dw!L51*100)/dw!$AB51</f>
        <v>0.39398572952916877</v>
      </c>
      <c r="J51" s="99">
        <f>(dw!M51*100)/dw!$AB51</f>
        <v>4.9972834200901293</v>
      </c>
      <c r="K51" s="99">
        <f>(dw!N51*100)/dw!$AB51</f>
        <v>0.28431433643590803</v>
      </c>
      <c r="L51" s="99">
        <f>(dw!O51*100)/dw!$AB51</f>
        <v>5.4498116745871496E-2</v>
      </c>
      <c r="M51" s="99">
        <f>(dw!P51*100)/dw!$AB51</f>
        <v>21.065817149420678</v>
      </c>
      <c r="N51" s="99">
        <f>(dw!Q51*100)/dw!$AB51</f>
        <v>6.1378673837512089E-2</v>
      </c>
      <c r="O51" s="99">
        <f>(dw!R51*100)/dw!$AB51</f>
        <v>35.168208794127253</v>
      </c>
      <c r="P51" s="99">
        <f>(dw!S51*100)/dw!$AB51</f>
        <v>3.0827034079999551</v>
      </c>
      <c r="Q51" s="99">
        <f>(dw!T51*100)/dw!$AB51</f>
        <v>12.846963613384307</v>
      </c>
      <c r="R51" s="99">
        <f>(dw!U51*100)/dw!$AB51</f>
        <v>1.7183702522670166E-3</v>
      </c>
      <c r="S51" s="99">
        <f>(dw!V51*100)/dw!$AB51</f>
        <v>0</v>
      </c>
      <c r="T51" s="99">
        <f>(dw!W51*100)/dw!$AB51</f>
        <v>0.18576138550361734</v>
      </c>
      <c r="U51" s="99">
        <f>(dw!X51*100)/dw!$AB51</f>
        <v>11.664894444172958</v>
      </c>
      <c r="V51" s="99">
        <f>(dw!Y51*100)/dw!$AB51</f>
        <v>0.25457171487842467</v>
      </c>
      <c r="W51" s="99">
        <f>(dw!Z51*100)/dw!$AB51</f>
        <v>7.6426019011547872</v>
      </c>
      <c r="X51" s="99">
        <f>(dw!AA51*100)/dw!$AB51</f>
        <v>0.95406887833332243</v>
      </c>
      <c r="Y51" s="99">
        <f t="shared" si="11"/>
        <v>99.999999999999972</v>
      </c>
      <c r="Z51" s="100">
        <f t="shared" si="12"/>
        <v>7.0713116669349025</v>
      </c>
      <c r="AA51" s="100">
        <f t="shared" si="13"/>
        <v>72.226790009021968</v>
      </c>
      <c r="AB51" s="100">
        <f t="shared" si="14"/>
        <v>0.22705287202202984</v>
      </c>
      <c r="AC51" s="100">
        <f t="shared" si="15"/>
        <v>0.62258572386526867</v>
      </c>
      <c r="AD51" s="100">
        <f t="shared" si="16"/>
        <v>0.13904708816141448</v>
      </c>
      <c r="AE51" s="100">
        <f t="shared" si="17"/>
        <v>8.9173782442246274E-2</v>
      </c>
      <c r="AF51" s="100">
        <f t="shared" si="18"/>
        <v>0.87206085384210985</v>
      </c>
      <c r="AG51" s="100">
        <f t="shared" si="20"/>
        <v>5.2685745734727609</v>
      </c>
      <c r="AH51" s="100">
        <f t="shared" si="19"/>
        <v>0.14557831454098377</v>
      </c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x14ac:dyDescent="0.25">
      <c r="A52" s="26" t="s">
        <v>82</v>
      </c>
      <c r="B52" s="97">
        <v>41955</v>
      </c>
      <c r="C52" s="98">
        <f>dw!C52</f>
        <v>5.8204095656097596</v>
      </c>
      <c r="D52" s="29" t="s">
        <v>72</v>
      </c>
      <c r="E52" s="31">
        <v>8.8499999999999995E-2</v>
      </c>
      <c r="F52" s="31">
        <v>66.400000000000006</v>
      </c>
      <c r="G52" s="31">
        <v>0.133283132530121</v>
      </c>
      <c r="H52" s="99">
        <f>(dw!K52*100)/dw!$AB52</f>
        <v>0.2935549704200674</v>
      </c>
      <c r="I52" s="99">
        <f>(dw!L52*100)/dw!$AB52</f>
        <v>0.30462478217461225</v>
      </c>
      <c r="J52" s="99">
        <f>(dw!M52*100)/dw!$AB52</f>
        <v>0.35558759612619745</v>
      </c>
      <c r="K52" s="99">
        <f>(dw!N52*100)/dw!$AB52</f>
        <v>0.13489249885151453</v>
      </c>
      <c r="L52" s="99">
        <f>(dw!O52*100)/dw!$AB52</f>
        <v>7.3524924841375325E-3</v>
      </c>
      <c r="M52" s="99">
        <f>(dw!P52*100)/dw!$AB52</f>
        <v>20.319888445707829</v>
      </c>
      <c r="N52" s="99">
        <f>(dw!Q52*100)/dw!$AB52</f>
        <v>0</v>
      </c>
      <c r="O52" s="99">
        <f>(dw!R52*100)/dw!$AB52</f>
        <v>2.8610375801345715</v>
      </c>
      <c r="P52" s="99">
        <f>(dw!S52*100)/dw!$AB52</f>
        <v>1.0752751022298694</v>
      </c>
      <c r="Q52" s="99">
        <f>(dw!T52*100)/dw!$AB52</f>
        <v>4.6498373216291142</v>
      </c>
      <c r="R52" s="99">
        <f>(dw!U52*100)/dw!$AB52</f>
        <v>0</v>
      </c>
      <c r="S52" s="99">
        <f>(dw!V52*100)/dw!$AB52</f>
        <v>0</v>
      </c>
      <c r="T52" s="99">
        <f>(dw!W52*100)/dw!$AB52</f>
        <v>0</v>
      </c>
      <c r="U52" s="99">
        <f>(dw!X52*100)/dw!$AB52</f>
        <v>63.416528737595243</v>
      </c>
      <c r="V52" s="99">
        <f>(dw!Y52*100)/dw!$AB52</f>
        <v>0.16258566086738835</v>
      </c>
      <c r="W52" s="99">
        <f>(dw!Z52*100)/dw!$AB52</f>
        <v>6.3347969172609151</v>
      </c>
      <c r="X52" s="99">
        <f>(dw!AA52*100)/dw!$AB52</f>
        <v>8.4037894518538978E-2</v>
      </c>
      <c r="Y52" s="99">
        <f t="shared" si="11"/>
        <v>100.00000000000001</v>
      </c>
      <c r="Z52" s="100">
        <f t="shared" si="12"/>
        <v>1.0960123400565291</v>
      </c>
      <c r="AA52" s="100">
        <f t="shared" si="13"/>
        <v>28.906038449701384</v>
      </c>
      <c r="AB52" s="100">
        <f t="shared" si="14"/>
        <v>0.50925291411697582</v>
      </c>
      <c r="AC52" s="100">
        <f t="shared" si="15"/>
        <v>0.98301086390726267</v>
      </c>
      <c r="AD52" s="100">
        <f t="shared" si="16"/>
        <v>0.68690170420565611</v>
      </c>
      <c r="AE52" s="100">
        <f t="shared" si="17"/>
        <v>3.6531247404950243E-2</v>
      </c>
      <c r="AF52" s="100">
        <f t="shared" si="18"/>
        <v>0.78628673439884911</v>
      </c>
      <c r="AG52" s="100">
        <f t="shared" si="20"/>
        <v>1.8055403462640109</v>
      </c>
      <c r="AH52" s="100">
        <f t="shared" si="19"/>
        <v>9.4084316564362839E-3</v>
      </c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x14ac:dyDescent="0.25">
      <c r="A53" s="26" t="s">
        <v>83</v>
      </c>
      <c r="B53" s="97">
        <v>42020</v>
      </c>
      <c r="C53" s="98">
        <f>dw!C53</f>
        <v>4.5033652323666598</v>
      </c>
      <c r="D53" s="29" t="s">
        <v>72</v>
      </c>
      <c r="E53" s="31">
        <v>3.4000000000000002E-2</v>
      </c>
      <c r="F53" s="31">
        <v>38.94</v>
      </c>
      <c r="G53" s="31">
        <v>8.7313816127375501E-2</v>
      </c>
      <c r="H53" s="99">
        <f>(dw!K53*100)/dw!$AB53</f>
        <v>0.45609905429222564</v>
      </c>
      <c r="I53" s="99">
        <f>(dw!L53*100)/dw!$AB53</f>
        <v>1.026026326427026</v>
      </c>
      <c r="J53" s="99">
        <f>(dw!M53*100)/dw!$AB53</f>
        <v>2.7192890651205328</v>
      </c>
      <c r="K53" s="99">
        <f>(dw!N53*100)/dw!$AB53</f>
        <v>0.68042742936990541</v>
      </c>
      <c r="L53" s="99">
        <f>(dw!O53*100)/dw!$AB53</f>
        <v>0</v>
      </c>
      <c r="M53" s="99">
        <f>(dw!P53*100)/dw!$AB53</f>
        <v>16.276877117974028</v>
      </c>
      <c r="N53" s="99">
        <f>(dw!Q53*100)/dw!$AB53</f>
        <v>0</v>
      </c>
      <c r="O53" s="99">
        <f>(dw!R53*100)/dw!$AB53</f>
        <v>25.625082346484099</v>
      </c>
      <c r="P53" s="99">
        <f>(dw!S53*100)/dw!$AB53</f>
        <v>7.3167830791102437</v>
      </c>
      <c r="Q53" s="99">
        <f>(dw!T53*100)/dw!$AB53</f>
        <v>12.332931698395093</v>
      </c>
      <c r="R53" s="99">
        <f>(dw!U53*100)/dw!$AB53</f>
        <v>0</v>
      </c>
      <c r="S53" s="99">
        <f>(dw!V53*100)/dw!$AB53</f>
        <v>0</v>
      </c>
      <c r="T53" s="99">
        <f>(dw!W53*100)/dw!$AB53</f>
        <v>4.058192982748042E-2</v>
      </c>
      <c r="U53" s="99">
        <f>(dw!X53*100)/dw!$AB53</f>
        <v>29.786205572341458</v>
      </c>
      <c r="V53" s="99">
        <f>(dw!Y53*100)/dw!$AB53</f>
        <v>0.87119555339120436</v>
      </c>
      <c r="W53" s="99">
        <f>(dw!Z53*100)/dw!$AB53</f>
        <v>2.8543746066874731</v>
      </c>
      <c r="X53" s="99">
        <f>(dw!AA53*100)/dw!$AB53</f>
        <v>1.412622057922051E-2</v>
      </c>
      <c r="Y53" s="99">
        <f t="shared" si="11"/>
        <v>99.999999999999986</v>
      </c>
      <c r="Z53" s="100">
        <f t="shared" si="12"/>
        <v>4.8818418752096902</v>
      </c>
      <c r="AA53" s="100">
        <f t="shared" si="13"/>
        <v>61.551674241963468</v>
      </c>
      <c r="AB53" s="100">
        <f t="shared" si="14"/>
        <v>0.69226688900578159</v>
      </c>
      <c r="AC53" s="100">
        <f t="shared" si="15"/>
        <v>0.85918324697705095</v>
      </c>
      <c r="AD53" s="100">
        <f t="shared" si="16"/>
        <v>0.32611010495205822</v>
      </c>
      <c r="AE53" s="100">
        <f t="shared" si="17"/>
        <v>7.3484622831031021E-2</v>
      </c>
      <c r="AF53" s="100">
        <f t="shared" si="18"/>
        <v>0.62980163871252348</v>
      </c>
      <c r="AG53" s="100">
        <f t="shared" si="20"/>
        <v>0.52353234875547794</v>
      </c>
      <c r="AH53" s="100">
        <f t="shared" si="19"/>
        <v>4.8344782215580945E-2</v>
      </c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 x14ac:dyDescent="0.25">
      <c r="A54" s="26" t="s">
        <v>84</v>
      </c>
      <c r="B54" s="97">
        <v>42073</v>
      </c>
      <c r="C54" s="98">
        <f>dw!C54</f>
        <v>4.4979445891155398</v>
      </c>
      <c r="D54" s="29" t="s">
        <v>72</v>
      </c>
      <c r="E54" s="31">
        <v>5.0862112812166196E-3</v>
      </c>
      <c r="F54" s="31">
        <v>39.700000000000003</v>
      </c>
      <c r="G54" s="31">
        <v>1.2811615317926E-2</v>
      </c>
      <c r="H54" s="99">
        <f>(dw!K54*100)/dw!$AB54</f>
        <v>2.0501436704891338</v>
      </c>
      <c r="I54" s="99">
        <f>(dw!L54*100)/dw!$AB54</f>
        <v>2.4149319337813404</v>
      </c>
      <c r="J54" s="99">
        <f>(dw!M54*100)/dw!$AB54</f>
        <v>1.0253873023324735</v>
      </c>
      <c r="K54" s="99">
        <f>(dw!N54*100)/dw!$AB54</f>
        <v>0</v>
      </c>
      <c r="L54" s="99">
        <f>(dw!O54*100)/dw!$AB54</f>
        <v>0.19245060040669443</v>
      </c>
      <c r="M54" s="99">
        <f>(dw!P54*100)/dw!$AB54</f>
        <v>13.704929791566117</v>
      </c>
      <c r="N54" s="99">
        <f>(dw!Q54*100)/dw!$AB54</f>
        <v>0.50320182929860613</v>
      </c>
      <c r="O54" s="99">
        <f>(dw!R54*100)/dw!$AB54</f>
        <v>19.922442561936116</v>
      </c>
      <c r="P54" s="99">
        <f>(dw!S54*100)/dw!$AB54</f>
        <v>1.3096703434155044</v>
      </c>
      <c r="Q54" s="99">
        <f>(dw!T54*100)/dw!$AB54</f>
        <v>15.905490263470341</v>
      </c>
      <c r="R54" s="99">
        <f>(dw!U54*100)/dw!$AB54</f>
        <v>5.9409488557938664E-2</v>
      </c>
      <c r="S54" s="99">
        <f>(dw!V54*100)/dw!$AB54</f>
        <v>6.2472369975717618E-2</v>
      </c>
      <c r="T54" s="99">
        <f>(dw!W54*100)/dw!$AB54</f>
        <v>0.60937626119071775</v>
      </c>
      <c r="U54" s="99">
        <f>(dw!X54*100)/dw!$AB54</f>
        <v>26.080242825672425</v>
      </c>
      <c r="V54" s="99">
        <f>(dw!Y54*100)/dw!$AB54</f>
        <v>1.0995137115726301</v>
      </c>
      <c r="W54" s="99">
        <f>(dw!Z54*100)/dw!$AB54</f>
        <v>15.06033704633426</v>
      </c>
      <c r="X54" s="99">
        <f>(dw!AA54*100)/dw!$AB54</f>
        <v>0</v>
      </c>
      <c r="Y54" s="99">
        <f t="shared" si="11"/>
        <v>100.00000000000001</v>
      </c>
      <c r="Z54" s="100">
        <f t="shared" si="12"/>
        <v>5.6829135070096424</v>
      </c>
      <c r="AA54" s="100">
        <f t="shared" si="13"/>
        <v>51.405144278244627</v>
      </c>
      <c r="AB54" s="100">
        <f t="shared" si="14"/>
        <v>0.54084905784611093</v>
      </c>
      <c r="AC54" s="100">
        <f t="shared" si="15"/>
        <v>0.821084735802458</v>
      </c>
      <c r="AD54" s="100">
        <f t="shared" si="16"/>
        <v>0.33658272611706441</v>
      </c>
      <c r="AE54" s="100">
        <f t="shared" si="17"/>
        <v>9.9546450299409686E-2</v>
      </c>
      <c r="AF54" s="100">
        <f t="shared" si="18"/>
        <v>0.80240883034401611</v>
      </c>
      <c r="AG54" s="100">
        <f t="shared" si="20"/>
        <v>1.8645912724060725</v>
      </c>
      <c r="AH54" s="100">
        <f t="shared" si="19"/>
        <v>0.16427945548930423</v>
      </c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 x14ac:dyDescent="0.25">
      <c r="A55" s="40" t="s">
        <v>85</v>
      </c>
      <c r="B55" s="101">
        <v>42123</v>
      </c>
      <c r="C55" s="98">
        <f>dw!C55</f>
        <v>2.02739726027397</v>
      </c>
      <c r="D55" s="29" t="s">
        <v>72</v>
      </c>
      <c r="E55" s="41"/>
      <c r="F55" s="41"/>
      <c r="G55" s="42"/>
      <c r="H55" s="99">
        <f>(dw!K55*100)/dw!$AB55</f>
        <v>1.2206304662978273</v>
      </c>
      <c r="I55" s="99">
        <f>(dw!L55*100)/dw!$AB55</f>
        <v>0.32526023979634988</v>
      </c>
      <c r="J55" s="99">
        <f>(dw!M55*100)/dw!$AB55</f>
        <v>4.4304719896824993</v>
      </c>
      <c r="K55" s="99">
        <f>(dw!N55*100)/dw!$AB55</f>
        <v>0</v>
      </c>
      <c r="L55" s="99">
        <f>(dw!O55*100)/dw!$AB55</f>
        <v>0</v>
      </c>
      <c r="M55" s="99">
        <f>(dw!P55*100)/dw!$AB55</f>
        <v>21.090856825717761</v>
      </c>
      <c r="N55" s="99">
        <f>(dw!Q55*100)/dw!$AB55</f>
        <v>0</v>
      </c>
      <c r="O55" s="99">
        <f>(dw!R55*100)/dw!$AB55</f>
        <v>16.733613035866373</v>
      </c>
      <c r="P55" s="99">
        <f>(dw!S55*100)/dw!$AB55</f>
        <v>3.7603567874848252</v>
      </c>
      <c r="Q55" s="99">
        <f>(dw!T55*100)/dw!$AB55</f>
        <v>13.75356729580891</v>
      </c>
      <c r="R55" s="99">
        <f>(dw!U55*100)/dw!$AB55</f>
        <v>9.9040360404303612E-2</v>
      </c>
      <c r="S55" s="99">
        <f>(dw!V55*100)/dw!$AB55</f>
        <v>9.0994896640851544E-2</v>
      </c>
      <c r="T55" s="99">
        <f>(dw!W55*100)/dw!$AB55</f>
        <v>0</v>
      </c>
      <c r="U55" s="99">
        <f>(dw!X55*100)/dw!$AB55</f>
        <v>26.321019720943948</v>
      </c>
      <c r="V55" s="99">
        <f>(dw!Y55*100)/dw!$AB55</f>
        <v>0.40761525553321287</v>
      </c>
      <c r="W55" s="99">
        <f>(dw!Z55*100)/dw!$AB55</f>
        <v>11.766573125823143</v>
      </c>
      <c r="X55" s="99">
        <f>(dw!AA55*100)/dw!$AB55</f>
        <v>0</v>
      </c>
      <c r="Y55" s="99">
        <f t="shared" si="11"/>
        <v>100</v>
      </c>
      <c r="Z55" s="100">
        <f t="shared" si="12"/>
        <v>5.9763626957766771</v>
      </c>
      <c r="AA55" s="100">
        <f t="shared" si="13"/>
        <v>55.437434305282167</v>
      </c>
      <c r="AB55" s="100">
        <f t="shared" si="14"/>
        <v>0.21040312779817869</v>
      </c>
      <c r="AC55" s="100">
        <f t="shared" si="15"/>
        <v>0.81495829542264508</v>
      </c>
      <c r="AD55" s="100">
        <f t="shared" si="16"/>
        <v>0.32193636773636652</v>
      </c>
      <c r="AE55" s="100">
        <f t="shared" si="17"/>
        <v>9.7313030420080326E-2</v>
      </c>
      <c r="AF55" s="100">
        <f t="shared" si="18"/>
        <v>0.79134168846168029</v>
      </c>
      <c r="AG55" s="100">
        <f t="shared" si="20"/>
        <v>2.9945652173913033</v>
      </c>
      <c r="AH55" s="100">
        <f t="shared" si="19"/>
        <v>5.7836500347086789E-2</v>
      </c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 s="102" customFormat="1" x14ac:dyDescent="0.25">
      <c r="A56" s="26" t="s">
        <v>86</v>
      </c>
      <c r="B56" s="97">
        <v>42134</v>
      </c>
      <c r="C56" s="98">
        <f>dw!C56</f>
        <v>3.5756810547979101</v>
      </c>
      <c r="D56" s="29" t="s">
        <v>72</v>
      </c>
      <c r="E56" s="31">
        <v>0.69405664140406897</v>
      </c>
      <c r="F56" s="31">
        <v>70.2</v>
      </c>
      <c r="G56" s="31">
        <v>0.98868467436477003</v>
      </c>
      <c r="H56" s="99">
        <f>(dw!K56*100)/dw!$AB56</f>
        <v>0.17233530463445426</v>
      </c>
      <c r="I56" s="99">
        <f>(dw!L56*100)/dw!$AB56</f>
        <v>0.32394769934229778</v>
      </c>
      <c r="J56" s="99">
        <f>(dw!M56*100)/dw!$AB56</f>
        <v>0.40866091400074428</v>
      </c>
      <c r="K56" s="99">
        <f>(dw!N56*100)/dw!$AB56</f>
        <v>0.149017433124985</v>
      </c>
      <c r="L56" s="99">
        <f>(dw!O56*100)/dw!$AB56</f>
        <v>1.9552972435273663E-2</v>
      </c>
      <c r="M56" s="99">
        <f>(dw!P56*100)/dw!$AB56</f>
        <v>13.911059387323533</v>
      </c>
      <c r="N56" s="99">
        <f>(dw!Q56*100)/dw!$AB56</f>
        <v>0</v>
      </c>
      <c r="O56" s="99">
        <f>(dw!R56*100)/dw!$AB56</f>
        <v>2.9653600257310808</v>
      </c>
      <c r="P56" s="99">
        <f>(dw!S56*100)/dw!$AB56</f>
        <v>16.979942681652496</v>
      </c>
      <c r="Q56" s="99">
        <f>(dw!T56*100)/dw!$AB56</f>
        <v>5.9271097994841053</v>
      </c>
      <c r="R56" s="99">
        <f>(dw!U56*100)/dw!$AB56</f>
        <v>0</v>
      </c>
      <c r="S56" s="99">
        <f>(dw!V56*100)/dw!$AB56</f>
        <v>0</v>
      </c>
      <c r="T56" s="99">
        <f>(dw!W56*100)/dw!$AB56</f>
        <v>0.60668233908853608</v>
      </c>
      <c r="U56" s="99">
        <f>(dw!X56*100)/dw!$AB56</f>
        <v>47.529273772360817</v>
      </c>
      <c r="V56" s="99">
        <f>(dw!Y56*100)/dw!$AB56</f>
        <v>0.49437928626980948</v>
      </c>
      <c r="W56" s="99">
        <f>(dw!Z56*100)/dw!$AB56</f>
        <v>8.8193758993047524</v>
      </c>
      <c r="X56" s="99">
        <f>(dw!AA56*100)/dw!$AB56</f>
        <v>1.6933024852471392</v>
      </c>
      <c r="Y56" s="99">
        <f t="shared" si="11"/>
        <v>100.00000000000001</v>
      </c>
      <c r="Z56" s="100">
        <f t="shared" si="12"/>
        <v>1.0735143235377549</v>
      </c>
      <c r="AA56" s="100">
        <f t="shared" si="13"/>
        <v>39.783471894191216</v>
      </c>
      <c r="AB56" s="100">
        <f t="shared" si="14"/>
        <v>0.65274792154170325</v>
      </c>
      <c r="AC56" s="100">
        <f t="shared" si="15"/>
        <v>0.9779124950317748</v>
      </c>
      <c r="AD56" s="100">
        <f t="shared" si="16"/>
        <v>0.54435665044683668</v>
      </c>
      <c r="AE56" s="100">
        <f t="shared" si="17"/>
        <v>2.6274926834224679E-2</v>
      </c>
      <c r="AF56" s="100">
        <f t="shared" si="18"/>
        <v>0.50096083081272258</v>
      </c>
      <c r="AG56" s="100">
        <f t="shared" si="20"/>
        <v>0.3485892500366643</v>
      </c>
      <c r="AH56" s="100">
        <f t="shared" si="19"/>
        <v>1.0334136875652818E-2</v>
      </c>
    </row>
    <row r="57" spans="1:1024" x14ac:dyDescent="0.25">
      <c r="A57" s="40" t="s">
        <v>87</v>
      </c>
      <c r="B57" s="101">
        <v>42178</v>
      </c>
      <c r="C57" s="98">
        <f>dw!C57</f>
        <v>7.0136986301369904</v>
      </c>
      <c r="D57" s="29" t="s">
        <v>72</v>
      </c>
      <c r="E57" s="41"/>
      <c r="F57" s="41"/>
      <c r="G57" s="42"/>
      <c r="H57" s="99">
        <f>(dw!K57*100)/dw!$AB57</f>
        <v>4.3420661751641161</v>
      </c>
      <c r="I57" s="99">
        <f>(dw!L57*100)/dw!$AB57</f>
        <v>3.3781113445388038</v>
      </c>
      <c r="J57" s="99">
        <f>(dw!M57*100)/dw!$AB57</f>
        <v>11.216537554143045</v>
      </c>
      <c r="K57" s="99">
        <f>(dw!N57*100)/dw!$AB57</f>
        <v>4.5439506411940247</v>
      </c>
      <c r="L57" s="99">
        <f>(dw!O57*100)/dw!$AB57</f>
        <v>0</v>
      </c>
      <c r="M57" s="99">
        <f>(dw!P57*100)/dw!$AB57</f>
        <v>12.810988573142463</v>
      </c>
      <c r="N57" s="99">
        <f>(dw!Q57*100)/dw!$AB57</f>
        <v>0</v>
      </c>
      <c r="O57" s="99">
        <f>(dw!R57*100)/dw!$AB57</f>
        <v>17.972390258360779</v>
      </c>
      <c r="P57" s="99">
        <f>(dw!S57*100)/dw!$AB57</f>
        <v>6.3908234356002964</v>
      </c>
      <c r="Q57" s="99">
        <f>(dw!T57*100)/dw!$AB57</f>
        <v>8.3147802397158781</v>
      </c>
      <c r="R57" s="99">
        <f>(dw!U57*100)/dw!$AB57</f>
        <v>0</v>
      </c>
      <c r="S57" s="99">
        <f>(dw!V57*100)/dw!$AB57</f>
        <v>0</v>
      </c>
      <c r="T57" s="99">
        <f>(dw!W57*100)/dw!$AB57</f>
        <v>3.6818350996203106</v>
      </c>
      <c r="U57" s="99">
        <f>(dw!X57*100)/dw!$AB57</f>
        <v>17.714034199756874</v>
      </c>
      <c r="V57" s="99">
        <f>(dw!Y57*100)/dw!$AB57</f>
        <v>1.6679952727350651</v>
      </c>
      <c r="W57" s="99">
        <f>(dw!Z57*100)/dw!$AB57</f>
        <v>7.9664872060283374</v>
      </c>
      <c r="X57" s="99">
        <f>(dw!AA57*100)/dw!$AB57</f>
        <v>0</v>
      </c>
      <c r="Y57" s="99">
        <f t="shared" si="11"/>
        <v>100</v>
      </c>
      <c r="Z57" s="100">
        <f t="shared" si="12"/>
        <v>23.48066571503999</v>
      </c>
      <c r="AA57" s="100">
        <f t="shared" si="13"/>
        <v>45.488982506819418</v>
      </c>
      <c r="AB57" s="100">
        <f t="shared" si="14"/>
        <v>0.43756912790119323</v>
      </c>
      <c r="AC57" s="100">
        <f t="shared" si="15"/>
        <v>0.43000760380327735</v>
      </c>
      <c r="AD57" s="100">
        <f t="shared" si="16"/>
        <v>0.28027197312424684</v>
      </c>
      <c r="AE57" s="100">
        <f t="shared" si="17"/>
        <v>0.34044926022397731</v>
      </c>
      <c r="AF57" s="100">
        <f t="shared" si="18"/>
        <v>0.82233014777075619</v>
      </c>
      <c r="AG57" s="100">
        <f t="shared" si="20"/>
        <v>2.6031645569620179</v>
      </c>
      <c r="AH57" s="100">
        <f t="shared" si="19"/>
        <v>0.39831626149675542</v>
      </c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 s="104" customFormat="1" x14ac:dyDescent="0.25">
      <c r="A58" s="40" t="s">
        <v>88</v>
      </c>
      <c r="B58" s="101">
        <v>42210</v>
      </c>
      <c r="C58" s="98">
        <f>dw!C58</f>
        <v>1.5342465753424701</v>
      </c>
      <c r="D58" s="29" t="s">
        <v>72</v>
      </c>
      <c r="E58" s="41"/>
      <c r="F58" s="41"/>
      <c r="G58" s="42"/>
      <c r="H58" s="99">
        <f>(dw!K58*100)/dw!$AB58</f>
        <v>2.373917482182879</v>
      </c>
      <c r="I58" s="99">
        <f>(dw!L58*100)/dw!$AB58</f>
        <v>0.52813810445735487</v>
      </c>
      <c r="J58" s="99">
        <f>(dw!M58*100)/dw!$AB58</f>
        <v>10.187266271724386</v>
      </c>
      <c r="K58" s="99">
        <f>(dw!N58*100)/dw!$AB58</f>
        <v>0.44341875277581932</v>
      </c>
      <c r="L58" s="99">
        <f>(dw!O58*100)/dw!$AB58</f>
        <v>0.15331092537420668</v>
      </c>
      <c r="M58" s="99">
        <f>(dw!P58*100)/dw!$AB58</f>
        <v>21.75489506644907</v>
      </c>
      <c r="N58" s="99">
        <f>(dw!Q58*100)/dw!$AB58</f>
        <v>0</v>
      </c>
      <c r="O58" s="99">
        <f>(dw!R58*100)/dw!$AB58</f>
        <v>27.876424909900987</v>
      </c>
      <c r="P58" s="99">
        <f>(dw!S58*100)/dw!$AB58</f>
        <v>6.2544103071111206</v>
      </c>
      <c r="Q58" s="99">
        <f>(dw!T58*100)/dw!$AB58</f>
        <v>8.0897329162425908</v>
      </c>
      <c r="R58" s="99">
        <f>(dw!U58*100)/dw!$AB58</f>
        <v>4.4794040343755788E-2</v>
      </c>
      <c r="S58" s="99">
        <f>(dw!V58*100)/dw!$AB58</f>
        <v>5.5503200304497839E-2</v>
      </c>
      <c r="T58" s="99">
        <f>(dw!W58*100)/dw!$AB58</f>
        <v>6.5480320854705676</v>
      </c>
      <c r="U58" s="99">
        <f>(dw!X58*100)/dw!$AB58</f>
        <v>10.135997843408555</v>
      </c>
      <c r="V58" s="99">
        <f>(dw!Y58*100)/dw!$AB58</f>
        <v>1.1341800648082827</v>
      </c>
      <c r="W58" s="99">
        <f>(dw!Z58*100)/dw!$AB58</f>
        <v>4.4199780294459092</v>
      </c>
      <c r="X58" s="99">
        <f>(dw!AA58*100)/dw!$AB58</f>
        <v>0</v>
      </c>
      <c r="Y58" s="103">
        <f t="shared" si="11"/>
        <v>100</v>
      </c>
      <c r="Z58" s="100">
        <f t="shared" si="12"/>
        <v>13.686051536514647</v>
      </c>
      <c r="AA58" s="100">
        <f t="shared" si="13"/>
        <v>64.020257240047528</v>
      </c>
      <c r="AB58" s="100">
        <f t="shared" si="14"/>
        <v>0.18198759075762247</v>
      </c>
      <c r="AC58" s="100">
        <f t="shared" si="15"/>
        <v>0.42548807122996707</v>
      </c>
      <c r="AD58" s="100">
        <f t="shared" si="16"/>
        <v>0.13668432733019509</v>
      </c>
      <c r="AE58" s="100">
        <f t="shared" si="17"/>
        <v>0.17612535908593618</v>
      </c>
      <c r="AF58" s="100">
        <f t="shared" si="18"/>
        <v>0.71900053347944382</v>
      </c>
      <c r="AG58" s="100">
        <f t="shared" si="20"/>
        <v>2.0930693069306914</v>
      </c>
      <c r="AH58" s="100">
        <f t="shared" si="19"/>
        <v>0.25749864911399578</v>
      </c>
    </row>
    <row r="59" spans="1:1024" s="104" customFormat="1" x14ac:dyDescent="0.25">
      <c r="A59" s="40" t="s">
        <v>89</v>
      </c>
      <c r="B59" s="101">
        <v>42316</v>
      </c>
      <c r="C59" s="98">
        <f>dw!C59</f>
        <v>3.04109589041096</v>
      </c>
      <c r="D59" s="29" t="s">
        <v>72</v>
      </c>
      <c r="E59" s="41"/>
      <c r="F59" s="41"/>
      <c r="G59" s="42"/>
      <c r="H59" s="99">
        <f>(dw!K59*100)/dw!$AB59</f>
        <v>0.96277940282000485</v>
      </c>
      <c r="I59" s="99">
        <f>(dw!L59*100)/dw!$AB59</f>
        <v>0.49989543479157328</v>
      </c>
      <c r="J59" s="99">
        <f>(dw!M59*100)/dw!$AB59</f>
        <v>6.9683644214254032</v>
      </c>
      <c r="K59" s="99">
        <f>(dw!N59*100)/dw!$AB59</f>
        <v>0</v>
      </c>
      <c r="L59" s="99">
        <f>(dw!O59*100)/dw!$AB59</f>
        <v>0</v>
      </c>
      <c r="M59" s="99">
        <f>(dw!P59*100)/dw!$AB59</f>
        <v>16.746639304254039</v>
      </c>
      <c r="N59" s="99">
        <f>(dw!Q59*100)/dw!$AB59</f>
        <v>0</v>
      </c>
      <c r="O59" s="99">
        <f>(dw!R59*100)/dw!$AB59</f>
        <v>28.357112551710316</v>
      </c>
      <c r="P59" s="99">
        <f>(dw!S59*100)/dw!$AB59</f>
        <v>4.4256699043376999</v>
      </c>
      <c r="Q59" s="99">
        <f>(dw!T59*100)/dw!$AB59</f>
        <v>11.974264162553</v>
      </c>
      <c r="R59" s="99">
        <f>(dw!U59*100)/dw!$AB59</f>
        <v>0.10770340314055167</v>
      </c>
      <c r="S59" s="99">
        <f>(dw!V59*100)/dw!$AB59</f>
        <v>0.21605155711221832</v>
      </c>
      <c r="T59" s="99">
        <f>(dw!W59*100)/dw!$AB59</f>
        <v>0</v>
      </c>
      <c r="U59" s="99">
        <f>(dw!X59*100)/dw!$AB59</f>
        <v>19.997378596635915</v>
      </c>
      <c r="V59" s="99">
        <f>(dw!Y59*100)/dw!$AB59</f>
        <v>0.76574338766658379</v>
      </c>
      <c r="W59" s="99">
        <f>(dw!Z59*100)/dw!$AB59</f>
        <v>8.978397873552689</v>
      </c>
      <c r="X59" s="99">
        <f>(dw!AA59*100)/dw!$AB59</f>
        <v>0</v>
      </c>
      <c r="Y59" s="103">
        <f t="shared" si="11"/>
        <v>100.00000000000001</v>
      </c>
      <c r="Z59" s="100">
        <f t="shared" si="12"/>
        <v>8.4310392590369823</v>
      </c>
      <c r="AA59" s="100">
        <f t="shared" si="13"/>
        <v>61.61138932599561</v>
      </c>
      <c r="AB59" s="100">
        <f t="shared" si="14"/>
        <v>0.34176798693540078</v>
      </c>
      <c r="AC59" s="100">
        <f t="shared" si="15"/>
        <v>0.70342917773897273</v>
      </c>
      <c r="AD59" s="100">
        <f t="shared" si="16"/>
        <v>0.24503958466318537</v>
      </c>
      <c r="AE59" s="100">
        <f t="shared" si="17"/>
        <v>0.12037045872562185</v>
      </c>
      <c r="AF59" s="100">
        <f t="shared" si="18"/>
        <v>0.65637357522015416</v>
      </c>
      <c r="AG59" s="100">
        <f t="shared" si="20"/>
        <v>1.2573133745938574</v>
      </c>
      <c r="AH59" s="100">
        <f t="shared" si="19"/>
        <v>7.0445804764688133E-2</v>
      </c>
    </row>
    <row r="60" spans="1:1024" s="102" customFormat="1" x14ac:dyDescent="0.25">
      <c r="A60" s="22"/>
      <c r="B60" s="95"/>
      <c r="C60" s="21"/>
      <c r="D60" s="10"/>
      <c r="E60" s="21"/>
      <c r="F60" s="21"/>
      <c r="G60" s="24"/>
      <c r="H60" s="105">
        <f t="shared" ref="H60:AH60" si="21">AVERAGE(H3:H26)</f>
        <v>51.575059375852</v>
      </c>
      <c r="I60" s="105">
        <f t="shared" si="21"/>
        <v>9.3459612534485732</v>
      </c>
      <c r="J60" s="105">
        <f t="shared" si="21"/>
        <v>8.5081406818727192</v>
      </c>
      <c r="K60" s="105">
        <f t="shared" si="21"/>
        <v>5.3648528033720941</v>
      </c>
      <c r="L60" s="105">
        <f t="shared" si="21"/>
        <v>4.4064891194361445E-2</v>
      </c>
      <c r="M60" s="105">
        <f t="shared" si="21"/>
        <v>4.3592028465973787</v>
      </c>
      <c r="N60" s="105">
        <f t="shared" si="21"/>
        <v>0.12881201039339105</v>
      </c>
      <c r="O60" s="105">
        <f t="shared" si="21"/>
        <v>1.0404124445407239</v>
      </c>
      <c r="P60" s="105">
        <f t="shared" si="21"/>
        <v>1.6281042263307273</v>
      </c>
      <c r="Q60" s="105">
        <f t="shared" si="21"/>
        <v>1.1266358287172378</v>
      </c>
      <c r="R60" s="105">
        <f t="shared" si="21"/>
        <v>6.8878487412634181E-3</v>
      </c>
      <c r="S60" s="105">
        <f t="shared" si="21"/>
        <v>4.380048352873386E-3</v>
      </c>
      <c r="T60" s="105">
        <f t="shared" si="21"/>
        <v>5.3973055079838813E-3</v>
      </c>
      <c r="U60" s="105">
        <f t="shared" si="21"/>
        <v>12.316269350739518</v>
      </c>
      <c r="V60" s="105">
        <f t="shared" si="21"/>
        <v>1.6731156433982137</v>
      </c>
      <c r="W60" s="105">
        <f t="shared" si="21"/>
        <v>2.8727034409409384</v>
      </c>
      <c r="X60" s="105">
        <f t="shared" si="21"/>
        <v>0</v>
      </c>
      <c r="Y60" s="105">
        <f t="shared" si="21"/>
        <v>100</v>
      </c>
      <c r="Z60" s="105">
        <f t="shared" si="21"/>
        <v>74.838079005739743</v>
      </c>
      <c r="AA60" s="105">
        <f t="shared" si="21"/>
        <v>8.2900552053207228</v>
      </c>
      <c r="AB60" s="105">
        <f t="shared" si="21"/>
        <v>0.15037692358892762</v>
      </c>
      <c r="AC60" s="105">
        <f t="shared" si="21"/>
        <v>0.1419392699136173</v>
      </c>
      <c r="AD60" s="105">
        <f t="shared" si="21"/>
        <v>0.6107399000611371</v>
      </c>
      <c r="AE60" s="105">
        <f t="shared" si="21"/>
        <v>0.89966133397332448</v>
      </c>
      <c r="AF60" s="105">
        <f t="shared" si="21"/>
        <v>0.97371355240769386</v>
      </c>
      <c r="AG60" s="105">
        <f t="shared" si="21"/>
        <v>27.307198817470148</v>
      </c>
      <c r="AH60" s="105">
        <f t="shared" si="21"/>
        <v>4.6795164908354101</v>
      </c>
    </row>
    <row r="61" spans="1:1024" s="102" customFormat="1" x14ac:dyDescent="0.25">
      <c r="A61" s="22"/>
      <c r="B61" s="95"/>
      <c r="C61" s="21"/>
      <c r="D61" s="10"/>
      <c r="E61" s="21"/>
      <c r="F61" s="21"/>
      <c r="G61" s="24"/>
      <c r="H61" s="105">
        <f t="shared" ref="H61:AH61" si="22">STDEV(H3:H26)</f>
        <v>10.849398991751857</v>
      </c>
      <c r="I61" s="105">
        <f t="shared" si="22"/>
        <v>9.5755405979748911</v>
      </c>
      <c r="J61" s="105">
        <f t="shared" si="22"/>
        <v>4.4189360332794401</v>
      </c>
      <c r="K61" s="105">
        <f t="shared" si="22"/>
        <v>3.3410638985875463</v>
      </c>
      <c r="L61" s="105">
        <f t="shared" si="22"/>
        <v>0.12368180084395186</v>
      </c>
      <c r="M61" s="105">
        <f t="shared" si="22"/>
        <v>1.856778710427166</v>
      </c>
      <c r="N61" s="105">
        <f t="shared" si="22"/>
        <v>0.30394786347043518</v>
      </c>
      <c r="O61" s="105">
        <f t="shared" si="22"/>
        <v>0.73729406997864666</v>
      </c>
      <c r="P61" s="105">
        <f t="shared" si="22"/>
        <v>0.88200643842344062</v>
      </c>
      <c r="Q61" s="105">
        <f t="shared" si="22"/>
        <v>0.91878117933249337</v>
      </c>
      <c r="R61" s="105">
        <f t="shared" si="22"/>
        <v>1.4984463813078131E-2</v>
      </c>
      <c r="S61" s="105">
        <f t="shared" si="22"/>
        <v>1.2937844531922328E-2</v>
      </c>
      <c r="T61" s="105">
        <f t="shared" si="22"/>
        <v>1.7976957076329458E-2</v>
      </c>
      <c r="U61" s="105">
        <f t="shared" si="22"/>
        <v>2.8551206394831805</v>
      </c>
      <c r="V61" s="105">
        <f t="shared" si="22"/>
        <v>1.1556986657866479</v>
      </c>
      <c r="W61" s="105">
        <f t="shared" si="22"/>
        <v>1.2153682670845303</v>
      </c>
      <c r="X61" s="105">
        <f t="shared" si="22"/>
        <v>0</v>
      </c>
      <c r="Y61" s="105">
        <f t="shared" si="22"/>
        <v>1.9430792286955817E-14</v>
      </c>
      <c r="Z61" s="105">
        <f t="shared" si="22"/>
        <v>5.3643100218477233</v>
      </c>
      <c r="AA61" s="105">
        <f t="shared" si="22"/>
        <v>3.5530373959375425</v>
      </c>
      <c r="AB61" s="105">
        <f t="shared" si="22"/>
        <v>0.14743485056733008</v>
      </c>
      <c r="AC61" s="105">
        <f t="shared" si="22"/>
        <v>3.4441755054106682E-2</v>
      </c>
      <c r="AD61" s="105">
        <f t="shared" si="22"/>
        <v>0.10817223834949075</v>
      </c>
      <c r="AE61" s="105">
        <f t="shared" si="22"/>
        <v>4.4141366940714959E-2</v>
      </c>
      <c r="AF61" s="105">
        <f t="shared" si="22"/>
        <v>1.862705125541397E-2</v>
      </c>
      <c r="AG61" s="105">
        <f t="shared" si="22"/>
        <v>9.0171764710472484</v>
      </c>
      <c r="AH61" s="105">
        <f t="shared" si="22"/>
        <v>1.5015467575698644</v>
      </c>
    </row>
    <row r="62" spans="1:1024" s="104" customFormat="1" x14ac:dyDescent="0.25">
      <c r="A62" s="40"/>
      <c r="B62" s="101"/>
      <c r="C62" s="41"/>
      <c r="D62" s="29"/>
      <c r="E62" s="41"/>
      <c r="F62" s="41"/>
      <c r="G62" s="42"/>
      <c r="H62" s="100">
        <f t="shared" ref="H62:AH62" si="23">AVERAGE(H27:H59)</f>
        <v>1.3293616953299423</v>
      </c>
      <c r="I62" s="100">
        <f t="shared" si="23"/>
        <v>1.1927697115129314</v>
      </c>
      <c r="J62" s="100">
        <f t="shared" si="23"/>
        <v>3.8589034748697193</v>
      </c>
      <c r="K62" s="100">
        <f t="shared" si="23"/>
        <v>1.0935269940451195</v>
      </c>
      <c r="L62" s="100">
        <f t="shared" si="23"/>
        <v>1.2944397195338901E-2</v>
      </c>
      <c r="M62" s="100">
        <f t="shared" si="23"/>
        <v>19.260252107137678</v>
      </c>
      <c r="N62" s="100">
        <f t="shared" si="23"/>
        <v>0.6164386682499754</v>
      </c>
      <c r="O62" s="100">
        <f t="shared" si="23"/>
        <v>14.686843594539789</v>
      </c>
      <c r="P62" s="100">
        <f t="shared" si="23"/>
        <v>8.6960820496494549</v>
      </c>
      <c r="Q62" s="100">
        <f t="shared" si="23"/>
        <v>13.116090635611419</v>
      </c>
      <c r="R62" s="100">
        <f t="shared" si="23"/>
        <v>0.63774858568812121</v>
      </c>
      <c r="S62" s="100">
        <f t="shared" si="23"/>
        <v>0.28583772828296156</v>
      </c>
      <c r="T62" s="100">
        <f t="shared" si="23"/>
        <v>0.70671663727788359</v>
      </c>
      <c r="U62" s="100">
        <f t="shared" si="23"/>
        <v>25.765850506144854</v>
      </c>
      <c r="V62" s="100">
        <f t="shared" si="23"/>
        <v>1.5540216854759628</v>
      </c>
      <c r="W62" s="100">
        <f t="shared" si="23"/>
        <v>6.6339770623954815</v>
      </c>
      <c r="X62" s="100">
        <f t="shared" si="23"/>
        <v>0.89580252732156507</v>
      </c>
      <c r="Y62" s="100">
        <f t="shared" si="23"/>
        <v>100.34316806072819</v>
      </c>
      <c r="Z62" s="100">
        <f t="shared" si="23"/>
        <v>7.4875062729530502</v>
      </c>
      <c r="AA62" s="100">
        <f t="shared" si="23"/>
        <v>57.013455640876437</v>
      </c>
      <c r="AB62" s="100">
        <f t="shared" si="23"/>
        <v>0.49783533727990109</v>
      </c>
      <c r="AC62" s="100">
        <f t="shared" si="23"/>
        <v>0.76577245202551003</v>
      </c>
      <c r="AD62" s="100">
        <f t="shared" si="23"/>
        <v>0.30877560559991335</v>
      </c>
      <c r="AE62" s="100">
        <f t="shared" si="23"/>
        <v>0.11561577509808611</v>
      </c>
      <c r="AF62" s="100">
        <f t="shared" si="23"/>
        <v>0.65615845876009993</v>
      </c>
      <c r="AG62" s="100">
        <f t="shared" si="23"/>
        <v>1.7504930221864463</v>
      </c>
      <c r="AH62" s="100">
        <f t="shared" si="23"/>
        <v>0.11690028744620758</v>
      </c>
    </row>
    <row r="63" spans="1:1024" x14ac:dyDescent="0.25">
      <c r="A63" s="30"/>
      <c r="B63" s="29"/>
      <c r="C63" s="29"/>
      <c r="D63" s="29"/>
      <c r="E63" s="29"/>
      <c r="F63" s="29"/>
      <c r="G63" s="29"/>
      <c r="H63" s="106">
        <f t="shared" ref="H63:AH63" si="24">STDEV(H27:H59)</f>
        <v>1.256949518226921</v>
      </c>
      <c r="I63" s="106">
        <f t="shared" si="24"/>
        <v>1.0664772442753745</v>
      </c>
      <c r="J63" s="106">
        <f t="shared" si="24"/>
        <v>4.7480471849502459</v>
      </c>
      <c r="K63" s="106">
        <f t="shared" si="24"/>
        <v>2.1728138661985881</v>
      </c>
      <c r="L63" s="106">
        <f t="shared" si="24"/>
        <v>4.2726785079316106E-2</v>
      </c>
      <c r="M63" s="106">
        <f t="shared" si="24"/>
        <v>5.4279125766080076</v>
      </c>
      <c r="N63" s="106">
        <f t="shared" si="24"/>
        <v>1.695631908186797</v>
      </c>
      <c r="O63" s="106">
        <f t="shared" si="24"/>
        <v>7.8701048658632962</v>
      </c>
      <c r="P63" s="106">
        <f t="shared" si="24"/>
        <v>4.4116457483655793</v>
      </c>
      <c r="Q63" s="106">
        <f t="shared" si="24"/>
        <v>10.58493678772432</v>
      </c>
      <c r="R63" s="106">
        <f t="shared" si="24"/>
        <v>1.7762212298799405</v>
      </c>
      <c r="S63" s="106">
        <f t="shared" si="24"/>
        <v>0.72067574661791522</v>
      </c>
      <c r="T63" s="106">
        <f t="shared" si="24"/>
        <v>1.5347009791547535</v>
      </c>
      <c r="U63" s="106">
        <f t="shared" si="24"/>
        <v>11.671135796325466</v>
      </c>
      <c r="V63" s="106">
        <f t="shared" si="24"/>
        <v>2.1840822851988824</v>
      </c>
      <c r="W63" s="106">
        <f t="shared" si="24"/>
        <v>7.5294606334954262</v>
      </c>
      <c r="X63" s="106">
        <f t="shared" si="24"/>
        <v>3.3962126249136091</v>
      </c>
      <c r="Y63" s="106">
        <f t="shared" si="24"/>
        <v>1.9713504231441061</v>
      </c>
      <c r="Z63" s="106">
        <f t="shared" si="24"/>
        <v>7.0001441286578627</v>
      </c>
      <c r="AA63" s="106">
        <f t="shared" si="24"/>
        <v>13.176609797880406</v>
      </c>
      <c r="AB63" s="106">
        <f t="shared" si="24"/>
        <v>0.16766963859636541</v>
      </c>
      <c r="AC63" s="106">
        <f t="shared" si="24"/>
        <v>0.19090288167074901</v>
      </c>
      <c r="AD63" s="106">
        <f t="shared" si="24"/>
        <v>0.12153581938974403</v>
      </c>
      <c r="AE63" s="106">
        <f t="shared" si="24"/>
        <v>0.10486056151247854</v>
      </c>
      <c r="AF63" s="106">
        <f t="shared" si="24"/>
        <v>0.22434590906113169</v>
      </c>
      <c r="AG63" s="106">
        <f t="shared" si="24"/>
        <v>2.0174615407128891</v>
      </c>
      <c r="AH63" s="106">
        <f t="shared" si="24"/>
        <v>0.1166187510182605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33"/>
  <sheetViews>
    <sheetView zoomScaleNormal="100" workbookViewId="0">
      <pane xSplit="1" ySplit="1" topLeftCell="B5" activePane="bottomRight" state="frozen"/>
      <selection pane="topRight" activeCell="B1" sqref="B1"/>
      <selection pane="bottomLeft" activeCell="A5" sqref="A5"/>
      <selection pane="bottomRight" activeCell="G4" sqref="G4"/>
    </sheetView>
  </sheetViews>
  <sheetFormatPr baseColWidth="10" defaultColWidth="9.140625" defaultRowHeight="15" x14ac:dyDescent="0.25"/>
  <cols>
    <col min="1" max="1025" width="10.5703125"/>
  </cols>
  <sheetData>
    <row r="1" spans="2:9" x14ac:dyDescent="0.25">
      <c r="B1" t="s">
        <v>126</v>
      </c>
    </row>
    <row r="2" spans="2:9" x14ac:dyDescent="0.25">
      <c r="B2" t="s">
        <v>127</v>
      </c>
    </row>
    <row r="3" spans="2:9" x14ac:dyDescent="0.25">
      <c r="B3" t="s">
        <v>128</v>
      </c>
    </row>
    <row r="4" spans="2:9" x14ac:dyDescent="0.25">
      <c r="B4" t="s">
        <v>129</v>
      </c>
    </row>
    <row r="5" spans="2:9" x14ac:dyDescent="0.25">
      <c r="B5" t="s">
        <v>130</v>
      </c>
    </row>
    <row r="6" spans="2:9" x14ac:dyDescent="0.25">
      <c r="B6" t="s">
        <v>131</v>
      </c>
    </row>
    <row r="7" spans="2:9" ht="16.350000000000001" customHeight="1" x14ac:dyDescent="0.25"/>
    <row r="9" spans="2:9" x14ac:dyDescent="0.25">
      <c r="B9" t="s">
        <v>132</v>
      </c>
    </row>
    <row r="11" spans="2:9" x14ac:dyDescent="0.25">
      <c r="B11" s="107" t="s">
        <v>133</v>
      </c>
      <c r="C11" s="107" t="s">
        <v>134</v>
      </c>
      <c r="D11" s="107" t="s">
        <v>135</v>
      </c>
      <c r="E11" s="107" t="s">
        <v>136</v>
      </c>
      <c r="F11" s="107" t="s">
        <v>137</v>
      </c>
      <c r="G11" s="107" t="s">
        <v>138</v>
      </c>
      <c r="H11" s="107" t="s">
        <v>139</v>
      </c>
      <c r="I11" s="107" t="s">
        <v>140</v>
      </c>
    </row>
    <row r="12" spans="2:9" x14ac:dyDescent="0.25">
      <c r="B12" s="108" t="s">
        <v>141</v>
      </c>
      <c r="C12" s="109">
        <v>24</v>
      </c>
      <c r="D12" s="109">
        <v>0</v>
      </c>
      <c r="E12" s="109">
        <v>24</v>
      </c>
      <c r="F12" s="110">
        <v>64.350141119587207</v>
      </c>
      <c r="G12" s="110">
        <v>85.439962543671598</v>
      </c>
      <c r="H12" s="110">
        <v>74.5237123168382</v>
      </c>
      <c r="I12" s="110">
        <v>5.75928494339139</v>
      </c>
    </row>
    <row r="13" spans="2:9" x14ac:dyDescent="0.25">
      <c r="B13" s="111" t="s">
        <v>142</v>
      </c>
      <c r="C13" s="112">
        <v>33</v>
      </c>
      <c r="D13" s="112">
        <v>0</v>
      </c>
      <c r="E13" s="112">
        <v>33</v>
      </c>
      <c r="F13" s="113">
        <v>0.80493095015147498</v>
      </c>
      <c r="G13" s="113">
        <v>30.4133017597775</v>
      </c>
      <c r="H13" s="113">
        <v>7.5069710056728898</v>
      </c>
      <c r="I13" s="113">
        <v>7.0131733346166998</v>
      </c>
    </row>
    <row r="14" spans="2:9" x14ac:dyDescent="0.25">
      <c r="B14" s="111" t="s">
        <v>143</v>
      </c>
      <c r="C14" s="112">
        <v>24</v>
      </c>
      <c r="D14" s="112">
        <v>0</v>
      </c>
      <c r="E14" s="112">
        <v>24</v>
      </c>
      <c r="F14" s="113">
        <v>3.0467357601589198</v>
      </c>
      <c r="G14" s="113">
        <v>15.076121811300901</v>
      </c>
      <c r="H14" s="113">
        <v>8.1114313310307899</v>
      </c>
      <c r="I14" s="113">
        <v>3.4868005069964099</v>
      </c>
    </row>
    <row r="15" spans="2:9" x14ac:dyDescent="0.25">
      <c r="B15" s="111" t="s">
        <v>144</v>
      </c>
      <c r="C15" s="112">
        <v>33</v>
      </c>
      <c r="D15" s="112">
        <v>0</v>
      </c>
      <c r="E15" s="112">
        <v>33</v>
      </c>
      <c r="F15" s="113">
        <v>28.906038449701398</v>
      </c>
      <c r="G15" s="113">
        <v>88.200080359097996</v>
      </c>
      <c r="H15" s="113">
        <v>57.190564874307803</v>
      </c>
      <c r="I15" s="113">
        <v>13.287042622169601</v>
      </c>
    </row>
    <row r="16" spans="2:9" x14ac:dyDescent="0.25">
      <c r="B16" s="111" t="s">
        <v>145</v>
      </c>
      <c r="C16" s="112">
        <v>24</v>
      </c>
      <c r="D16" s="112">
        <v>0</v>
      </c>
      <c r="E16" s="112">
        <v>24</v>
      </c>
      <c r="F16" s="113">
        <v>7.6707054468954997E-3</v>
      </c>
      <c r="G16" s="113">
        <v>0.49757086008981</v>
      </c>
      <c r="H16" s="113">
        <v>0.15042733771383601</v>
      </c>
      <c r="I16" s="113">
        <v>0.14755845573260701</v>
      </c>
    </row>
    <row r="17" spans="2:9" x14ac:dyDescent="0.25">
      <c r="B17" s="111" t="s">
        <v>146</v>
      </c>
      <c r="C17" s="112">
        <v>33</v>
      </c>
      <c r="D17" s="112">
        <v>0</v>
      </c>
      <c r="E17" s="112">
        <v>33</v>
      </c>
      <c r="F17" s="113">
        <v>0.16089505183139399</v>
      </c>
      <c r="G17" s="113">
        <v>0.69226688900578204</v>
      </c>
      <c r="H17" s="113">
        <v>0.49783533727990098</v>
      </c>
      <c r="I17" s="113">
        <v>0.16766963859636599</v>
      </c>
    </row>
    <row r="18" spans="2:9" x14ac:dyDescent="0.25">
      <c r="B18" s="111" t="s">
        <v>147</v>
      </c>
      <c r="C18" s="112">
        <v>24</v>
      </c>
      <c r="D18" s="112">
        <v>0</v>
      </c>
      <c r="E18" s="112">
        <v>24</v>
      </c>
      <c r="F18" s="113">
        <v>5.8534215223787697E-2</v>
      </c>
      <c r="G18" s="113">
        <v>0.25641977611596101</v>
      </c>
      <c r="H18" s="113">
        <v>0.147590286872332</v>
      </c>
      <c r="I18" s="113">
        <v>4.1270949480104901E-2</v>
      </c>
    </row>
    <row r="19" spans="2:9" x14ac:dyDescent="0.25">
      <c r="B19" s="111" t="s">
        <v>148</v>
      </c>
      <c r="C19" s="112">
        <v>33</v>
      </c>
      <c r="D19" s="112">
        <v>0</v>
      </c>
      <c r="E19" s="112">
        <v>33</v>
      </c>
      <c r="F19" s="113">
        <v>0.306559219038954</v>
      </c>
      <c r="G19" s="113">
        <v>0.983010863907263</v>
      </c>
      <c r="H19" s="113">
        <v>0.76577245202551003</v>
      </c>
      <c r="I19" s="113">
        <v>0.19090288167074801</v>
      </c>
    </row>
    <row r="20" spans="2:9" x14ac:dyDescent="0.25">
      <c r="B20" s="111" t="s">
        <v>149</v>
      </c>
      <c r="C20" s="112">
        <v>24</v>
      </c>
      <c r="D20" s="112">
        <v>0</v>
      </c>
      <c r="E20" s="112">
        <v>24</v>
      </c>
      <c r="F20" s="113">
        <v>0.47442414907686697</v>
      </c>
      <c r="G20" s="113">
        <v>0.80341096352430097</v>
      </c>
      <c r="H20" s="113">
        <v>0.622924158610342</v>
      </c>
      <c r="I20" s="113">
        <v>0.106940090056106</v>
      </c>
    </row>
    <row r="21" spans="2:9" x14ac:dyDescent="0.25">
      <c r="B21" s="111" t="s">
        <v>150</v>
      </c>
      <c r="C21" s="112">
        <v>33</v>
      </c>
      <c r="D21" s="112">
        <v>0</v>
      </c>
      <c r="E21" s="112">
        <v>33</v>
      </c>
      <c r="F21" s="113">
        <v>9.5430805812535199E-2</v>
      </c>
      <c r="G21" s="113">
        <v>0.68690170420565599</v>
      </c>
      <c r="H21" s="113">
        <v>0.30877560559991302</v>
      </c>
      <c r="I21" s="113">
        <v>0.121535819389744</v>
      </c>
    </row>
    <row r="22" spans="2:9" x14ac:dyDescent="0.25">
      <c r="B22" s="111" t="s">
        <v>151</v>
      </c>
      <c r="C22" s="112">
        <v>24</v>
      </c>
      <c r="D22" s="112">
        <v>0</v>
      </c>
      <c r="E22" s="112">
        <v>24</v>
      </c>
      <c r="F22" s="113">
        <v>0.81164788032159496</v>
      </c>
      <c r="G22" s="113">
        <v>0.96432839015581395</v>
      </c>
      <c r="H22" s="113">
        <v>0.90119258265902602</v>
      </c>
      <c r="I22" s="113">
        <v>4.3390243537252501E-2</v>
      </c>
    </row>
    <row r="23" spans="2:9" x14ac:dyDescent="0.25">
      <c r="B23" s="111" t="s">
        <v>152</v>
      </c>
      <c r="C23" s="112">
        <v>33</v>
      </c>
      <c r="D23" s="112">
        <v>0</v>
      </c>
      <c r="E23" s="112">
        <v>33</v>
      </c>
      <c r="F23" s="113">
        <v>1.24847864782517E-2</v>
      </c>
      <c r="G23" s="113">
        <v>0.41505744750450402</v>
      </c>
      <c r="H23" s="113">
        <v>0.115615775098086</v>
      </c>
      <c r="I23" s="113">
        <v>0.104860561512478</v>
      </c>
    </row>
    <row r="24" spans="2:9" x14ac:dyDescent="0.25">
      <c r="B24" s="111" t="s">
        <v>153</v>
      </c>
      <c r="C24" s="112">
        <v>24</v>
      </c>
      <c r="D24" s="112">
        <v>0</v>
      </c>
      <c r="E24" s="112">
        <v>24</v>
      </c>
      <c r="F24" s="113">
        <v>0.93183203774797596</v>
      </c>
      <c r="G24" s="113">
        <v>1</v>
      </c>
      <c r="H24" s="113">
        <v>0.97422601848679602</v>
      </c>
      <c r="I24" s="113">
        <v>1.91893004682624E-2</v>
      </c>
    </row>
    <row r="25" spans="2:9" x14ac:dyDescent="0.25">
      <c r="B25" s="111" t="s">
        <v>154</v>
      </c>
      <c r="C25" s="112">
        <v>33</v>
      </c>
      <c r="D25" s="112">
        <v>0</v>
      </c>
      <c r="E25" s="112">
        <v>33</v>
      </c>
      <c r="F25" s="113">
        <v>0.137942903388972</v>
      </c>
      <c r="G25" s="113">
        <v>0.96497294361697905</v>
      </c>
      <c r="H25" s="113">
        <v>0.65615845876010004</v>
      </c>
      <c r="I25" s="113">
        <v>0.224345909061132</v>
      </c>
    </row>
    <row r="26" spans="2:9" x14ac:dyDescent="0.25">
      <c r="B26" s="111" t="s">
        <v>155</v>
      </c>
      <c r="C26" s="112">
        <v>24</v>
      </c>
      <c r="D26" s="112">
        <v>6</v>
      </c>
      <c r="E26" s="112">
        <v>18</v>
      </c>
      <c r="F26" s="113">
        <v>9.7788953201241799</v>
      </c>
      <c r="G26" s="113">
        <v>41.831988414551397</v>
      </c>
      <c r="H26" s="113">
        <v>27.307198817470098</v>
      </c>
      <c r="I26" s="113">
        <v>9.0171764710472608</v>
      </c>
    </row>
    <row r="27" spans="2:9" x14ac:dyDescent="0.25">
      <c r="B27" s="111" t="s">
        <v>156</v>
      </c>
      <c r="C27" s="112">
        <v>33</v>
      </c>
      <c r="D27" s="112">
        <v>2</v>
      </c>
      <c r="E27" s="112">
        <v>31</v>
      </c>
      <c r="F27" s="113">
        <v>5.3739047943165197E-2</v>
      </c>
      <c r="G27" s="113">
        <v>7.9215007495398098</v>
      </c>
      <c r="H27" s="113">
        <v>1.7504930221864501</v>
      </c>
      <c r="I27" s="113">
        <v>2.01746154071289</v>
      </c>
    </row>
    <row r="28" spans="2:9" x14ac:dyDescent="0.25">
      <c r="B28" s="111" t="s">
        <v>157</v>
      </c>
      <c r="C28" s="112">
        <v>24</v>
      </c>
      <c r="D28" s="112">
        <v>0</v>
      </c>
      <c r="E28" s="112">
        <v>24</v>
      </c>
      <c r="F28" s="113">
        <v>1.92307090984064</v>
      </c>
      <c r="G28" s="113">
        <v>8.3355961447074005</v>
      </c>
      <c r="H28" s="113">
        <v>4.51287192534621</v>
      </c>
      <c r="I28" s="113">
        <v>1.5776037832507499</v>
      </c>
    </row>
    <row r="29" spans="2:9" x14ac:dyDescent="0.25">
      <c r="B29" s="114" t="s">
        <v>158</v>
      </c>
      <c r="C29" s="115">
        <v>33</v>
      </c>
      <c r="D29" s="115">
        <v>0</v>
      </c>
      <c r="E29" s="115">
        <v>33</v>
      </c>
      <c r="F29" s="116">
        <v>9.4084316564362908E-3</v>
      </c>
      <c r="G29" s="116">
        <v>0.51460548492616398</v>
      </c>
      <c r="H29" s="116">
        <v>0.11690028744620801</v>
      </c>
      <c r="I29" s="116">
        <v>0.116618751018261</v>
      </c>
    </row>
    <row r="32" spans="2:9" x14ac:dyDescent="0.25">
      <c r="B32" t="s">
        <v>159</v>
      </c>
    </row>
    <row r="34" spans="2:3" x14ac:dyDescent="0.25">
      <c r="B34" t="s">
        <v>160</v>
      </c>
    </row>
    <row r="35" spans="2:3" x14ac:dyDescent="0.25">
      <c r="B35" s="117">
        <v>63.694906353550401</v>
      </c>
      <c r="C35" s="118">
        <v>70.338576268780301</v>
      </c>
    </row>
    <row r="37" spans="2:3" x14ac:dyDescent="0.25">
      <c r="B37" s="119" t="s">
        <v>161</v>
      </c>
      <c r="C37" s="120">
        <v>67.016741311165305</v>
      </c>
    </row>
    <row r="38" spans="2:3" x14ac:dyDescent="0.25">
      <c r="B38" s="111" t="s">
        <v>162</v>
      </c>
      <c r="C38" s="121">
        <v>39.541518771128302</v>
      </c>
    </row>
    <row r="39" spans="2:3" x14ac:dyDescent="0.25">
      <c r="B39" s="111" t="s">
        <v>163</v>
      </c>
      <c r="C39" s="121">
        <v>1.9599639845400501</v>
      </c>
    </row>
    <row r="40" spans="2:3" x14ac:dyDescent="0.25">
      <c r="B40" s="111" t="s">
        <v>164</v>
      </c>
      <c r="C40" s="121" t="s">
        <v>165</v>
      </c>
    </row>
    <row r="41" spans="2:3" x14ac:dyDescent="0.25">
      <c r="B41" s="114" t="s">
        <v>166</v>
      </c>
      <c r="C41" s="122">
        <v>0.05</v>
      </c>
    </row>
    <row r="43" spans="2:3" x14ac:dyDescent="0.25">
      <c r="B43" s="123" t="s">
        <v>167</v>
      </c>
    </row>
    <row r="44" spans="2:3" x14ac:dyDescent="0.25">
      <c r="B44" s="123" t="s">
        <v>168</v>
      </c>
    </row>
    <row r="45" spans="2:3" x14ac:dyDescent="0.25">
      <c r="B45" s="123" t="s">
        <v>169</v>
      </c>
    </row>
    <row r="46" spans="2:3" x14ac:dyDescent="0.25">
      <c r="B46" s="123" t="s">
        <v>170</v>
      </c>
    </row>
    <row r="47" spans="2:3" x14ac:dyDescent="0.25">
      <c r="B47" s="123" t="s">
        <v>171</v>
      </c>
    </row>
    <row r="50" spans="2:3" x14ac:dyDescent="0.25">
      <c r="B50" t="s">
        <v>172</v>
      </c>
    </row>
    <row r="52" spans="2:3" x14ac:dyDescent="0.25">
      <c r="B52" t="s">
        <v>160</v>
      </c>
    </row>
    <row r="53" spans="2:3" x14ac:dyDescent="0.25">
      <c r="B53" s="117">
        <v>63.512355411951802</v>
      </c>
      <c r="C53" s="118">
        <v>70.521127210378793</v>
      </c>
    </row>
    <row r="55" spans="2:3" x14ac:dyDescent="0.25">
      <c r="B55" s="119" t="s">
        <v>161</v>
      </c>
      <c r="C55" s="120">
        <v>67.016741311165305</v>
      </c>
    </row>
    <row r="56" spans="2:3" x14ac:dyDescent="0.25">
      <c r="B56" s="111" t="s">
        <v>173</v>
      </c>
      <c r="C56" s="121">
        <v>38.324703580087998</v>
      </c>
    </row>
    <row r="57" spans="2:3" x14ac:dyDescent="0.25">
      <c r="B57" s="111" t="s">
        <v>174</v>
      </c>
      <c r="C57" s="121">
        <v>2.0040447832879398</v>
      </c>
    </row>
    <row r="58" spans="2:3" x14ac:dyDescent="0.25">
      <c r="B58" s="111" t="s">
        <v>175</v>
      </c>
      <c r="C58" s="124">
        <v>55</v>
      </c>
    </row>
    <row r="59" spans="2:3" x14ac:dyDescent="0.25">
      <c r="B59" s="111" t="s">
        <v>164</v>
      </c>
      <c r="C59" s="121" t="s">
        <v>165</v>
      </c>
    </row>
    <row r="60" spans="2:3" x14ac:dyDescent="0.25">
      <c r="B60" s="114" t="s">
        <v>166</v>
      </c>
      <c r="C60" s="122">
        <v>0.05</v>
      </c>
    </row>
    <row r="62" spans="2:3" x14ac:dyDescent="0.25">
      <c r="B62" s="123" t="s">
        <v>167</v>
      </c>
    </row>
    <row r="63" spans="2:3" x14ac:dyDescent="0.25">
      <c r="B63" s="123" t="s">
        <v>168</v>
      </c>
    </row>
    <row r="64" spans="2:3" x14ac:dyDescent="0.25">
      <c r="B64" s="123" t="s">
        <v>169</v>
      </c>
    </row>
    <row r="65" spans="2:2" x14ac:dyDescent="0.25">
      <c r="B65" s="123" t="s">
        <v>170</v>
      </c>
    </row>
    <row r="66" spans="2:2" x14ac:dyDescent="0.25">
      <c r="B66" s="123" t="s">
        <v>171</v>
      </c>
    </row>
    <row r="69" spans="2:2" x14ac:dyDescent="0.25">
      <c r="B69" t="s">
        <v>176</v>
      </c>
    </row>
    <row r="90" spans="2:3" x14ac:dyDescent="0.25">
      <c r="B90" t="s">
        <v>177</v>
      </c>
    </row>
    <row r="92" spans="2:3" x14ac:dyDescent="0.25">
      <c r="B92" t="s">
        <v>160</v>
      </c>
    </row>
    <row r="93" spans="2:3" x14ac:dyDescent="0.25">
      <c r="B93" s="117">
        <v>-53.822261676856698</v>
      </c>
      <c r="C93" s="118">
        <v>-44.336005409697201</v>
      </c>
    </row>
    <row r="95" spans="2:3" x14ac:dyDescent="0.25">
      <c r="B95" s="119" t="s">
        <v>161</v>
      </c>
      <c r="C95" s="120">
        <v>-49.079133543277003</v>
      </c>
    </row>
    <row r="96" spans="2:3" x14ac:dyDescent="0.25">
      <c r="B96" s="111" t="s">
        <v>162</v>
      </c>
      <c r="C96" s="121">
        <v>-20.2805683144502</v>
      </c>
    </row>
    <row r="97" spans="2:3" x14ac:dyDescent="0.25">
      <c r="B97" s="111" t="s">
        <v>163</v>
      </c>
      <c r="C97" s="121">
        <v>1.9599639845400501</v>
      </c>
    </row>
    <row r="98" spans="2:3" x14ac:dyDescent="0.25">
      <c r="B98" s="111" t="s">
        <v>164</v>
      </c>
      <c r="C98" s="121" t="s">
        <v>165</v>
      </c>
    </row>
    <row r="99" spans="2:3" x14ac:dyDescent="0.25">
      <c r="B99" s="114" t="s">
        <v>166</v>
      </c>
      <c r="C99" s="122">
        <v>0.05</v>
      </c>
    </row>
    <row r="101" spans="2:3" x14ac:dyDescent="0.25">
      <c r="B101" s="123" t="s">
        <v>167</v>
      </c>
    </row>
    <row r="102" spans="2:3" x14ac:dyDescent="0.25">
      <c r="B102" s="123" t="s">
        <v>168</v>
      </c>
    </row>
    <row r="103" spans="2:3" x14ac:dyDescent="0.25">
      <c r="B103" s="123" t="s">
        <v>169</v>
      </c>
    </row>
    <row r="104" spans="2:3" x14ac:dyDescent="0.25">
      <c r="B104" s="123" t="s">
        <v>170</v>
      </c>
    </row>
    <row r="105" spans="2:3" x14ac:dyDescent="0.25">
      <c r="B105" s="123" t="s">
        <v>171</v>
      </c>
    </row>
    <row r="108" spans="2:3" x14ac:dyDescent="0.25">
      <c r="B108" t="s">
        <v>178</v>
      </c>
    </row>
    <row r="110" spans="2:3" x14ac:dyDescent="0.25">
      <c r="B110" t="s">
        <v>160</v>
      </c>
    </row>
    <row r="111" spans="2:3" x14ac:dyDescent="0.25">
      <c r="B111" s="117">
        <v>-54.661196761023902</v>
      </c>
      <c r="C111" s="118">
        <v>-43.497070325530103</v>
      </c>
    </row>
    <row r="113" spans="2:3" x14ac:dyDescent="0.25">
      <c r="B113" s="119" t="s">
        <v>161</v>
      </c>
      <c r="C113" s="120">
        <v>-49.079133543277003</v>
      </c>
    </row>
    <row r="114" spans="2:3" x14ac:dyDescent="0.25">
      <c r="B114" s="111" t="s">
        <v>173</v>
      </c>
      <c r="C114" s="121">
        <v>-17.6201482693698</v>
      </c>
    </row>
    <row r="115" spans="2:3" x14ac:dyDescent="0.25">
      <c r="B115" s="111" t="s">
        <v>174</v>
      </c>
      <c r="C115" s="121">
        <v>2.0040447832879398</v>
      </c>
    </row>
    <row r="116" spans="2:3" x14ac:dyDescent="0.25">
      <c r="B116" s="111" t="s">
        <v>175</v>
      </c>
      <c r="C116" s="124">
        <v>55</v>
      </c>
    </row>
    <row r="117" spans="2:3" x14ac:dyDescent="0.25">
      <c r="B117" s="111" t="s">
        <v>164</v>
      </c>
      <c r="C117" s="121" t="s">
        <v>165</v>
      </c>
    </row>
    <row r="118" spans="2:3" x14ac:dyDescent="0.25">
      <c r="B118" s="114" t="s">
        <v>166</v>
      </c>
      <c r="C118" s="122">
        <v>0.05</v>
      </c>
    </row>
    <row r="120" spans="2:3" x14ac:dyDescent="0.25">
      <c r="B120" s="123" t="s">
        <v>167</v>
      </c>
    </row>
    <row r="121" spans="2:3" x14ac:dyDescent="0.25">
      <c r="B121" s="123" t="s">
        <v>168</v>
      </c>
    </row>
    <row r="122" spans="2:3" x14ac:dyDescent="0.25">
      <c r="B122" s="123" t="s">
        <v>169</v>
      </c>
    </row>
    <row r="123" spans="2:3" x14ac:dyDescent="0.25">
      <c r="B123" s="123" t="s">
        <v>170</v>
      </c>
    </row>
    <row r="124" spans="2:3" x14ac:dyDescent="0.25">
      <c r="B124" s="123" t="s">
        <v>171</v>
      </c>
    </row>
    <row r="127" spans="2:3" x14ac:dyDescent="0.25">
      <c r="B127" t="s">
        <v>176</v>
      </c>
    </row>
    <row r="148" spans="2:3" x14ac:dyDescent="0.25">
      <c r="B148" t="s">
        <v>179</v>
      </c>
    </row>
    <row r="150" spans="2:3" x14ac:dyDescent="0.25">
      <c r="B150" t="s">
        <v>160</v>
      </c>
    </row>
    <row r="151" spans="2:3" x14ac:dyDescent="0.25">
      <c r="B151" s="117">
        <v>-0.42961304425012897</v>
      </c>
      <c r="C151" s="118">
        <v>-0.26520295488200002</v>
      </c>
    </row>
    <row r="153" spans="2:3" x14ac:dyDescent="0.25">
      <c r="B153" s="119" t="s">
        <v>161</v>
      </c>
      <c r="C153" s="120">
        <v>-0.347407999566064</v>
      </c>
    </row>
    <row r="154" spans="2:3" x14ac:dyDescent="0.25">
      <c r="B154" s="111" t="s">
        <v>162</v>
      </c>
      <c r="C154" s="121">
        <v>-8.2830338418705907</v>
      </c>
    </row>
    <row r="155" spans="2:3" x14ac:dyDescent="0.25">
      <c r="B155" s="111" t="s">
        <v>163</v>
      </c>
      <c r="C155" s="121">
        <v>1.9599639845400501</v>
      </c>
    </row>
    <row r="156" spans="2:3" x14ac:dyDescent="0.25">
      <c r="B156" s="111" t="s">
        <v>164</v>
      </c>
      <c r="C156" s="121" t="s">
        <v>165</v>
      </c>
    </row>
    <row r="157" spans="2:3" x14ac:dyDescent="0.25">
      <c r="B157" s="114" t="s">
        <v>166</v>
      </c>
      <c r="C157" s="122">
        <v>0.05</v>
      </c>
    </row>
    <row r="159" spans="2:3" x14ac:dyDescent="0.25">
      <c r="B159" s="123" t="s">
        <v>167</v>
      </c>
    </row>
    <row r="160" spans="2:3" x14ac:dyDescent="0.25">
      <c r="B160" s="123" t="s">
        <v>168</v>
      </c>
    </row>
    <row r="161" spans="2:3" x14ac:dyDescent="0.25">
      <c r="B161" s="123" t="s">
        <v>169</v>
      </c>
    </row>
    <row r="162" spans="2:3" x14ac:dyDescent="0.25">
      <c r="B162" s="123" t="s">
        <v>170</v>
      </c>
    </row>
    <row r="163" spans="2:3" x14ac:dyDescent="0.25">
      <c r="B163" s="123" t="s">
        <v>171</v>
      </c>
    </row>
    <row r="166" spans="2:3" x14ac:dyDescent="0.25">
      <c r="B166" t="s">
        <v>180</v>
      </c>
    </row>
    <row r="168" spans="2:3" x14ac:dyDescent="0.25">
      <c r="B168" t="s">
        <v>160</v>
      </c>
    </row>
    <row r="169" spans="2:3" x14ac:dyDescent="0.25">
      <c r="B169" s="117">
        <v>-0.43319638617278799</v>
      </c>
      <c r="C169" s="118">
        <v>-0.261619612959341</v>
      </c>
    </row>
    <row r="171" spans="2:3" x14ac:dyDescent="0.25">
      <c r="B171" s="119" t="s">
        <v>161</v>
      </c>
      <c r="C171" s="120">
        <v>-0.347407999566064</v>
      </c>
    </row>
    <row r="172" spans="2:3" x14ac:dyDescent="0.25">
      <c r="B172" s="111" t="s">
        <v>173</v>
      </c>
      <c r="C172" s="121">
        <v>-8.1155645506486902</v>
      </c>
    </row>
    <row r="173" spans="2:3" x14ac:dyDescent="0.25">
      <c r="B173" s="111" t="s">
        <v>174</v>
      </c>
      <c r="C173" s="121">
        <v>2.0040447832879398</v>
      </c>
    </row>
    <row r="174" spans="2:3" x14ac:dyDescent="0.25">
      <c r="B174" s="111" t="s">
        <v>175</v>
      </c>
      <c r="C174" s="124">
        <v>55</v>
      </c>
    </row>
    <row r="175" spans="2:3" x14ac:dyDescent="0.25">
      <c r="B175" s="111" t="s">
        <v>164</v>
      </c>
      <c r="C175" s="121" t="s">
        <v>165</v>
      </c>
    </row>
    <row r="176" spans="2:3" x14ac:dyDescent="0.25">
      <c r="B176" s="114" t="s">
        <v>166</v>
      </c>
      <c r="C176" s="122">
        <v>0.05</v>
      </c>
    </row>
    <row r="178" spans="2:2" x14ac:dyDescent="0.25">
      <c r="B178" s="123" t="s">
        <v>167</v>
      </c>
    </row>
    <row r="179" spans="2:2" x14ac:dyDescent="0.25">
      <c r="B179" s="123" t="s">
        <v>168</v>
      </c>
    </row>
    <row r="180" spans="2:2" x14ac:dyDescent="0.25">
      <c r="B180" s="123" t="s">
        <v>169</v>
      </c>
    </row>
    <row r="181" spans="2:2" x14ac:dyDescent="0.25">
      <c r="B181" s="123" t="s">
        <v>170</v>
      </c>
    </row>
    <row r="182" spans="2:2" x14ac:dyDescent="0.25">
      <c r="B182" s="123" t="s">
        <v>171</v>
      </c>
    </row>
    <row r="185" spans="2:2" x14ac:dyDescent="0.25">
      <c r="B185" t="s">
        <v>176</v>
      </c>
    </row>
    <row r="206" spans="2:2" x14ac:dyDescent="0.25">
      <c r="B206" t="s">
        <v>181</v>
      </c>
    </row>
    <row r="208" spans="2:2" x14ac:dyDescent="0.25">
      <c r="B208" t="s">
        <v>160</v>
      </c>
    </row>
    <row r="209" spans="2:3" x14ac:dyDescent="0.25">
      <c r="B209" s="117">
        <v>-0.68537581901127498</v>
      </c>
      <c r="C209" s="118">
        <v>-0.55098851129508197</v>
      </c>
    </row>
    <row r="211" spans="2:3" x14ac:dyDescent="0.25">
      <c r="B211" s="119" t="s">
        <v>161</v>
      </c>
      <c r="C211" s="120">
        <v>-0.61818216515317803</v>
      </c>
    </row>
    <row r="212" spans="2:3" x14ac:dyDescent="0.25">
      <c r="B212" s="111" t="s">
        <v>162</v>
      </c>
      <c r="C212" s="121">
        <v>-18.031684690699802</v>
      </c>
    </row>
    <row r="213" spans="2:3" x14ac:dyDescent="0.25">
      <c r="B213" s="111" t="s">
        <v>163</v>
      </c>
      <c r="C213" s="121">
        <v>1.9599639845400501</v>
      </c>
    </row>
    <row r="214" spans="2:3" x14ac:dyDescent="0.25">
      <c r="B214" s="111" t="s">
        <v>164</v>
      </c>
      <c r="C214" s="121" t="s">
        <v>165</v>
      </c>
    </row>
    <row r="215" spans="2:3" x14ac:dyDescent="0.25">
      <c r="B215" s="114" t="s">
        <v>166</v>
      </c>
      <c r="C215" s="122">
        <v>0.05</v>
      </c>
    </row>
    <row r="217" spans="2:3" x14ac:dyDescent="0.25">
      <c r="B217" s="123" t="s">
        <v>167</v>
      </c>
    </row>
    <row r="218" spans="2:3" x14ac:dyDescent="0.25">
      <c r="B218" s="123" t="s">
        <v>168</v>
      </c>
    </row>
    <row r="219" spans="2:3" x14ac:dyDescent="0.25">
      <c r="B219" s="123" t="s">
        <v>169</v>
      </c>
    </row>
    <row r="220" spans="2:3" x14ac:dyDescent="0.25">
      <c r="B220" s="123" t="s">
        <v>170</v>
      </c>
    </row>
    <row r="221" spans="2:3" x14ac:dyDescent="0.25">
      <c r="B221" s="123" t="s">
        <v>171</v>
      </c>
    </row>
    <row r="224" spans="2:3" x14ac:dyDescent="0.25">
      <c r="B224" t="s">
        <v>182</v>
      </c>
    </row>
    <row r="226" spans="2:3" x14ac:dyDescent="0.25">
      <c r="B226" t="s">
        <v>160</v>
      </c>
    </row>
    <row r="227" spans="2:3" x14ac:dyDescent="0.25">
      <c r="B227" s="117">
        <v>-0.69777299888853095</v>
      </c>
      <c r="C227" s="118">
        <v>-0.538591331417826</v>
      </c>
    </row>
    <row r="229" spans="2:3" x14ac:dyDescent="0.25">
      <c r="B229" s="119" t="s">
        <v>161</v>
      </c>
      <c r="C229" s="120">
        <v>-0.61818216515317803</v>
      </c>
    </row>
    <row r="230" spans="2:3" x14ac:dyDescent="0.25">
      <c r="B230" s="111" t="s">
        <v>173</v>
      </c>
      <c r="C230" s="121">
        <v>-15.565419848675299</v>
      </c>
    </row>
    <row r="231" spans="2:3" x14ac:dyDescent="0.25">
      <c r="B231" s="111" t="s">
        <v>174</v>
      </c>
      <c r="C231" s="121">
        <v>2.0040447832879398</v>
      </c>
    </row>
    <row r="232" spans="2:3" x14ac:dyDescent="0.25">
      <c r="B232" s="111" t="s">
        <v>175</v>
      </c>
      <c r="C232" s="124">
        <v>55</v>
      </c>
    </row>
    <row r="233" spans="2:3" x14ac:dyDescent="0.25">
      <c r="B233" s="111" t="s">
        <v>164</v>
      </c>
      <c r="C233" s="121" t="s">
        <v>165</v>
      </c>
    </row>
    <row r="234" spans="2:3" x14ac:dyDescent="0.25">
      <c r="B234" s="114" t="s">
        <v>166</v>
      </c>
      <c r="C234" s="122">
        <v>0.05</v>
      </c>
    </row>
    <row r="236" spans="2:3" x14ac:dyDescent="0.25">
      <c r="B236" s="123" t="s">
        <v>167</v>
      </c>
    </row>
    <row r="237" spans="2:3" x14ac:dyDescent="0.25">
      <c r="B237" s="123" t="s">
        <v>168</v>
      </c>
    </row>
    <row r="238" spans="2:3" x14ac:dyDescent="0.25">
      <c r="B238" s="123" t="s">
        <v>169</v>
      </c>
    </row>
    <row r="239" spans="2:3" x14ac:dyDescent="0.25">
      <c r="B239" s="123" t="s">
        <v>170</v>
      </c>
    </row>
    <row r="240" spans="2:3" x14ac:dyDescent="0.25">
      <c r="B240" s="123" t="s">
        <v>171</v>
      </c>
    </row>
    <row r="243" spans="2:2" x14ac:dyDescent="0.25">
      <c r="B243" t="s">
        <v>176</v>
      </c>
    </row>
    <row r="264" spans="2:3" x14ac:dyDescent="0.25">
      <c r="B264" t="s">
        <v>183</v>
      </c>
    </row>
    <row r="266" spans="2:3" x14ac:dyDescent="0.25">
      <c r="B266" t="s">
        <v>160</v>
      </c>
    </row>
    <row r="267" spans="2:3" x14ac:dyDescent="0.25">
      <c r="B267" s="117">
        <v>0.254567184661943</v>
      </c>
      <c r="C267" s="118">
        <v>0.37372992135891397</v>
      </c>
    </row>
    <row r="269" spans="2:3" x14ac:dyDescent="0.25">
      <c r="B269" s="119" t="s">
        <v>161</v>
      </c>
      <c r="C269" s="120">
        <v>0.31414855301042899</v>
      </c>
    </row>
    <row r="270" spans="2:3" x14ac:dyDescent="0.25">
      <c r="B270" s="111" t="s">
        <v>162</v>
      </c>
      <c r="C270" s="121">
        <v>10.3341005210644</v>
      </c>
    </row>
    <row r="271" spans="2:3" x14ac:dyDescent="0.25">
      <c r="B271" s="111" t="s">
        <v>163</v>
      </c>
      <c r="C271" s="121">
        <v>1.9599639845400501</v>
      </c>
    </row>
    <row r="272" spans="2:3" x14ac:dyDescent="0.25">
      <c r="B272" s="111" t="s">
        <v>164</v>
      </c>
      <c r="C272" s="121" t="s">
        <v>165</v>
      </c>
    </row>
    <row r="273" spans="2:3" x14ac:dyDescent="0.25">
      <c r="B273" s="114" t="s">
        <v>166</v>
      </c>
      <c r="C273" s="122">
        <v>0.05</v>
      </c>
    </row>
    <row r="275" spans="2:3" x14ac:dyDescent="0.25">
      <c r="B275" s="123" t="s">
        <v>167</v>
      </c>
    </row>
    <row r="276" spans="2:3" x14ac:dyDescent="0.25">
      <c r="B276" s="123" t="s">
        <v>168</v>
      </c>
    </row>
    <row r="277" spans="2:3" x14ac:dyDescent="0.25">
      <c r="B277" s="123" t="s">
        <v>169</v>
      </c>
    </row>
    <row r="278" spans="2:3" x14ac:dyDescent="0.25">
      <c r="B278" s="123" t="s">
        <v>170</v>
      </c>
    </row>
    <row r="279" spans="2:3" x14ac:dyDescent="0.25">
      <c r="B279" s="123" t="s">
        <v>171</v>
      </c>
    </row>
    <row r="282" spans="2:3" x14ac:dyDescent="0.25">
      <c r="B282" t="s">
        <v>184</v>
      </c>
    </row>
    <row r="284" spans="2:3" x14ac:dyDescent="0.25">
      <c r="B284" t="s">
        <v>160</v>
      </c>
    </row>
    <row r="285" spans="2:3" x14ac:dyDescent="0.25">
      <c r="B285" s="117">
        <v>0.25196835329172501</v>
      </c>
      <c r="C285" s="118">
        <v>0.37632875272913202</v>
      </c>
    </row>
    <row r="287" spans="2:3" x14ac:dyDescent="0.25">
      <c r="B287" s="119" t="s">
        <v>161</v>
      </c>
      <c r="C287" s="120">
        <v>0.31414855301042899</v>
      </c>
    </row>
    <row r="288" spans="2:3" x14ac:dyDescent="0.25">
      <c r="B288" s="111" t="s">
        <v>173</v>
      </c>
      <c r="C288" s="121">
        <v>10.124891391248401</v>
      </c>
    </row>
    <row r="289" spans="2:3" x14ac:dyDescent="0.25">
      <c r="B289" s="111" t="s">
        <v>174</v>
      </c>
      <c r="C289" s="121">
        <v>2.0040447832879398</v>
      </c>
    </row>
    <row r="290" spans="2:3" x14ac:dyDescent="0.25">
      <c r="B290" s="111" t="s">
        <v>175</v>
      </c>
      <c r="C290" s="124">
        <v>55</v>
      </c>
    </row>
    <row r="291" spans="2:3" x14ac:dyDescent="0.25">
      <c r="B291" s="111" t="s">
        <v>164</v>
      </c>
      <c r="C291" s="121" t="s">
        <v>165</v>
      </c>
    </row>
    <row r="292" spans="2:3" x14ac:dyDescent="0.25">
      <c r="B292" s="114" t="s">
        <v>166</v>
      </c>
      <c r="C292" s="122">
        <v>0.05</v>
      </c>
    </row>
    <row r="294" spans="2:3" x14ac:dyDescent="0.25">
      <c r="B294" s="123" t="s">
        <v>167</v>
      </c>
    </row>
    <row r="295" spans="2:3" x14ac:dyDescent="0.25">
      <c r="B295" s="123" t="s">
        <v>168</v>
      </c>
    </row>
    <row r="296" spans="2:3" x14ac:dyDescent="0.25">
      <c r="B296" s="123" t="s">
        <v>169</v>
      </c>
    </row>
    <row r="297" spans="2:3" x14ac:dyDescent="0.25">
      <c r="B297" s="123" t="s">
        <v>170</v>
      </c>
    </row>
    <row r="298" spans="2:3" x14ac:dyDescent="0.25">
      <c r="B298" s="123" t="s">
        <v>171</v>
      </c>
    </row>
    <row r="301" spans="2:3" x14ac:dyDescent="0.25">
      <c r="B301" t="s">
        <v>176</v>
      </c>
    </row>
    <row r="322" spans="2:3" x14ac:dyDescent="0.25">
      <c r="B322" t="s">
        <v>185</v>
      </c>
    </row>
    <row r="324" spans="2:3" x14ac:dyDescent="0.25">
      <c r="B324" t="s">
        <v>160</v>
      </c>
    </row>
    <row r="325" spans="2:3" x14ac:dyDescent="0.25">
      <c r="B325" s="117">
        <v>0.74581075890628301</v>
      </c>
      <c r="C325" s="118">
        <v>0.825342856215596</v>
      </c>
    </row>
    <row r="327" spans="2:3" x14ac:dyDescent="0.25">
      <c r="B327" s="119" t="s">
        <v>161</v>
      </c>
      <c r="C327" s="120">
        <v>0.78557680756093995</v>
      </c>
    </row>
    <row r="328" spans="2:3" x14ac:dyDescent="0.25">
      <c r="B328" s="111" t="s">
        <v>162</v>
      </c>
      <c r="C328" s="121">
        <v>38.719015391263802</v>
      </c>
    </row>
    <row r="329" spans="2:3" x14ac:dyDescent="0.25">
      <c r="B329" s="111" t="s">
        <v>163</v>
      </c>
      <c r="C329" s="121">
        <v>1.9599639845400501</v>
      </c>
    </row>
    <row r="330" spans="2:3" x14ac:dyDescent="0.25">
      <c r="B330" s="111" t="s">
        <v>164</v>
      </c>
      <c r="C330" s="121" t="s">
        <v>165</v>
      </c>
    </row>
    <row r="331" spans="2:3" x14ac:dyDescent="0.25">
      <c r="B331" s="114" t="s">
        <v>166</v>
      </c>
      <c r="C331" s="122">
        <v>0.05</v>
      </c>
    </row>
    <row r="333" spans="2:3" x14ac:dyDescent="0.25">
      <c r="B333" s="123" t="s">
        <v>167</v>
      </c>
    </row>
    <row r="334" spans="2:3" x14ac:dyDescent="0.25">
      <c r="B334" s="123" t="s">
        <v>168</v>
      </c>
    </row>
    <row r="335" spans="2:3" x14ac:dyDescent="0.25">
      <c r="B335" s="123" t="s">
        <v>169</v>
      </c>
    </row>
    <row r="336" spans="2:3" x14ac:dyDescent="0.25">
      <c r="B336" s="123" t="s">
        <v>170</v>
      </c>
    </row>
    <row r="337" spans="2:3" x14ac:dyDescent="0.25">
      <c r="B337" s="123" t="s">
        <v>171</v>
      </c>
    </row>
    <row r="340" spans="2:3" x14ac:dyDescent="0.25">
      <c r="B340" t="s">
        <v>186</v>
      </c>
    </row>
    <row r="342" spans="2:3" x14ac:dyDescent="0.25">
      <c r="B342" t="s">
        <v>160</v>
      </c>
    </row>
    <row r="343" spans="2:3" x14ac:dyDescent="0.25">
      <c r="B343" s="117">
        <v>0.74000558288101803</v>
      </c>
      <c r="C343" s="118">
        <v>0.83114803224086198</v>
      </c>
    </row>
    <row r="345" spans="2:3" x14ac:dyDescent="0.25">
      <c r="B345" s="119" t="s">
        <v>161</v>
      </c>
      <c r="C345" s="120">
        <v>0.78557680756093995</v>
      </c>
    </row>
    <row r="346" spans="2:3" x14ac:dyDescent="0.25">
      <c r="B346" s="111" t="s">
        <v>173</v>
      </c>
      <c r="C346" s="121">
        <v>34.546605102717997</v>
      </c>
    </row>
    <row r="347" spans="2:3" x14ac:dyDescent="0.25">
      <c r="B347" s="111" t="s">
        <v>174</v>
      </c>
      <c r="C347" s="121">
        <v>2.0040447832879398</v>
      </c>
    </row>
    <row r="348" spans="2:3" x14ac:dyDescent="0.25">
      <c r="B348" s="111" t="s">
        <v>175</v>
      </c>
      <c r="C348" s="124">
        <v>55</v>
      </c>
    </row>
    <row r="349" spans="2:3" x14ac:dyDescent="0.25">
      <c r="B349" s="111" t="s">
        <v>164</v>
      </c>
      <c r="C349" s="121" t="s">
        <v>165</v>
      </c>
    </row>
    <row r="350" spans="2:3" x14ac:dyDescent="0.25">
      <c r="B350" s="114" t="s">
        <v>166</v>
      </c>
      <c r="C350" s="122">
        <v>0.05</v>
      </c>
    </row>
    <row r="352" spans="2:3" x14ac:dyDescent="0.25">
      <c r="B352" s="123" t="s">
        <v>167</v>
      </c>
    </row>
    <row r="353" spans="2:2" x14ac:dyDescent="0.25">
      <c r="B353" s="123" t="s">
        <v>168</v>
      </c>
    </row>
    <row r="354" spans="2:2" x14ac:dyDescent="0.25">
      <c r="B354" s="123" t="s">
        <v>169</v>
      </c>
    </row>
    <row r="355" spans="2:2" x14ac:dyDescent="0.25">
      <c r="B355" s="123" t="s">
        <v>170</v>
      </c>
    </row>
    <row r="356" spans="2:2" x14ac:dyDescent="0.25">
      <c r="B356" s="123" t="s">
        <v>171</v>
      </c>
    </row>
    <row r="359" spans="2:2" x14ac:dyDescent="0.25">
      <c r="B359" t="s">
        <v>176</v>
      </c>
    </row>
    <row r="380" spans="2:3" x14ac:dyDescent="0.25">
      <c r="B380" t="s">
        <v>187</v>
      </c>
    </row>
    <row r="382" spans="2:3" x14ac:dyDescent="0.25">
      <c r="B382" t="s">
        <v>160</v>
      </c>
    </row>
    <row r="383" spans="2:3" x14ac:dyDescent="0.25">
      <c r="B383" s="117">
        <v>0.24113985126724499</v>
      </c>
      <c r="C383" s="118">
        <v>0.394995268186146</v>
      </c>
    </row>
    <row r="385" spans="2:3" x14ac:dyDescent="0.25">
      <c r="B385" s="119" t="s">
        <v>161</v>
      </c>
      <c r="C385" s="120">
        <v>0.31806755972669598</v>
      </c>
    </row>
    <row r="386" spans="2:3" x14ac:dyDescent="0.25">
      <c r="B386" s="111" t="s">
        <v>162</v>
      </c>
      <c r="C386" s="121">
        <v>8.1037245772564201</v>
      </c>
    </row>
    <row r="387" spans="2:3" x14ac:dyDescent="0.25">
      <c r="B387" s="111" t="s">
        <v>163</v>
      </c>
      <c r="C387" s="121">
        <v>1.9599639845400501</v>
      </c>
    </row>
    <row r="388" spans="2:3" x14ac:dyDescent="0.25">
      <c r="B388" s="111" t="s">
        <v>164</v>
      </c>
      <c r="C388" s="121" t="s">
        <v>165</v>
      </c>
    </row>
    <row r="389" spans="2:3" x14ac:dyDescent="0.25">
      <c r="B389" s="114" t="s">
        <v>166</v>
      </c>
      <c r="C389" s="122">
        <v>0.05</v>
      </c>
    </row>
    <row r="391" spans="2:3" x14ac:dyDescent="0.25">
      <c r="B391" s="123" t="s">
        <v>167</v>
      </c>
    </row>
    <row r="392" spans="2:3" x14ac:dyDescent="0.25">
      <c r="B392" s="123" t="s">
        <v>168</v>
      </c>
    </row>
    <row r="393" spans="2:3" x14ac:dyDescent="0.25">
      <c r="B393" s="123" t="s">
        <v>169</v>
      </c>
    </row>
    <row r="394" spans="2:3" x14ac:dyDescent="0.25">
      <c r="B394" s="123" t="s">
        <v>170</v>
      </c>
    </row>
    <row r="395" spans="2:3" x14ac:dyDescent="0.25">
      <c r="B395" s="123" t="s">
        <v>171</v>
      </c>
    </row>
    <row r="398" spans="2:3" x14ac:dyDescent="0.25">
      <c r="B398" t="s">
        <v>188</v>
      </c>
    </row>
    <row r="400" spans="2:3" x14ac:dyDescent="0.25">
      <c r="B400" t="s">
        <v>160</v>
      </c>
    </row>
    <row r="401" spans="2:3" x14ac:dyDescent="0.25">
      <c r="B401" s="117">
        <v>0.225824663597925</v>
      </c>
      <c r="C401" s="118">
        <v>0.41031045585546699</v>
      </c>
    </row>
    <row r="403" spans="2:3" x14ac:dyDescent="0.25">
      <c r="B403" s="119" t="s">
        <v>161</v>
      </c>
      <c r="C403" s="120">
        <v>0.31806755972669598</v>
      </c>
    </row>
    <row r="404" spans="2:3" x14ac:dyDescent="0.25">
      <c r="B404" s="111" t="s">
        <v>173</v>
      </c>
      <c r="C404" s="121">
        <v>6.9102517435442499</v>
      </c>
    </row>
    <row r="405" spans="2:3" x14ac:dyDescent="0.25">
      <c r="B405" s="111" t="s">
        <v>174</v>
      </c>
      <c r="C405" s="121">
        <v>2.0040447832879398</v>
      </c>
    </row>
    <row r="406" spans="2:3" x14ac:dyDescent="0.25">
      <c r="B406" s="111" t="s">
        <v>175</v>
      </c>
      <c r="C406" s="124">
        <v>55</v>
      </c>
    </row>
    <row r="407" spans="2:3" x14ac:dyDescent="0.25">
      <c r="B407" s="111" t="s">
        <v>164</v>
      </c>
      <c r="C407" s="121" t="s">
        <v>165</v>
      </c>
    </row>
    <row r="408" spans="2:3" x14ac:dyDescent="0.25">
      <c r="B408" s="114" t="s">
        <v>166</v>
      </c>
      <c r="C408" s="122">
        <v>0.05</v>
      </c>
    </row>
    <row r="410" spans="2:3" x14ac:dyDescent="0.25">
      <c r="B410" s="123" t="s">
        <v>167</v>
      </c>
    </row>
    <row r="411" spans="2:3" x14ac:dyDescent="0.25">
      <c r="B411" s="123" t="s">
        <v>168</v>
      </c>
    </row>
    <row r="412" spans="2:3" x14ac:dyDescent="0.25">
      <c r="B412" s="123" t="s">
        <v>169</v>
      </c>
    </row>
    <row r="413" spans="2:3" x14ac:dyDescent="0.25">
      <c r="B413" s="123" t="s">
        <v>170</v>
      </c>
    </row>
    <row r="414" spans="2:3" x14ac:dyDescent="0.25">
      <c r="B414" s="123" t="s">
        <v>171</v>
      </c>
    </row>
    <row r="417" spans="2:2" x14ac:dyDescent="0.25">
      <c r="B417" t="s">
        <v>176</v>
      </c>
    </row>
    <row r="438" spans="2:3" x14ac:dyDescent="0.25">
      <c r="B438" t="s">
        <v>189</v>
      </c>
    </row>
    <row r="440" spans="2:3" x14ac:dyDescent="0.25">
      <c r="B440" t="s">
        <v>160</v>
      </c>
    </row>
    <row r="441" spans="2:3" x14ac:dyDescent="0.25">
      <c r="B441" s="117">
        <v>21.330954329442701</v>
      </c>
      <c r="C441" s="118">
        <v>29.782457261124598</v>
      </c>
    </row>
    <row r="443" spans="2:3" x14ac:dyDescent="0.25">
      <c r="B443" s="119" t="s">
        <v>161</v>
      </c>
      <c r="C443" s="120">
        <v>25.556705795283701</v>
      </c>
    </row>
    <row r="444" spans="2:3" x14ac:dyDescent="0.25">
      <c r="B444" s="111" t="s">
        <v>162</v>
      </c>
      <c r="C444" s="121">
        <v>11.8535657686328</v>
      </c>
    </row>
    <row r="445" spans="2:3" x14ac:dyDescent="0.25">
      <c r="B445" s="111" t="s">
        <v>163</v>
      </c>
      <c r="C445" s="121">
        <v>1.9599639845400501</v>
      </c>
    </row>
    <row r="446" spans="2:3" x14ac:dyDescent="0.25">
      <c r="B446" s="111" t="s">
        <v>164</v>
      </c>
      <c r="C446" s="121" t="s">
        <v>165</v>
      </c>
    </row>
    <row r="447" spans="2:3" x14ac:dyDescent="0.25">
      <c r="B447" s="114" t="s">
        <v>166</v>
      </c>
      <c r="C447" s="122">
        <v>0.05</v>
      </c>
    </row>
    <row r="449" spans="2:3" x14ac:dyDescent="0.25">
      <c r="B449" s="123" t="s">
        <v>167</v>
      </c>
    </row>
    <row r="450" spans="2:3" x14ac:dyDescent="0.25">
      <c r="B450" s="123" t="s">
        <v>168</v>
      </c>
    </row>
    <row r="451" spans="2:3" x14ac:dyDescent="0.25">
      <c r="B451" s="123" t="s">
        <v>169</v>
      </c>
    </row>
    <row r="452" spans="2:3" x14ac:dyDescent="0.25">
      <c r="B452" s="123" t="s">
        <v>170</v>
      </c>
    </row>
    <row r="453" spans="2:3" x14ac:dyDescent="0.25">
      <c r="B453" s="123" t="s">
        <v>171</v>
      </c>
    </row>
    <row r="456" spans="2:3" x14ac:dyDescent="0.25">
      <c r="B456" t="s">
        <v>190</v>
      </c>
    </row>
    <row r="458" spans="2:3" x14ac:dyDescent="0.25">
      <c r="B458" t="s">
        <v>160</v>
      </c>
    </row>
    <row r="459" spans="2:3" x14ac:dyDescent="0.25">
      <c r="B459" s="117">
        <v>22.1839828819543</v>
      </c>
      <c r="C459" s="118">
        <v>28.929428708613099</v>
      </c>
    </row>
    <row r="461" spans="2:3" x14ac:dyDescent="0.25">
      <c r="B461" s="119" t="s">
        <v>161</v>
      </c>
      <c r="C461" s="120">
        <v>25.556705795283701</v>
      </c>
    </row>
    <row r="462" spans="2:3" x14ac:dyDescent="0.25">
      <c r="B462" s="111" t="s">
        <v>173</v>
      </c>
      <c r="C462" s="121">
        <v>15.243902854450701</v>
      </c>
    </row>
    <row r="463" spans="2:3" x14ac:dyDescent="0.25">
      <c r="B463" s="111" t="s">
        <v>174</v>
      </c>
      <c r="C463" s="121">
        <v>2.0117405137269699</v>
      </c>
    </row>
    <row r="464" spans="2:3" x14ac:dyDescent="0.25">
      <c r="B464" s="111" t="s">
        <v>175</v>
      </c>
      <c r="C464" s="124">
        <v>47</v>
      </c>
    </row>
    <row r="465" spans="2:3" x14ac:dyDescent="0.25">
      <c r="B465" s="111" t="s">
        <v>164</v>
      </c>
      <c r="C465" s="121" t="s">
        <v>165</v>
      </c>
    </row>
    <row r="466" spans="2:3" x14ac:dyDescent="0.25">
      <c r="B466" s="114" t="s">
        <v>166</v>
      </c>
      <c r="C466" s="122">
        <v>0.05</v>
      </c>
    </row>
    <row r="468" spans="2:3" x14ac:dyDescent="0.25">
      <c r="B468" s="123" t="s">
        <v>167</v>
      </c>
    </row>
    <row r="469" spans="2:3" x14ac:dyDescent="0.25">
      <c r="B469" s="123" t="s">
        <v>168</v>
      </c>
    </row>
    <row r="470" spans="2:3" x14ac:dyDescent="0.25">
      <c r="B470" s="123" t="s">
        <v>169</v>
      </c>
    </row>
    <row r="471" spans="2:3" x14ac:dyDescent="0.25">
      <c r="B471" s="123" t="s">
        <v>170</v>
      </c>
    </row>
    <row r="472" spans="2:3" x14ac:dyDescent="0.25">
      <c r="B472" s="123" t="s">
        <v>171</v>
      </c>
    </row>
    <row r="475" spans="2:3" x14ac:dyDescent="0.25">
      <c r="B475" t="s">
        <v>176</v>
      </c>
    </row>
    <row r="496" spans="2:2" x14ac:dyDescent="0.25">
      <c r="B496" t="s">
        <v>191</v>
      </c>
    </row>
    <row r="498" spans="2:3" x14ac:dyDescent="0.25">
      <c r="B498" t="s">
        <v>160</v>
      </c>
    </row>
    <row r="499" spans="2:3" x14ac:dyDescent="0.25">
      <c r="B499" s="117">
        <v>3.7635573653388201</v>
      </c>
      <c r="C499" s="118">
        <v>5.0283859104611901</v>
      </c>
    </row>
    <row r="501" spans="2:3" x14ac:dyDescent="0.25">
      <c r="B501" s="119" t="s">
        <v>161</v>
      </c>
      <c r="C501" s="120">
        <v>4.3959716379000104</v>
      </c>
    </row>
    <row r="502" spans="2:3" x14ac:dyDescent="0.25">
      <c r="B502" s="111" t="s">
        <v>162</v>
      </c>
      <c r="C502" s="121">
        <v>13.623895698068599</v>
      </c>
    </row>
    <row r="503" spans="2:3" x14ac:dyDescent="0.25">
      <c r="B503" s="111" t="s">
        <v>163</v>
      </c>
      <c r="C503" s="121">
        <v>1.9599639845400501</v>
      </c>
    </row>
    <row r="504" spans="2:3" x14ac:dyDescent="0.25">
      <c r="B504" s="111" t="s">
        <v>164</v>
      </c>
      <c r="C504" s="121" t="s">
        <v>165</v>
      </c>
    </row>
    <row r="505" spans="2:3" x14ac:dyDescent="0.25">
      <c r="B505" s="114" t="s">
        <v>166</v>
      </c>
      <c r="C505" s="122">
        <v>0.05</v>
      </c>
    </row>
    <row r="507" spans="2:3" x14ac:dyDescent="0.25">
      <c r="B507" s="123" t="s">
        <v>167</v>
      </c>
    </row>
    <row r="508" spans="2:3" x14ac:dyDescent="0.25">
      <c r="B508" s="123" t="s">
        <v>168</v>
      </c>
    </row>
    <row r="509" spans="2:3" x14ac:dyDescent="0.25">
      <c r="B509" s="123" t="s">
        <v>169</v>
      </c>
    </row>
    <row r="510" spans="2:3" x14ac:dyDescent="0.25">
      <c r="B510" s="123" t="s">
        <v>170</v>
      </c>
    </row>
    <row r="511" spans="2:3" x14ac:dyDescent="0.25">
      <c r="B511" s="123" t="s">
        <v>171</v>
      </c>
    </row>
    <row r="514" spans="2:3" x14ac:dyDescent="0.25">
      <c r="B514" t="s">
        <v>192</v>
      </c>
    </row>
    <row r="516" spans="2:3" x14ac:dyDescent="0.25">
      <c r="B516" t="s">
        <v>160</v>
      </c>
    </row>
    <row r="517" spans="2:3" x14ac:dyDescent="0.25">
      <c r="B517" s="117">
        <v>3.8454081396888098</v>
      </c>
      <c r="C517" s="118">
        <v>4.9465351361112004</v>
      </c>
    </row>
    <row r="519" spans="2:3" x14ac:dyDescent="0.25">
      <c r="B519" s="119" t="s">
        <v>161</v>
      </c>
      <c r="C519" s="120">
        <v>4.3959716379000104</v>
      </c>
    </row>
    <row r="520" spans="2:3" x14ac:dyDescent="0.25">
      <c r="B520" s="111" t="s">
        <v>173</v>
      </c>
      <c r="C520" s="121">
        <v>16.0012860588077</v>
      </c>
    </row>
    <row r="521" spans="2:3" x14ac:dyDescent="0.25">
      <c r="B521" s="111" t="s">
        <v>174</v>
      </c>
      <c r="C521" s="121">
        <v>2.0040447832879398</v>
      </c>
    </row>
    <row r="522" spans="2:3" x14ac:dyDescent="0.25">
      <c r="B522" s="111" t="s">
        <v>175</v>
      </c>
      <c r="C522" s="124">
        <v>55</v>
      </c>
    </row>
    <row r="523" spans="2:3" x14ac:dyDescent="0.25">
      <c r="B523" s="111" t="s">
        <v>164</v>
      </c>
      <c r="C523" s="121" t="s">
        <v>165</v>
      </c>
    </row>
    <row r="524" spans="2:3" x14ac:dyDescent="0.25">
      <c r="B524" s="114" t="s">
        <v>166</v>
      </c>
      <c r="C524" s="122">
        <v>0.05</v>
      </c>
    </row>
    <row r="526" spans="2:3" x14ac:dyDescent="0.25">
      <c r="B526" s="123" t="s">
        <v>167</v>
      </c>
    </row>
    <row r="527" spans="2:3" x14ac:dyDescent="0.25">
      <c r="B527" s="123" t="s">
        <v>168</v>
      </c>
    </row>
    <row r="528" spans="2:3" x14ac:dyDescent="0.25">
      <c r="B528" s="123" t="s">
        <v>169</v>
      </c>
    </row>
    <row r="529" spans="2:2" x14ac:dyDescent="0.25">
      <c r="B529" s="123" t="s">
        <v>170</v>
      </c>
    </row>
    <row r="530" spans="2:2" x14ac:dyDescent="0.25">
      <c r="B530" s="123" t="s">
        <v>171</v>
      </c>
    </row>
    <row r="533" spans="2:2" x14ac:dyDescent="0.25">
      <c r="B533" t="s">
        <v>176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53"/>
  <sheetViews>
    <sheetView zoomScaleNormal="100" workbookViewId="0"/>
  </sheetViews>
  <sheetFormatPr baseColWidth="10" defaultColWidth="9.140625" defaultRowHeight="15" x14ac:dyDescent="0.25"/>
  <cols>
    <col min="1" max="1025" width="10.5703125"/>
  </cols>
  <sheetData>
    <row r="1" spans="2:9" x14ac:dyDescent="0.25">
      <c r="B1" t="s">
        <v>193</v>
      </c>
    </row>
    <row r="2" spans="2:9" x14ac:dyDescent="0.25">
      <c r="B2" t="s">
        <v>194</v>
      </c>
    </row>
    <row r="3" spans="2:9" x14ac:dyDescent="0.25">
      <c r="B3" t="s">
        <v>195</v>
      </c>
    </row>
    <row r="4" spans="2:9" x14ac:dyDescent="0.25">
      <c r="B4" t="s">
        <v>129</v>
      </c>
    </row>
    <row r="5" spans="2:9" x14ac:dyDescent="0.25">
      <c r="B5" t="s">
        <v>130</v>
      </c>
    </row>
    <row r="6" spans="2:9" x14ac:dyDescent="0.25">
      <c r="B6" t="s">
        <v>131</v>
      </c>
    </row>
    <row r="7" spans="2:9" ht="16.350000000000001" customHeight="1" x14ac:dyDescent="0.25"/>
    <row r="9" spans="2:9" x14ac:dyDescent="0.25">
      <c r="B9" t="s">
        <v>132</v>
      </c>
    </row>
    <row r="11" spans="2:9" x14ac:dyDescent="0.25">
      <c r="B11" s="107" t="s">
        <v>133</v>
      </c>
      <c r="C11" s="107" t="s">
        <v>134</v>
      </c>
      <c r="D11" s="107" t="s">
        <v>135</v>
      </c>
      <c r="E11" s="107" t="s">
        <v>136</v>
      </c>
      <c r="F11" s="107" t="s">
        <v>137</v>
      </c>
      <c r="G11" s="107" t="s">
        <v>138</v>
      </c>
      <c r="H11" s="107" t="s">
        <v>139</v>
      </c>
      <c r="I11" s="107" t="s">
        <v>140</v>
      </c>
    </row>
    <row r="12" spans="2:9" x14ac:dyDescent="0.25">
      <c r="B12" s="108" t="s">
        <v>196</v>
      </c>
      <c r="C12" s="109">
        <v>24</v>
      </c>
      <c r="D12" s="109">
        <v>0</v>
      </c>
      <c r="E12" s="109">
        <v>24</v>
      </c>
      <c r="F12" s="110">
        <v>0.50242913991019</v>
      </c>
      <c r="G12" s="110">
        <v>0.99232929455310503</v>
      </c>
      <c r="H12" s="110">
        <v>0.84957266228616402</v>
      </c>
      <c r="I12" s="110">
        <v>0.14755845573260701</v>
      </c>
    </row>
    <row r="13" spans="2:9" x14ac:dyDescent="0.25">
      <c r="B13" s="111" t="s">
        <v>197</v>
      </c>
      <c r="C13" s="112">
        <v>33</v>
      </c>
      <c r="D13" s="112">
        <v>0</v>
      </c>
      <c r="E13" s="112">
        <v>33</v>
      </c>
      <c r="F13" s="113">
        <v>0.30773311099421802</v>
      </c>
      <c r="G13" s="113">
        <v>0.83910494816860604</v>
      </c>
      <c r="H13" s="113">
        <v>0.50216466272009896</v>
      </c>
      <c r="I13" s="113">
        <v>0.16766963859636599</v>
      </c>
    </row>
    <row r="14" spans="2:9" x14ac:dyDescent="0.25">
      <c r="B14" s="111" t="s">
        <v>147</v>
      </c>
      <c r="C14" s="112">
        <v>24</v>
      </c>
      <c r="D14" s="112">
        <v>1</v>
      </c>
      <c r="E14" s="112">
        <v>23</v>
      </c>
      <c r="F14" s="113">
        <v>5.8534215223787697E-2</v>
      </c>
      <c r="G14" s="113">
        <v>0.25641977611596101</v>
      </c>
      <c r="H14" s="113">
        <v>0.14522284941660599</v>
      </c>
      <c r="I14" s="113">
        <v>4.2943193919494499E-2</v>
      </c>
    </row>
    <row r="15" spans="2:9" x14ac:dyDescent="0.25">
      <c r="B15" s="111" t="s">
        <v>148</v>
      </c>
      <c r="C15" s="112">
        <v>33</v>
      </c>
      <c r="D15" s="112">
        <v>0</v>
      </c>
      <c r="E15" s="112">
        <v>33</v>
      </c>
      <c r="F15" s="113">
        <v>0.306559219038954</v>
      </c>
      <c r="G15" s="113">
        <v>0.983010863907263</v>
      </c>
      <c r="H15" s="113">
        <v>0.76577245202551003</v>
      </c>
      <c r="I15" s="113">
        <v>0.19090288167074801</v>
      </c>
    </row>
    <row r="16" spans="2:9" x14ac:dyDescent="0.25">
      <c r="B16" s="111" t="s">
        <v>198</v>
      </c>
      <c r="C16" s="112">
        <v>24</v>
      </c>
      <c r="D16" s="112">
        <v>0</v>
      </c>
      <c r="E16" s="112">
        <v>24</v>
      </c>
      <c r="F16" s="113">
        <v>0.197982338261842</v>
      </c>
      <c r="G16" s="113">
        <v>0.52557585092313297</v>
      </c>
      <c r="H16" s="113">
        <v>0.37724768285377702</v>
      </c>
      <c r="I16" s="113">
        <v>0.106834015324888</v>
      </c>
    </row>
    <row r="17" spans="2:9" x14ac:dyDescent="0.25">
      <c r="B17" s="111" t="s">
        <v>199</v>
      </c>
      <c r="C17" s="112">
        <v>33</v>
      </c>
      <c r="D17" s="112">
        <v>1</v>
      </c>
      <c r="E17" s="112">
        <v>32</v>
      </c>
      <c r="F17" s="113">
        <v>0.31309829579434401</v>
      </c>
      <c r="G17" s="113">
        <v>0.90456919418746495</v>
      </c>
      <c r="H17" s="113">
        <v>0.70203339959970501</v>
      </c>
      <c r="I17" s="113">
        <v>0.11428920959809501</v>
      </c>
    </row>
    <row r="18" spans="2:9" x14ac:dyDescent="0.25">
      <c r="B18" s="111" t="s">
        <v>200</v>
      </c>
      <c r="C18" s="112">
        <v>24</v>
      </c>
      <c r="D18" s="112">
        <v>1</v>
      </c>
      <c r="E18" s="112">
        <v>23</v>
      </c>
      <c r="F18" s="113">
        <v>0.138809527253761</v>
      </c>
      <c r="G18" s="113">
        <v>0.357834302560888</v>
      </c>
      <c r="H18" s="113">
        <v>0.25062450204416098</v>
      </c>
      <c r="I18" s="113">
        <v>6.9817351207288006E-2</v>
      </c>
    </row>
    <row r="19" spans="2:9" x14ac:dyDescent="0.25">
      <c r="B19" s="111" t="s">
        <v>201</v>
      </c>
      <c r="C19" s="112">
        <v>33</v>
      </c>
      <c r="D19" s="112">
        <v>0</v>
      </c>
      <c r="E19" s="112">
        <v>33</v>
      </c>
      <c r="F19" s="113">
        <v>0.22641575447139101</v>
      </c>
      <c r="G19" s="113">
        <v>0.682589092783917</v>
      </c>
      <c r="H19" s="113">
        <v>0.443904260113684</v>
      </c>
      <c r="I19" s="113">
        <v>0.11395765486353999</v>
      </c>
    </row>
    <row r="20" spans="2:9" x14ac:dyDescent="0.25">
      <c r="B20" s="111" t="s">
        <v>202</v>
      </c>
      <c r="C20" s="112">
        <v>24</v>
      </c>
      <c r="D20" s="112">
        <v>1</v>
      </c>
      <c r="E20" s="112">
        <v>23</v>
      </c>
      <c r="F20" s="113">
        <v>0.81164788032159496</v>
      </c>
      <c r="G20" s="113">
        <v>0.96432839015581395</v>
      </c>
      <c r="H20" s="113">
        <v>0.90266499312708404</v>
      </c>
      <c r="I20" s="113">
        <v>4.3950236647440299E-2</v>
      </c>
    </row>
    <row r="21" spans="2:9" x14ac:dyDescent="0.25">
      <c r="B21" s="111" t="s">
        <v>203</v>
      </c>
      <c r="C21" s="112">
        <v>33</v>
      </c>
      <c r="D21" s="112">
        <v>0</v>
      </c>
      <c r="E21" s="112">
        <v>33</v>
      </c>
      <c r="F21" s="113">
        <v>1.24847864782517E-2</v>
      </c>
      <c r="G21" s="113">
        <v>0.39867346142552501</v>
      </c>
      <c r="H21" s="113">
        <v>0.113363193653591</v>
      </c>
      <c r="I21" s="113">
        <v>0.101356048431299</v>
      </c>
    </row>
    <row r="22" spans="2:9" x14ac:dyDescent="0.25">
      <c r="B22" s="111" t="s">
        <v>153</v>
      </c>
      <c r="C22" s="112">
        <v>24</v>
      </c>
      <c r="D22" s="112">
        <v>6</v>
      </c>
      <c r="E22" s="112">
        <v>18</v>
      </c>
      <c r="F22" s="113">
        <v>0.93183203774797596</v>
      </c>
      <c r="G22" s="113">
        <v>0.98176634512668803</v>
      </c>
      <c r="H22" s="113">
        <v>0.96563469131572799</v>
      </c>
      <c r="I22" s="113">
        <v>1.3622835116223799E-2</v>
      </c>
    </row>
    <row r="23" spans="2:9" x14ac:dyDescent="0.25">
      <c r="B23" s="111" t="s">
        <v>154</v>
      </c>
      <c r="C23" s="112">
        <v>33</v>
      </c>
      <c r="D23" s="112">
        <v>9</v>
      </c>
      <c r="E23" s="112">
        <v>24</v>
      </c>
      <c r="F23" s="113">
        <v>0.219110413616591</v>
      </c>
      <c r="G23" s="113">
        <v>0.96497294361697905</v>
      </c>
      <c r="H23" s="113">
        <v>0.63182841455044503</v>
      </c>
      <c r="I23" s="113">
        <v>0.22029672618144999</v>
      </c>
    </row>
    <row r="24" spans="2:9" x14ac:dyDescent="0.25">
      <c r="B24" s="111" t="s">
        <v>155</v>
      </c>
      <c r="C24" s="112">
        <v>24</v>
      </c>
      <c r="D24" s="112">
        <v>0</v>
      </c>
      <c r="E24" s="112">
        <v>24</v>
      </c>
      <c r="F24" s="113">
        <v>0.491406515404193</v>
      </c>
      <c r="G24" s="113">
        <v>0.889272527736508</v>
      </c>
      <c r="H24" s="113">
        <v>0.79269562443803798</v>
      </c>
      <c r="I24" s="113">
        <v>7.9112071890513905E-2</v>
      </c>
    </row>
    <row r="25" spans="2:9" x14ac:dyDescent="0.25">
      <c r="B25" s="111" t="s">
        <v>156</v>
      </c>
      <c r="C25" s="112">
        <v>33</v>
      </c>
      <c r="D25" s="112">
        <v>2</v>
      </c>
      <c r="E25" s="112">
        <v>31</v>
      </c>
      <c r="F25" s="113">
        <v>3.6127775974241702E-3</v>
      </c>
      <c r="G25" s="113">
        <v>0.305568796778944</v>
      </c>
      <c r="H25" s="113">
        <v>6.2805038872439295E-2</v>
      </c>
      <c r="I25" s="113">
        <v>6.8804737918387898E-2</v>
      </c>
    </row>
    <row r="26" spans="2:9" x14ac:dyDescent="0.25">
      <c r="B26" s="111" t="s">
        <v>204</v>
      </c>
      <c r="C26" s="112">
        <v>24</v>
      </c>
      <c r="D26" s="112">
        <v>0</v>
      </c>
      <c r="E26" s="112">
        <v>24</v>
      </c>
      <c r="F26" s="113">
        <v>0.58063583424441301</v>
      </c>
      <c r="G26" s="113">
        <v>0.94735148949751702</v>
      </c>
      <c r="H26" s="113">
        <v>0.84482875082363895</v>
      </c>
      <c r="I26" s="113">
        <v>8.4002259667758303E-2</v>
      </c>
    </row>
    <row r="27" spans="2:9" x14ac:dyDescent="0.25">
      <c r="B27" s="111" t="s">
        <v>205</v>
      </c>
      <c r="C27" s="112">
        <v>33</v>
      </c>
      <c r="D27" s="112">
        <v>1</v>
      </c>
      <c r="E27" s="112">
        <v>32</v>
      </c>
      <c r="F27" s="113">
        <v>2.5498277713088501E-2</v>
      </c>
      <c r="G27" s="113">
        <v>0.94536021462412501</v>
      </c>
      <c r="H27" s="113">
        <v>0.33852492265888301</v>
      </c>
      <c r="I27" s="113">
        <v>0.19354747036494699</v>
      </c>
    </row>
    <row r="28" spans="2:9" x14ac:dyDescent="0.25">
      <c r="B28" s="111" t="s">
        <v>157</v>
      </c>
      <c r="C28" s="112">
        <v>24</v>
      </c>
      <c r="D28" s="112">
        <v>0</v>
      </c>
      <c r="E28" s="112">
        <v>24</v>
      </c>
      <c r="F28" s="113">
        <v>1.92307090984064</v>
      </c>
      <c r="G28" s="113">
        <v>8.3355961447074005</v>
      </c>
      <c r="H28" s="113">
        <v>4.51287192534621</v>
      </c>
      <c r="I28" s="113">
        <v>1.5776037832507499</v>
      </c>
    </row>
    <row r="29" spans="2:9" x14ac:dyDescent="0.25">
      <c r="B29" s="111" t="s">
        <v>158</v>
      </c>
      <c r="C29" s="112">
        <v>33</v>
      </c>
      <c r="D29" s="112">
        <v>0</v>
      </c>
      <c r="E29" s="112">
        <v>33</v>
      </c>
      <c r="F29" s="113">
        <v>9.4325527508739397E-3</v>
      </c>
      <c r="G29" s="113">
        <v>0.51460548492616398</v>
      </c>
      <c r="H29" s="113">
        <v>0.12216876766766099</v>
      </c>
      <c r="I29" s="113">
        <v>0.120795839580879</v>
      </c>
    </row>
    <row r="30" spans="2:9" x14ac:dyDescent="0.25">
      <c r="B30" s="111" t="s">
        <v>206</v>
      </c>
      <c r="C30" s="112">
        <v>24</v>
      </c>
      <c r="D30" s="112">
        <v>0</v>
      </c>
      <c r="E30" s="112">
        <v>24</v>
      </c>
      <c r="F30" s="113">
        <v>7.3616967878464598E-2</v>
      </c>
      <c r="G30" s="113">
        <v>0.60172249012914902</v>
      </c>
      <c r="H30" s="113">
        <v>0.34452110284855503</v>
      </c>
      <c r="I30" s="113">
        <v>0.14283235460261101</v>
      </c>
    </row>
    <row r="31" spans="2:9" x14ac:dyDescent="0.25">
      <c r="B31" s="111" t="s">
        <v>207</v>
      </c>
      <c r="C31" s="112">
        <v>33</v>
      </c>
      <c r="D31" s="112">
        <v>2</v>
      </c>
      <c r="E31" s="112">
        <v>31</v>
      </c>
      <c r="F31" s="113">
        <v>0.39185901558359199</v>
      </c>
      <c r="G31" s="113">
        <v>1</v>
      </c>
      <c r="H31" s="113">
        <v>0.83841514188136501</v>
      </c>
      <c r="I31" s="113">
        <v>0.16824903926096299</v>
      </c>
    </row>
    <row r="32" spans="2:9" x14ac:dyDescent="0.25">
      <c r="B32" s="111" t="s">
        <v>208</v>
      </c>
      <c r="C32" s="112">
        <v>24</v>
      </c>
      <c r="D32" s="112">
        <v>7</v>
      </c>
      <c r="E32" s="112">
        <v>17</v>
      </c>
      <c r="F32" s="113">
        <v>9.5480326496985804E-2</v>
      </c>
      <c r="G32" s="113">
        <v>0.25107956634499901</v>
      </c>
      <c r="H32" s="113">
        <v>0.14376478590265299</v>
      </c>
      <c r="I32" s="113">
        <v>4.2577913351227598E-2</v>
      </c>
    </row>
    <row r="33" spans="2:9" x14ac:dyDescent="0.25">
      <c r="B33" s="114" t="s">
        <v>209</v>
      </c>
      <c r="C33" s="115">
        <v>33</v>
      </c>
      <c r="D33" s="115">
        <v>9</v>
      </c>
      <c r="E33" s="115">
        <v>24</v>
      </c>
      <c r="F33" s="116">
        <v>6.3497826494831001E-3</v>
      </c>
      <c r="G33" s="116">
        <v>0.160444853214013</v>
      </c>
      <c r="H33" s="116">
        <v>4.7696520685877403E-2</v>
      </c>
      <c r="I33" s="116">
        <v>4.3133256912506399E-2</v>
      </c>
    </row>
    <row r="36" spans="2:9" x14ac:dyDescent="0.25">
      <c r="B36" t="s">
        <v>210</v>
      </c>
    </row>
    <row r="38" spans="2:9" x14ac:dyDescent="0.25">
      <c r="B38" t="s">
        <v>160</v>
      </c>
    </row>
    <row r="39" spans="2:9" x14ac:dyDescent="0.25">
      <c r="B39" s="117">
        <v>0.26520295488200002</v>
      </c>
      <c r="C39" s="118">
        <v>0.42961304425012897</v>
      </c>
    </row>
    <row r="41" spans="2:9" x14ac:dyDescent="0.25">
      <c r="B41" s="119" t="s">
        <v>161</v>
      </c>
      <c r="C41" s="120">
        <v>0.347407999566064</v>
      </c>
    </row>
    <row r="42" spans="2:9" x14ac:dyDescent="0.25">
      <c r="B42" s="111" t="s">
        <v>162</v>
      </c>
      <c r="C42" s="121">
        <v>8.2830338418705907</v>
      </c>
    </row>
    <row r="43" spans="2:9" x14ac:dyDescent="0.25">
      <c r="B43" s="111" t="s">
        <v>163</v>
      </c>
      <c r="C43" s="121">
        <v>1.9599639845400501</v>
      </c>
    </row>
    <row r="44" spans="2:9" x14ac:dyDescent="0.25">
      <c r="B44" s="111" t="s">
        <v>164</v>
      </c>
      <c r="C44" s="121" t="s">
        <v>165</v>
      </c>
    </row>
    <row r="45" spans="2:9" x14ac:dyDescent="0.25">
      <c r="B45" s="114" t="s">
        <v>166</v>
      </c>
      <c r="C45" s="122">
        <v>0.05</v>
      </c>
    </row>
    <row r="47" spans="2:9" x14ac:dyDescent="0.25">
      <c r="B47" s="123" t="s">
        <v>167</v>
      </c>
    </row>
    <row r="48" spans="2:9" x14ac:dyDescent="0.25">
      <c r="B48" s="123" t="s">
        <v>168</v>
      </c>
    </row>
    <row r="49" spans="2:3" x14ac:dyDescent="0.25">
      <c r="B49" s="123" t="s">
        <v>169</v>
      </c>
    </row>
    <row r="50" spans="2:3" x14ac:dyDescent="0.25">
      <c r="B50" s="123" t="s">
        <v>170</v>
      </c>
    </row>
    <row r="51" spans="2:3" x14ac:dyDescent="0.25">
      <c r="B51" s="123" t="s">
        <v>171</v>
      </c>
    </row>
    <row r="54" spans="2:3" x14ac:dyDescent="0.25">
      <c r="B54" t="s">
        <v>211</v>
      </c>
    </row>
    <row r="56" spans="2:3" x14ac:dyDescent="0.25">
      <c r="B56" t="s">
        <v>160</v>
      </c>
    </row>
    <row r="57" spans="2:3" x14ac:dyDescent="0.25">
      <c r="B57" s="117">
        <v>0.261619612959341</v>
      </c>
      <c r="C57" s="118">
        <v>0.43319638617278799</v>
      </c>
    </row>
    <row r="59" spans="2:3" x14ac:dyDescent="0.25">
      <c r="B59" s="119" t="s">
        <v>161</v>
      </c>
      <c r="C59" s="120">
        <v>0.347407999566064</v>
      </c>
    </row>
    <row r="60" spans="2:3" x14ac:dyDescent="0.25">
      <c r="B60" s="111" t="s">
        <v>173</v>
      </c>
      <c r="C60" s="121">
        <v>8.1155645506486902</v>
      </c>
    </row>
    <row r="61" spans="2:3" x14ac:dyDescent="0.25">
      <c r="B61" s="111" t="s">
        <v>174</v>
      </c>
      <c r="C61" s="121">
        <v>2.0040447832879398</v>
      </c>
    </row>
    <row r="62" spans="2:3" x14ac:dyDescent="0.25">
      <c r="B62" s="111" t="s">
        <v>175</v>
      </c>
      <c r="C62" s="124">
        <v>55</v>
      </c>
    </row>
    <row r="63" spans="2:3" x14ac:dyDescent="0.25">
      <c r="B63" s="111" t="s">
        <v>164</v>
      </c>
      <c r="C63" s="121" t="s">
        <v>165</v>
      </c>
    </row>
    <row r="64" spans="2:3" x14ac:dyDescent="0.25">
      <c r="B64" s="114" t="s">
        <v>166</v>
      </c>
      <c r="C64" s="122">
        <v>0.05</v>
      </c>
    </row>
    <row r="66" spans="2:2" x14ac:dyDescent="0.25">
      <c r="B66" s="123" t="s">
        <v>167</v>
      </c>
    </row>
    <row r="67" spans="2:2" x14ac:dyDescent="0.25">
      <c r="B67" s="123" t="s">
        <v>168</v>
      </c>
    </row>
    <row r="68" spans="2:2" x14ac:dyDescent="0.25">
      <c r="B68" s="123" t="s">
        <v>169</v>
      </c>
    </row>
    <row r="69" spans="2:2" x14ac:dyDescent="0.25">
      <c r="B69" s="123" t="s">
        <v>170</v>
      </c>
    </row>
    <row r="70" spans="2:2" x14ac:dyDescent="0.25">
      <c r="B70" s="123" t="s">
        <v>171</v>
      </c>
    </row>
    <row r="73" spans="2:2" x14ac:dyDescent="0.25">
      <c r="B73" t="s">
        <v>176</v>
      </c>
    </row>
    <row r="94" spans="2:2" x14ac:dyDescent="0.25">
      <c r="B94" t="s">
        <v>181</v>
      </c>
    </row>
    <row r="96" spans="2:2" x14ac:dyDescent="0.25">
      <c r="B96" t="s">
        <v>160</v>
      </c>
    </row>
    <row r="97" spans="2:3" x14ac:dyDescent="0.25">
      <c r="B97" s="117">
        <v>-0.68800596969182204</v>
      </c>
      <c r="C97" s="118">
        <v>-0.55309323552598699</v>
      </c>
    </row>
    <row r="99" spans="2:3" x14ac:dyDescent="0.25">
      <c r="B99" s="119" t="s">
        <v>161</v>
      </c>
      <c r="C99" s="120">
        <v>-0.62054960260890402</v>
      </c>
    </row>
    <row r="100" spans="2:3" x14ac:dyDescent="0.25">
      <c r="B100" s="111" t="s">
        <v>162</v>
      </c>
      <c r="C100" s="121">
        <v>-18.030245688135999</v>
      </c>
    </row>
    <row r="101" spans="2:3" x14ac:dyDescent="0.25">
      <c r="B101" s="111" t="s">
        <v>163</v>
      </c>
      <c r="C101" s="121">
        <v>1.9599639845400501</v>
      </c>
    </row>
    <row r="102" spans="2:3" x14ac:dyDescent="0.25">
      <c r="B102" s="111" t="s">
        <v>164</v>
      </c>
      <c r="C102" s="121" t="s">
        <v>165</v>
      </c>
    </row>
    <row r="103" spans="2:3" x14ac:dyDescent="0.25">
      <c r="B103" s="114" t="s">
        <v>166</v>
      </c>
      <c r="C103" s="122">
        <v>0.05</v>
      </c>
    </row>
    <row r="105" spans="2:3" x14ac:dyDescent="0.25">
      <c r="B105" s="123" t="s">
        <v>167</v>
      </c>
    </row>
    <row r="106" spans="2:3" x14ac:dyDescent="0.25">
      <c r="B106" s="123" t="s">
        <v>168</v>
      </c>
    </row>
    <row r="107" spans="2:3" x14ac:dyDescent="0.25">
      <c r="B107" s="123" t="s">
        <v>169</v>
      </c>
    </row>
    <row r="108" spans="2:3" x14ac:dyDescent="0.25">
      <c r="B108" s="123" t="s">
        <v>170</v>
      </c>
    </row>
    <row r="109" spans="2:3" x14ac:dyDescent="0.25">
      <c r="B109" s="123" t="s">
        <v>171</v>
      </c>
    </row>
    <row r="112" spans="2:3" x14ac:dyDescent="0.25">
      <c r="B112" t="s">
        <v>182</v>
      </c>
    </row>
    <row r="114" spans="2:3" x14ac:dyDescent="0.25">
      <c r="B114" t="s">
        <v>160</v>
      </c>
    </row>
    <row r="115" spans="2:3" x14ac:dyDescent="0.25">
      <c r="B115" s="117">
        <v>-0.701959603035887</v>
      </c>
      <c r="C115" s="118">
        <v>-0.53913960218192103</v>
      </c>
    </row>
    <row r="117" spans="2:3" x14ac:dyDescent="0.25">
      <c r="B117" s="119" t="s">
        <v>161</v>
      </c>
      <c r="C117" s="120">
        <v>-0.62054960260890402</v>
      </c>
    </row>
    <row r="118" spans="2:3" x14ac:dyDescent="0.25">
      <c r="B118" s="111" t="s">
        <v>173</v>
      </c>
      <c r="C118" s="121">
        <v>-15.2822385338145</v>
      </c>
    </row>
    <row r="119" spans="2:3" x14ac:dyDescent="0.25">
      <c r="B119" s="111" t="s">
        <v>174</v>
      </c>
      <c r="C119" s="121">
        <v>2.0048792881867201</v>
      </c>
    </row>
    <row r="120" spans="2:3" x14ac:dyDescent="0.25">
      <c r="B120" s="111" t="s">
        <v>175</v>
      </c>
      <c r="C120" s="124">
        <v>54</v>
      </c>
    </row>
    <row r="121" spans="2:3" x14ac:dyDescent="0.25">
      <c r="B121" s="111" t="s">
        <v>164</v>
      </c>
      <c r="C121" s="121" t="s">
        <v>165</v>
      </c>
    </row>
    <row r="122" spans="2:3" x14ac:dyDescent="0.25">
      <c r="B122" s="114" t="s">
        <v>166</v>
      </c>
      <c r="C122" s="122">
        <v>0.05</v>
      </c>
    </row>
    <row r="124" spans="2:3" x14ac:dyDescent="0.25">
      <c r="B124" s="123" t="s">
        <v>167</v>
      </c>
    </row>
    <row r="125" spans="2:3" x14ac:dyDescent="0.25">
      <c r="B125" s="123" t="s">
        <v>168</v>
      </c>
    </row>
    <row r="126" spans="2:3" x14ac:dyDescent="0.25">
      <c r="B126" s="123" t="s">
        <v>169</v>
      </c>
    </row>
    <row r="127" spans="2:3" x14ac:dyDescent="0.25">
      <c r="B127" s="123" t="s">
        <v>170</v>
      </c>
    </row>
    <row r="128" spans="2:3" x14ac:dyDescent="0.25">
      <c r="B128" s="123" t="s">
        <v>171</v>
      </c>
    </row>
    <row r="131" spans="2:2" x14ac:dyDescent="0.25">
      <c r="B131" t="s">
        <v>176</v>
      </c>
    </row>
    <row r="152" spans="2:3" x14ac:dyDescent="0.25">
      <c r="B152" t="s">
        <v>212</v>
      </c>
    </row>
    <row r="154" spans="2:3" x14ac:dyDescent="0.25">
      <c r="B154" t="s">
        <v>160</v>
      </c>
    </row>
    <row r="155" spans="2:3" x14ac:dyDescent="0.25">
      <c r="B155" s="117">
        <v>-0.38305142826487198</v>
      </c>
      <c r="C155" s="118">
        <v>-0.26652000522698399</v>
      </c>
    </row>
    <row r="157" spans="2:3" x14ac:dyDescent="0.25">
      <c r="B157" s="119" t="s">
        <v>161</v>
      </c>
      <c r="C157" s="120">
        <v>-0.32478571674592799</v>
      </c>
    </row>
    <row r="158" spans="2:3" x14ac:dyDescent="0.25">
      <c r="B158" s="111" t="s">
        <v>162</v>
      </c>
      <c r="C158" s="121">
        <v>-10.9252644637846</v>
      </c>
    </row>
    <row r="159" spans="2:3" x14ac:dyDescent="0.25">
      <c r="B159" s="111" t="s">
        <v>163</v>
      </c>
      <c r="C159" s="121">
        <v>1.9599639845400501</v>
      </c>
    </row>
    <row r="160" spans="2:3" x14ac:dyDescent="0.25">
      <c r="B160" s="111" t="s">
        <v>164</v>
      </c>
      <c r="C160" s="121" t="s">
        <v>165</v>
      </c>
    </row>
    <row r="161" spans="2:3" x14ac:dyDescent="0.25">
      <c r="B161" s="114" t="s">
        <v>166</v>
      </c>
      <c r="C161" s="122">
        <v>0.05</v>
      </c>
    </row>
    <row r="163" spans="2:3" x14ac:dyDescent="0.25">
      <c r="B163" s="123" t="s">
        <v>167</v>
      </c>
    </row>
    <row r="164" spans="2:3" x14ac:dyDescent="0.25">
      <c r="B164" s="123" t="s">
        <v>168</v>
      </c>
    </row>
    <row r="165" spans="2:3" x14ac:dyDescent="0.25">
      <c r="B165" s="123" t="s">
        <v>169</v>
      </c>
    </row>
    <row r="166" spans="2:3" x14ac:dyDescent="0.25">
      <c r="B166" s="123" t="s">
        <v>170</v>
      </c>
    </row>
    <row r="167" spans="2:3" x14ac:dyDescent="0.25">
      <c r="B167" s="123" t="s">
        <v>171</v>
      </c>
    </row>
    <row r="170" spans="2:3" x14ac:dyDescent="0.25">
      <c r="B170" t="s">
        <v>213</v>
      </c>
    </row>
    <row r="172" spans="2:3" x14ac:dyDescent="0.25">
      <c r="B172" t="s">
        <v>160</v>
      </c>
    </row>
    <row r="173" spans="2:3" x14ac:dyDescent="0.25">
      <c r="B173" s="117">
        <v>-0.38497355088407398</v>
      </c>
      <c r="C173" s="118">
        <v>-0.264597882607782</v>
      </c>
    </row>
    <row r="175" spans="2:3" x14ac:dyDescent="0.25">
      <c r="B175" s="119" t="s">
        <v>161</v>
      </c>
      <c r="C175" s="120">
        <v>-0.32478571674592799</v>
      </c>
    </row>
    <row r="176" spans="2:3" x14ac:dyDescent="0.25">
      <c r="B176" s="111" t="s">
        <v>173</v>
      </c>
      <c r="C176" s="121">
        <v>-10.8187338176719</v>
      </c>
    </row>
    <row r="177" spans="2:3" x14ac:dyDescent="0.25">
      <c r="B177" s="111" t="s">
        <v>174</v>
      </c>
      <c r="C177" s="121">
        <v>2.0048792881867201</v>
      </c>
    </row>
    <row r="178" spans="2:3" x14ac:dyDescent="0.25">
      <c r="B178" s="111" t="s">
        <v>175</v>
      </c>
      <c r="C178" s="124">
        <v>54</v>
      </c>
    </row>
    <row r="179" spans="2:3" x14ac:dyDescent="0.25">
      <c r="B179" s="111" t="s">
        <v>164</v>
      </c>
      <c r="C179" s="121" t="s">
        <v>165</v>
      </c>
    </row>
    <row r="180" spans="2:3" x14ac:dyDescent="0.25">
      <c r="B180" s="114" t="s">
        <v>166</v>
      </c>
      <c r="C180" s="122">
        <v>0.05</v>
      </c>
    </row>
    <row r="182" spans="2:3" x14ac:dyDescent="0.25">
      <c r="B182" s="123" t="s">
        <v>167</v>
      </c>
    </row>
    <row r="183" spans="2:3" x14ac:dyDescent="0.25">
      <c r="B183" s="123" t="s">
        <v>168</v>
      </c>
    </row>
    <row r="184" spans="2:3" x14ac:dyDescent="0.25">
      <c r="B184" s="123" t="s">
        <v>169</v>
      </c>
    </row>
    <row r="185" spans="2:3" x14ac:dyDescent="0.25">
      <c r="B185" s="123" t="s">
        <v>170</v>
      </c>
    </row>
    <row r="186" spans="2:3" x14ac:dyDescent="0.25">
      <c r="B186" s="123" t="s">
        <v>171</v>
      </c>
    </row>
    <row r="189" spans="2:3" x14ac:dyDescent="0.25">
      <c r="B189" t="s">
        <v>176</v>
      </c>
    </row>
    <row r="210" spans="2:3" x14ac:dyDescent="0.25">
      <c r="B210" t="s">
        <v>214</v>
      </c>
    </row>
    <row r="212" spans="2:3" x14ac:dyDescent="0.25">
      <c r="B212" t="s">
        <v>160</v>
      </c>
    </row>
    <row r="213" spans="2:3" x14ac:dyDescent="0.25">
      <c r="B213" s="117">
        <v>-0.241506774740882</v>
      </c>
      <c r="C213" s="118">
        <v>-0.14505274139816299</v>
      </c>
    </row>
    <row r="215" spans="2:3" x14ac:dyDescent="0.25">
      <c r="B215" s="119" t="s">
        <v>161</v>
      </c>
      <c r="C215" s="120">
        <v>-0.19327975806952299</v>
      </c>
    </row>
    <row r="216" spans="2:3" x14ac:dyDescent="0.25">
      <c r="B216" s="111" t="s">
        <v>162</v>
      </c>
      <c r="C216" s="121">
        <v>-7.8549616149457604</v>
      </c>
    </row>
    <row r="217" spans="2:3" x14ac:dyDescent="0.25">
      <c r="B217" s="111" t="s">
        <v>163</v>
      </c>
      <c r="C217" s="121">
        <v>1.9599639845400501</v>
      </c>
    </row>
    <row r="218" spans="2:3" x14ac:dyDescent="0.25">
      <c r="B218" s="111" t="s">
        <v>164</v>
      </c>
      <c r="C218" s="121" t="s">
        <v>165</v>
      </c>
    </row>
    <row r="219" spans="2:3" x14ac:dyDescent="0.25">
      <c r="B219" s="114" t="s">
        <v>166</v>
      </c>
      <c r="C219" s="122">
        <v>0.05</v>
      </c>
    </row>
    <row r="221" spans="2:3" x14ac:dyDescent="0.25">
      <c r="B221" s="123" t="s">
        <v>167</v>
      </c>
    </row>
    <row r="222" spans="2:3" x14ac:dyDescent="0.25">
      <c r="B222" s="123" t="s">
        <v>168</v>
      </c>
    </row>
    <row r="223" spans="2:3" x14ac:dyDescent="0.25">
      <c r="B223" s="123" t="s">
        <v>169</v>
      </c>
    </row>
    <row r="224" spans="2:3" x14ac:dyDescent="0.25">
      <c r="B224" s="123" t="s">
        <v>170</v>
      </c>
    </row>
    <row r="225" spans="2:3" x14ac:dyDescent="0.25">
      <c r="B225" s="123" t="s">
        <v>171</v>
      </c>
    </row>
    <row r="228" spans="2:3" x14ac:dyDescent="0.25">
      <c r="B228" t="s">
        <v>215</v>
      </c>
    </row>
    <row r="230" spans="2:3" x14ac:dyDescent="0.25">
      <c r="B230" t="s">
        <v>160</v>
      </c>
    </row>
    <row r="231" spans="2:3" x14ac:dyDescent="0.25">
      <c r="B231" s="117">
        <v>-0.246863470228775</v>
      </c>
      <c r="C231" s="118">
        <v>-0.13969604591026999</v>
      </c>
    </row>
    <row r="233" spans="2:3" x14ac:dyDescent="0.25">
      <c r="B233" s="119" t="s">
        <v>161</v>
      </c>
      <c r="C233" s="120">
        <v>-0.19327975806952299</v>
      </c>
    </row>
    <row r="234" spans="2:3" x14ac:dyDescent="0.25">
      <c r="B234" s="111" t="s">
        <v>173</v>
      </c>
      <c r="C234" s="121">
        <v>-7.2317233757089303</v>
      </c>
    </row>
    <row r="235" spans="2:3" x14ac:dyDescent="0.25">
      <c r="B235" s="111" t="s">
        <v>174</v>
      </c>
      <c r="C235" s="121">
        <v>2.0048792881867201</v>
      </c>
    </row>
    <row r="236" spans="2:3" x14ac:dyDescent="0.25">
      <c r="B236" s="111" t="s">
        <v>175</v>
      </c>
      <c r="C236" s="124">
        <v>54</v>
      </c>
    </row>
    <row r="237" spans="2:3" x14ac:dyDescent="0.25">
      <c r="B237" s="111" t="s">
        <v>164</v>
      </c>
      <c r="C237" s="121" t="s">
        <v>165</v>
      </c>
    </row>
    <row r="238" spans="2:3" x14ac:dyDescent="0.25">
      <c r="B238" s="114" t="s">
        <v>166</v>
      </c>
      <c r="C238" s="122">
        <v>0.05</v>
      </c>
    </row>
    <row r="240" spans="2:3" x14ac:dyDescent="0.25">
      <c r="B240" s="123" t="s">
        <v>167</v>
      </c>
    </row>
    <row r="241" spans="2:2" x14ac:dyDescent="0.25">
      <c r="B241" s="123" t="s">
        <v>168</v>
      </c>
    </row>
    <row r="242" spans="2:2" x14ac:dyDescent="0.25">
      <c r="B242" s="123" t="s">
        <v>169</v>
      </c>
    </row>
    <row r="243" spans="2:2" x14ac:dyDescent="0.25">
      <c r="B243" s="123" t="s">
        <v>170</v>
      </c>
    </row>
    <row r="244" spans="2:2" x14ac:dyDescent="0.25">
      <c r="B244" s="123" t="s">
        <v>171</v>
      </c>
    </row>
    <row r="247" spans="2:2" x14ac:dyDescent="0.25">
      <c r="B247" t="s">
        <v>176</v>
      </c>
    </row>
    <row r="268" spans="2:3" x14ac:dyDescent="0.25">
      <c r="B268" t="s">
        <v>216</v>
      </c>
    </row>
    <row r="270" spans="2:3" x14ac:dyDescent="0.25">
      <c r="B270" t="s">
        <v>160</v>
      </c>
    </row>
    <row r="271" spans="2:3" x14ac:dyDescent="0.25">
      <c r="B271" s="117">
        <v>0.75033408144383495</v>
      </c>
      <c r="C271" s="118">
        <v>0.82826951750315003</v>
      </c>
    </row>
    <row r="273" spans="2:3" x14ac:dyDescent="0.25">
      <c r="B273" s="119" t="s">
        <v>161</v>
      </c>
      <c r="C273" s="120">
        <v>0.78930179947349299</v>
      </c>
    </row>
    <row r="274" spans="2:3" x14ac:dyDescent="0.25">
      <c r="B274" s="111" t="s">
        <v>162</v>
      </c>
      <c r="C274" s="121">
        <v>39.699607216498997</v>
      </c>
    </row>
    <row r="275" spans="2:3" x14ac:dyDescent="0.25">
      <c r="B275" s="111" t="s">
        <v>163</v>
      </c>
      <c r="C275" s="121">
        <v>1.9599639845400501</v>
      </c>
    </row>
    <row r="276" spans="2:3" x14ac:dyDescent="0.25">
      <c r="B276" s="111" t="s">
        <v>164</v>
      </c>
      <c r="C276" s="121" t="s">
        <v>165</v>
      </c>
    </row>
    <row r="277" spans="2:3" x14ac:dyDescent="0.25">
      <c r="B277" s="114" t="s">
        <v>166</v>
      </c>
      <c r="C277" s="122">
        <v>0.05</v>
      </c>
    </row>
    <row r="279" spans="2:3" x14ac:dyDescent="0.25">
      <c r="B279" s="123" t="s">
        <v>167</v>
      </c>
    </row>
    <row r="280" spans="2:3" x14ac:dyDescent="0.25">
      <c r="B280" s="123" t="s">
        <v>168</v>
      </c>
    </row>
    <row r="281" spans="2:3" x14ac:dyDescent="0.25">
      <c r="B281" s="123" t="s">
        <v>169</v>
      </c>
    </row>
    <row r="282" spans="2:3" x14ac:dyDescent="0.25">
      <c r="B282" s="123" t="s">
        <v>170</v>
      </c>
    </row>
    <row r="283" spans="2:3" x14ac:dyDescent="0.25">
      <c r="B283" s="123" t="s">
        <v>171</v>
      </c>
    </row>
    <row r="286" spans="2:3" x14ac:dyDescent="0.25">
      <c r="B286" t="s">
        <v>217</v>
      </c>
    </row>
    <row r="288" spans="2:3" x14ac:dyDescent="0.25">
      <c r="B288" t="s">
        <v>160</v>
      </c>
    </row>
    <row r="289" spans="2:3" x14ac:dyDescent="0.25">
      <c r="B289" s="117">
        <v>0.74414866350697495</v>
      </c>
      <c r="C289" s="118">
        <v>0.83445493544001004</v>
      </c>
    </row>
    <row r="291" spans="2:3" x14ac:dyDescent="0.25">
      <c r="B291" s="119" t="s">
        <v>161</v>
      </c>
      <c r="C291" s="120">
        <v>0.78930179947349299</v>
      </c>
    </row>
    <row r="292" spans="2:3" x14ac:dyDescent="0.25">
      <c r="B292" s="111" t="s">
        <v>173</v>
      </c>
      <c r="C292" s="121">
        <v>35.046399237172402</v>
      </c>
    </row>
    <row r="293" spans="2:3" x14ac:dyDescent="0.25">
      <c r="B293" s="111" t="s">
        <v>174</v>
      </c>
      <c r="C293" s="121">
        <v>2.0048792881867201</v>
      </c>
    </row>
    <row r="294" spans="2:3" x14ac:dyDescent="0.25">
      <c r="B294" s="111" t="s">
        <v>175</v>
      </c>
      <c r="C294" s="124">
        <v>54</v>
      </c>
    </row>
    <row r="295" spans="2:3" x14ac:dyDescent="0.25">
      <c r="B295" s="111" t="s">
        <v>164</v>
      </c>
      <c r="C295" s="121" t="s">
        <v>165</v>
      </c>
    </row>
    <row r="296" spans="2:3" x14ac:dyDescent="0.25">
      <c r="B296" s="114" t="s">
        <v>166</v>
      </c>
      <c r="C296" s="122">
        <v>0.05</v>
      </c>
    </row>
    <row r="298" spans="2:3" x14ac:dyDescent="0.25">
      <c r="B298" s="123" t="s">
        <v>167</v>
      </c>
    </row>
    <row r="299" spans="2:3" x14ac:dyDescent="0.25">
      <c r="B299" s="123" t="s">
        <v>168</v>
      </c>
    </row>
    <row r="300" spans="2:3" x14ac:dyDescent="0.25">
      <c r="B300" s="123" t="s">
        <v>169</v>
      </c>
    </row>
    <row r="301" spans="2:3" x14ac:dyDescent="0.25">
      <c r="B301" s="123" t="s">
        <v>170</v>
      </c>
    </row>
    <row r="302" spans="2:3" x14ac:dyDescent="0.25">
      <c r="B302" s="123" t="s">
        <v>171</v>
      </c>
    </row>
    <row r="305" spans="2:2" x14ac:dyDescent="0.25">
      <c r="B305" t="s">
        <v>176</v>
      </c>
    </row>
    <row r="326" spans="2:3" x14ac:dyDescent="0.25">
      <c r="B326" t="s">
        <v>187</v>
      </c>
    </row>
    <row r="328" spans="2:3" x14ac:dyDescent="0.25">
      <c r="B328" t="s">
        <v>160</v>
      </c>
    </row>
    <row r="329" spans="2:3" x14ac:dyDescent="0.25">
      <c r="B329" s="117">
        <v>0.24544644824184</v>
      </c>
      <c r="C329" s="118">
        <v>0.422166105288726</v>
      </c>
    </row>
    <row r="331" spans="2:3" x14ac:dyDescent="0.25">
      <c r="B331" s="119" t="s">
        <v>161</v>
      </c>
      <c r="C331" s="120">
        <v>0.33380627676528302</v>
      </c>
    </row>
    <row r="332" spans="2:3" x14ac:dyDescent="0.25">
      <c r="B332" s="111" t="s">
        <v>162</v>
      </c>
      <c r="C332" s="121">
        <v>7.4043633991410998</v>
      </c>
    </row>
    <row r="333" spans="2:3" x14ac:dyDescent="0.25">
      <c r="B333" s="111" t="s">
        <v>163</v>
      </c>
      <c r="C333" s="121">
        <v>1.9599639845400501</v>
      </c>
    </row>
    <row r="334" spans="2:3" x14ac:dyDescent="0.25">
      <c r="B334" s="111" t="s">
        <v>164</v>
      </c>
      <c r="C334" s="121" t="s">
        <v>165</v>
      </c>
    </row>
    <row r="335" spans="2:3" x14ac:dyDescent="0.25">
      <c r="B335" s="114" t="s">
        <v>166</v>
      </c>
      <c r="C335" s="122">
        <v>0.05</v>
      </c>
    </row>
    <row r="337" spans="2:3" x14ac:dyDescent="0.25">
      <c r="B337" s="123" t="s">
        <v>167</v>
      </c>
    </row>
    <row r="338" spans="2:3" x14ac:dyDescent="0.25">
      <c r="B338" s="123" t="s">
        <v>168</v>
      </c>
    </row>
    <row r="339" spans="2:3" x14ac:dyDescent="0.25">
      <c r="B339" s="123" t="s">
        <v>169</v>
      </c>
    </row>
    <row r="340" spans="2:3" x14ac:dyDescent="0.25">
      <c r="B340" s="123" t="s">
        <v>170</v>
      </c>
    </row>
    <row r="341" spans="2:3" x14ac:dyDescent="0.25">
      <c r="B341" s="123" t="s">
        <v>171</v>
      </c>
    </row>
    <row r="344" spans="2:3" x14ac:dyDescent="0.25">
      <c r="B344" t="s">
        <v>188</v>
      </c>
    </row>
    <row r="346" spans="2:3" x14ac:dyDescent="0.25">
      <c r="B346" t="s">
        <v>160</v>
      </c>
    </row>
    <row r="347" spans="2:3" x14ac:dyDescent="0.25">
      <c r="B347" s="117">
        <v>0.22838697401452099</v>
      </c>
      <c r="C347" s="118">
        <v>0.43922557951604502</v>
      </c>
    </row>
    <row r="349" spans="2:3" x14ac:dyDescent="0.25">
      <c r="B349" s="119" t="s">
        <v>161</v>
      </c>
      <c r="C349" s="120">
        <v>0.33380627676528302</v>
      </c>
    </row>
    <row r="350" spans="2:3" x14ac:dyDescent="0.25">
      <c r="B350" s="111" t="s">
        <v>173</v>
      </c>
      <c r="C350" s="121">
        <v>6.3996595831497203</v>
      </c>
    </row>
    <row r="351" spans="2:3" x14ac:dyDescent="0.25">
      <c r="B351" s="111" t="s">
        <v>174</v>
      </c>
      <c r="C351" s="121">
        <v>2.0210753902996701</v>
      </c>
    </row>
    <row r="352" spans="2:3" x14ac:dyDescent="0.25">
      <c r="B352" s="111" t="s">
        <v>175</v>
      </c>
      <c r="C352" s="124">
        <v>40</v>
      </c>
    </row>
    <row r="353" spans="2:3" x14ac:dyDescent="0.25">
      <c r="B353" s="111" t="s">
        <v>164</v>
      </c>
      <c r="C353" s="121" t="s">
        <v>165</v>
      </c>
    </row>
    <row r="354" spans="2:3" x14ac:dyDescent="0.25">
      <c r="B354" s="114" t="s">
        <v>166</v>
      </c>
      <c r="C354" s="122">
        <v>0.05</v>
      </c>
    </row>
    <row r="356" spans="2:3" x14ac:dyDescent="0.25">
      <c r="B356" s="123" t="s">
        <v>167</v>
      </c>
    </row>
    <row r="357" spans="2:3" x14ac:dyDescent="0.25">
      <c r="B357" s="123" t="s">
        <v>168</v>
      </c>
    </row>
    <row r="358" spans="2:3" x14ac:dyDescent="0.25">
      <c r="B358" s="123" t="s">
        <v>169</v>
      </c>
    </row>
    <row r="359" spans="2:3" x14ac:dyDescent="0.25">
      <c r="B359" s="123" t="s">
        <v>170</v>
      </c>
    </row>
    <row r="360" spans="2:3" x14ac:dyDescent="0.25">
      <c r="B360" s="123" t="s">
        <v>171</v>
      </c>
    </row>
    <row r="363" spans="2:3" x14ac:dyDescent="0.25">
      <c r="B363" t="s">
        <v>176</v>
      </c>
    </row>
    <row r="384" spans="2:2" x14ac:dyDescent="0.25">
      <c r="B384" t="s">
        <v>189</v>
      </c>
    </row>
    <row r="386" spans="2:3" x14ac:dyDescent="0.25">
      <c r="B386" t="s">
        <v>160</v>
      </c>
    </row>
    <row r="387" spans="2:3" x14ac:dyDescent="0.25">
      <c r="B387" s="117">
        <v>0.69003566176568198</v>
      </c>
      <c r="C387" s="118">
        <v>0.769745509365515</v>
      </c>
    </row>
    <row r="389" spans="2:3" x14ac:dyDescent="0.25">
      <c r="B389" s="119" t="s">
        <v>161</v>
      </c>
      <c r="C389" s="120">
        <v>0.72989058556559905</v>
      </c>
    </row>
    <row r="390" spans="2:3" x14ac:dyDescent="0.25">
      <c r="B390" s="111" t="s">
        <v>162</v>
      </c>
      <c r="C390" s="121">
        <v>35.894166240167998</v>
      </c>
    </row>
    <row r="391" spans="2:3" x14ac:dyDescent="0.25">
      <c r="B391" s="111" t="s">
        <v>163</v>
      </c>
      <c r="C391" s="121">
        <v>1.9599639845400501</v>
      </c>
    </row>
    <row r="392" spans="2:3" x14ac:dyDescent="0.25">
      <c r="B392" s="111" t="s">
        <v>164</v>
      </c>
      <c r="C392" s="121" t="s">
        <v>165</v>
      </c>
    </row>
    <row r="393" spans="2:3" x14ac:dyDescent="0.25">
      <c r="B393" s="114" t="s">
        <v>166</v>
      </c>
      <c r="C393" s="122">
        <v>0.05</v>
      </c>
    </row>
    <row r="395" spans="2:3" x14ac:dyDescent="0.25">
      <c r="B395" s="123" t="s">
        <v>167</v>
      </c>
    </row>
    <row r="396" spans="2:3" x14ac:dyDescent="0.25">
      <c r="B396" s="123" t="s">
        <v>168</v>
      </c>
    </row>
    <row r="397" spans="2:3" x14ac:dyDescent="0.25">
      <c r="B397" s="123" t="s">
        <v>169</v>
      </c>
    </row>
    <row r="398" spans="2:3" x14ac:dyDescent="0.25">
      <c r="B398" s="123" t="s">
        <v>170</v>
      </c>
    </row>
    <row r="399" spans="2:3" x14ac:dyDescent="0.25">
      <c r="B399" s="123" t="s">
        <v>171</v>
      </c>
    </row>
    <row r="402" spans="2:3" x14ac:dyDescent="0.25">
      <c r="B402" t="s">
        <v>190</v>
      </c>
    </row>
    <row r="404" spans="2:3" x14ac:dyDescent="0.25">
      <c r="B404" t="s">
        <v>160</v>
      </c>
    </row>
    <row r="405" spans="2:3" x14ac:dyDescent="0.25">
      <c r="B405" s="117">
        <v>0.689831998006602</v>
      </c>
      <c r="C405" s="118">
        <v>0.76994917312459499</v>
      </c>
    </row>
    <row r="407" spans="2:3" x14ac:dyDescent="0.25">
      <c r="B407" s="119" t="s">
        <v>161</v>
      </c>
      <c r="C407" s="120">
        <v>0.72989058556559905</v>
      </c>
    </row>
    <row r="408" spans="2:3" x14ac:dyDescent="0.25">
      <c r="B408" s="111" t="s">
        <v>173</v>
      </c>
      <c r="C408" s="121">
        <v>36.5458496723396</v>
      </c>
    </row>
    <row r="409" spans="2:3" x14ac:dyDescent="0.25">
      <c r="B409" s="111" t="s">
        <v>174</v>
      </c>
      <c r="C409" s="121">
        <v>2.0057459953164001</v>
      </c>
    </row>
    <row r="410" spans="2:3" x14ac:dyDescent="0.25">
      <c r="B410" s="111" t="s">
        <v>175</v>
      </c>
      <c r="C410" s="124">
        <v>53</v>
      </c>
    </row>
    <row r="411" spans="2:3" x14ac:dyDescent="0.25">
      <c r="B411" s="111" t="s">
        <v>164</v>
      </c>
      <c r="C411" s="121" t="s">
        <v>165</v>
      </c>
    </row>
    <row r="412" spans="2:3" x14ac:dyDescent="0.25">
      <c r="B412" s="114" t="s">
        <v>166</v>
      </c>
      <c r="C412" s="122">
        <v>0.05</v>
      </c>
    </row>
    <row r="414" spans="2:3" x14ac:dyDescent="0.25">
      <c r="B414" s="123" t="s">
        <v>167</v>
      </c>
    </row>
    <row r="415" spans="2:3" x14ac:dyDescent="0.25">
      <c r="B415" s="123" t="s">
        <v>168</v>
      </c>
    </row>
    <row r="416" spans="2:3" x14ac:dyDescent="0.25">
      <c r="B416" s="123" t="s">
        <v>169</v>
      </c>
    </row>
    <row r="417" spans="2:2" x14ac:dyDescent="0.25">
      <c r="B417" s="123" t="s">
        <v>170</v>
      </c>
    </row>
    <row r="418" spans="2:2" x14ac:dyDescent="0.25">
      <c r="B418" s="123" t="s">
        <v>171</v>
      </c>
    </row>
    <row r="421" spans="2:2" x14ac:dyDescent="0.25">
      <c r="B421" t="s">
        <v>176</v>
      </c>
    </row>
    <row r="442" spans="2:3" x14ac:dyDescent="0.25">
      <c r="B442" t="s">
        <v>218</v>
      </c>
    </row>
    <row r="444" spans="2:3" x14ac:dyDescent="0.25">
      <c r="B444" t="s">
        <v>160</v>
      </c>
    </row>
    <row r="445" spans="2:3" x14ac:dyDescent="0.25">
      <c r="B445" s="117">
        <v>0.43129428069514703</v>
      </c>
      <c r="C445" s="118">
        <v>0.58131337563436702</v>
      </c>
    </row>
    <row r="447" spans="2:3" x14ac:dyDescent="0.25">
      <c r="B447" s="119" t="s">
        <v>161</v>
      </c>
      <c r="C447" s="120">
        <v>0.50630382816475705</v>
      </c>
    </row>
    <row r="448" spans="2:3" x14ac:dyDescent="0.25">
      <c r="B448" s="111" t="s">
        <v>162</v>
      </c>
      <c r="C448" s="121">
        <v>13.229479471792899</v>
      </c>
    </row>
    <row r="449" spans="2:3" x14ac:dyDescent="0.25">
      <c r="B449" s="111" t="s">
        <v>163</v>
      </c>
      <c r="C449" s="121">
        <v>1.9599639845400501</v>
      </c>
    </row>
    <row r="450" spans="2:3" x14ac:dyDescent="0.25">
      <c r="B450" s="111" t="s">
        <v>164</v>
      </c>
      <c r="C450" s="121" t="s">
        <v>165</v>
      </c>
    </row>
    <row r="451" spans="2:3" x14ac:dyDescent="0.25">
      <c r="B451" s="114" t="s">
        <v>166</v>
      </c>
      <c r="C451" s="122">
        <v>0.05</v>
      </c>
    </row>
    <row r="453" spans="2:3" x14ac:dyDescent="0.25">
      <c r="B453" s="123" t="s">
        <v>167</v>
      </c>
    </row>
    <row r="454" spans="2:3" x14ac:dyDescent="0.25">
      <c r="B454" s="123" t="s">
        <v>168</v>
      </c>
    </row>
    <row r="455" spans="2:3" x14ac:dyDescent="0.25">
      <c r="B455" s="123" t="s">
        <v>169</v>
      </c>
    </row>
    <row r="456" spans="2:3" x14ac:dyDescent="0.25">
      <c r="B456" s="123" t="s">
        <v>170</v>
      </c>
    </row>
    <row r="457" spans="2:3" x14ac:dyDescent="0.25">
      <c r="B457" s="123" t="s">
        <v>171</v>
      </c>
    </row>
    <row r="460" spans="2:3" x14ac:dyDescent="0.25">
      <c r="B460" t="s">
        <v>219</v>
      </c>
    </row>
    <row r="462" spans="2:3" x14ac:dyDescent="0.25">
      <c r="B462" t="s">
        <v>160</v>
      </c>
    </row>
    <row r="463" spans="2:3" x14ac:dyDescent="0.25">
      <c r="B463" s="117">
        <v>0.42154612029436</v>
      </c>
      <c r="C463" s="118">
        <v>0.59106153603515299</v>
      </c>
    </row>
    <row r="465" spans="2:3" x14ac:dyDescent="0.25">
      <c r="B465" s="119" t="s">
        <v>161</v>
      </c>
      <c r="C465" s="120">
        <v>0.50630382816475705</v>
      </c>
    </row>
    <row r="466" spans="2:3" x14ac:dyDescent="0.25">
      <c r="B466" s="111" t="s">
        <v>173</v>
      </c>
      <c r="C466" s="121">
        <v>11.9762330072603</v>
      </c>
    </row>
    <row r="467" spans="2:3" x14ac:dyDescent="0.25">
      <c r="B467" s="111" t="s">
        <v>174</v>
      </c>
      <c r="C467" s="121">
        <v>2.0048792881867201</v>
      </c>
    </row>
    <row r="468" spans="2:3" x14ac:dyDescent="0.25">
      <c r="B468" s="111" t="s">
        <v>175</v>
      </c>
      <c r="C468" s="124">
        <v>54</v>
      </c>
    </row>
    <row r="469" spans="2:3" x14ac:dyDescent="0.25">
      <c r="B469" s="111" t="s">
        <v>164</v>
      </c>
      <c r="C469" s="121" t="s">
        <v>165</v>
      </c>
    </row>
    <row r="470" spans="2:3" x14ac:dyDescent="0.25">
      <c r="B470" s="114" t="s">
        <v>166</v>
      </c>
      <c r="C470" s="122">
        <v>0.05</v>
      </c>
    </row>
    <row r="472" spans="2:3" x14ac:dyDescent="0.25">
      <c r="B472" s="123" t="s">
        <v>167</v>
      </c>
    </row>
    <row r="473" spans="2:3" x14ac:dyDescent="0.25">
      <c r="B473" s="123" t="s">
        <v>168</v>
      </c>
    </row>
    <row r="474" spans="2:3" x14ac:dyDescent="0.25">
      <c r="B474" s="123" t="s">
        <v>169</v>
      </c>
    </row>
    <row r="475" spans="2:3" x14ac:dyDescent="0.25">
      <c r="B475" s="123" t="s">
        <v>170</v>
      </c>
    </row>
    <row r="476" spans="2:3" x14ac:dyDescent="0.25">
      <c r="B476" s="123" t="s">
        <v>171</v>
      </c>
    </row>
    <row r="479" spans="2:3" x14ac:dyDescent="0.25">
      <c r="B479" t="s">
        <v>176</v>
      </c>
    </row>
    <row r="500" spans="2:3" x14ac:dyDescent="0.25">
      <c r="B500" t="s">
        <v>191</v>
      </c>
    </row>
    <row r="502" spans="2:3" x14ac:dyDescent="0.25">
      <c r="B502" t="s">
        <v>160</v>
      </c>
    </row>
    <row r="503" spans="2:3" x14ac:dyDescent="0.25">
      <c r="B503" s="117">
        <v>3.7581976209413601</v>
      </c>
      <c r="C503" s="118">
        <v>5.0232086944157501</v>
      </c>
    </row>
    <row r="505" spans="2:3" x14ac:dyDescent="0.25">
      <c r="B505" s="119" t="s">
        <v>161</v>
      </c>
      <c r="C505" s="120">
        <v>4.3907031576785496</v>
      </c>
    </row>
    <row r="506" spans="2:3" x14ac:dyDescent="0.25">
      <c r="B506" s="111" t="s">
        <v>162</v>
      </c>
      <c r="C506" s="121">
        <v>13.605604308617901</v>
      </c>
    </row>
    <row r="507" spans="2:3" x14ac:dyDescent="0.25">
      <c r="B507" s="111" t="s">
        <v>163</v>
      </c>
      <c r="C507" s="121">
        <v>1.9599639845400501</v>
      </c>
    </row>
    <row r="508" spans="2:3" x14ac:dyDescent="0.25">
      <c r="B508" s="111" t="s">
        <v>164</v>
      </c>
      <c r="C508" s="121" t="s">
        <v>165</v>
      </c>
    </row>
    <row r="509" spans="2:3" x14ac:dyDescent="0.25">
      <c r="B509" s="114" t="s">
        <v>166</v>
      </c>
      <c r="C509" s="122">
        <v>0.05</v>
      </c>
    </row>
    <row r="511" spans="2:3" x14ac:dyDescent="0.25">
      <c r="B511" s="123" t="s">
        <v>167</v>
      </c>
    </row>
    <row r="512" spans="2:3" x14ac:dyDescent="0.25">
      <c r="B512" s="123" t="s">
        <v>168</v>
      </c>
    </row>
    <row r="513" spans="2:3" x14ac:dyDescent="0.25">
      <c r="B513" s="123" t="s">
        <v>169</v>
      </c>
    </row>
    <row r="514" spans="2:3" x14ac:dyDescent="0.25">
      <c r="B514" s="123" t="s">
        <v>170</v>
      </c>
    </row>
    <row r="515" spans="2:3" x14ac:dyDescent="0.25">
      <c r="B515" s="123" t="s">
        <v>171</v>
      </c>
    </row>
    <row r="518" spans="2:3" x14ac:dyDescent="0.25">
      <c r="B518" t="s">
        <v>192</v>
      </c>
    </row>
    <row r="520" spans="2:3" x14ac:dyDescent="0.25">
      <c r="B520" t="s">
        <v>160</v>
      </c>
    </row>
    <row r="521" spans="2:3" x14ac:dyDescent="0.25">
      <c r="B521" s="117">
        <v>3.8399882211549698</v>
      </c>
      <c r="C521" s="118">
        <v>4.94141809420214</v>
      </c>
    </row>
    <row r="523" spans="2:3" x14ac:dyDescent="0.25">
      <c r="B523" s="119" t="s">
        <v>161</v>
      </c>
      <c r="C523" s="120">
        <v>4.3907031576785496</v>
      </c>
    </row>
    <row r="524" spans="2:3" x14ac:dyDescent="0.25">
      <c r="B524" s="111" t="s">
        <v>173</v>
      </c>
      <c r="C524" s="121">
        <v>15.977714012365</v>
      </c>
    </row>
    <row r="525" spans="2:3" x14ac:dyDescent="0.25">
      <c r="B525" s="111" t="s">
        <v>174</v>
      </c>
      <c r="C525" s="121">
        <v>2.0040447832879398</v>
      </c>
    </row>
    <row r="526" spans="2:3" x14ac:dyDescent="0.25">
      <c r="B526" s="111" t="s">
        <v>175</v>
      </c>
      <c r="C526" s="124">
        <v>55</v>
      </c>
    </row>
    <row r="527" spans="2:3" x14ac:dyDescent="0.25">
      <c r="B527" s="111" t="s">
        <v>164</v>
      </c>
      <c r="C527" s="121" t="s">
        <v>165</v>
      </c>
    </row>
    <row r="528" spans="2:3" x14ac:dyDescent="0.25">
      <c r="B528" s="114" t="s">
        <v>166</v>
      </c>
      <c r="C528" s="122">
        <v>0.05</v>
      </c>
    </row>
    <row r="530" spans="2:2" x14ac:dyDescent="0.25">
      <c r="B530" s="123" t="s">
        <v>167</v>
      </c>
    </row>
    <row r="531" spans="2:2" x14ac:dyDescent="0.25">
      <c r="B531" s="123" t="s">
        <v>168</v>
      </c>
    </row>
    <row r="532" spans="2:2" x14ac:dyDescent="0.25">
      <c r="B532" s="123" t="s">
        <v>169</v>
      </c>
    </row>
    <row r="533" spans="2:2" x14ac:dyDescent="0.25">
      <c r="B533" s="123" t="s">
        <v>170</v>
      </c>
    </row>
    <row r="534" spans="2:2" x14ac:dyDescent="0.25">
      <c r="B534" s="123" t="s">
        <v>171</v>
      </c>
    </row>
    <row r="537" spans="2:2" x14ac:dyDescent="0.25">
      <c r="B537" t="s">
        <v>176</v>
      </c>
    </row>
    <row r="558" spans="2:2" x14ac:dyDescent="0.25">
      <c r="B558" t="s">
        <v>220</v>
      </c>
    </row>
    <row r="560" spans="2:2" x14ac:dyDescent="0.25">
      <c r="B560" t="s">
        <v>160</v>
      </c>
    </row>
    <row r="561" spans="2:3" x14ac:dyDescent="0.25">
      <c r="B561" s="117">
        <v>-0.57619380989435498</v>
      </c>
      <c r="C561" s="118">
        <v>-0.41159426817126599</v>
      </c>
    </row>
    <row r="563" spans="2:3" x14ac:dyDescent="0.25">
      <c r="B563" s="119" t="s">
        <v>161</v>
      </c>
      <c r="C563" s="120">
        <v>-0.49389403903280998</v>
      </c>
    </row>
    <row r="564" spans="2:3" x14ac:dyDescent="0.25">
      <c r="B564" s="111" t="s">
        <v>162</v>
      </c>
      <c r="C564" s="121">
        <v>-11.762056182536</v>
      </c>
    </row>
    <row r="565" spans="2:3" x14ac:dyDescent="0.25">
      <c r="B565" s="111" t="s">
        <v>163</v>
      </c>
      <c r="C565" s="121">
        <v>1.9599639845400501</v>
      </c>
    </row>
    <row r="566" spans="2:3" x14ac:dyDescent="0.25">
      <c r="B566" s="111" t="s">
        <v>164</v>
      </c>
      <c r="C566" s="121" t="s">
        <v>165</v>
      </c>
    </row>
    <row r="567" spans="2:3" x14ac:dyDescent="0.25">
      <c r="B567" s="114" t="s">
        <v>166</v>
      </c>
      <c r="C567" s="122">
        <v>0.05</v>
      </c>
    </row>
    <row r="569" spans="2:3" x14ac:dyDescent="0.25">
      <c r="B569" s="123" t="s">
        <v>167</v>
      </c>
    </row>
    <row r="570" spans="2:3" x14ac:dyDescent="0.25">
      <c r="B570" s="123" t="s">
        <v>168</v>
      </c>
    </row>
    <row r="571" spans="2:3" x14ac:dyDescent="0.25">
      <c r="B571" s="123" t="s">
        <v>169</v>
      </c>
    </row>
    <row r="572" spans="2:3" x14ac:dyDescent="0.25">
      <c r="B572" s="123" t="s">
        <v>170</v>
      </c>
    </row>
    <row r="573" spans="2:3" x14ac:dyDescent="0.25">
      <c r="B573" s="123" t="s">
        <v>171</v>
      </c>
    </row>
    <row r="576" spans="2:3" x14ac:dyDescent="0.25">
      <c r="B576" t="s">
        <v>221</v>
      </c>
    </row>
    <row r="578" spans="2:3" x14ac:dyDescent="0.25">
      <c r="B578" t="s">
        <v>160</v>
      </c>
    </row>
    <row r="579" spans="2:3" x14ac:dyDescent="0.25">
      <c r="B579" s="117">
        <v>-0.57990739040014905</v>
      </c>
      <c r="C579" s="118">
        <v>-0.40788068766547197</v>
      </c>
    </row>
    <row r="581" spans="2:3" x14ac:dyDescent="0.25">
      <c r="B581" s="119" t="s">
        <v>161</v>
      </c>
      <c r="C581" s="120">
        <v>-0.49389403903280998</v>
      </c>
    </row>
    <row r="582" spans="2:3" x14ac:dyDescent="0.25">
      <c r="B582" s="111" t="s">
        <v>173</v>
      </c>
      <c r="C582" s="121">
        <v>-11.517118856002</v>
      </c>
    </row>
    <row r="583" spans="2:3" x14ac:dyDescent="0.25">
      <c r="B583" s="111" t="s">
        <v>174</v>
      </c>
      <c r="C583" s="121">
        <v>2.0057459953164001</v>
      </c>
    </row>
    <row r="584" spans="2:3" x14ac:dyDescent="0.25">
      <c r="B584" s="111" t="s">
        <v>175</v>
      </c>
      <c r="C584" s="124">
        <v>53</v>
      </c>
    </row>
    <row r="585" spans="2:3" x14ac:dyDescent="0.25">
      <c r="B585" s="111" t="s">
        <v>164</v>
      </c>
      <c r="C585" s="121" t="s">
        <v>165</v>
      </c>
    </row>
    <row r="586" spans="2:3" x14ac:dyDescent="0.25">
      <c r="B586" s="114" t="s">
        <v>166</v>
      </c>
      <c r="C586" s="122">
        <v>0.05</v>
      </c>
    </row>
    <row r="588" spans="2:3" x14ac:dyDescent="0.25">
      <c r="B588" s="123" t="s">
        <v>167</v>
      </c>
    </row>
    <row r="589" spans="2:3" x14ac:dyDescent="0.25">
      <c r="B589" s="123" t="s">
        <v>168</v>
      </c>
    </row>
    <row r="590" spans="2:3" x14ac:dyDescent="0.25">
      <c r="B590" s="123" t="s">
        <v>169</v>
      </c>
    </row>
    <row r="591" spans="2:3" x14ac:dyDescent="0.25">
      <c r="B591" s="123" t="s">
        <v>170</v>
      </c>
    </row>
    <row r="592" spans="2:3" x14ac:dyDescent="0.25">
      <c r="B592" s="123" t="s">
        <v>171</v>
      </c>
    </row>
    <row r="595" spans="2:2" x14ac:dyDescent="0.25">
      <c r="B595" t="s">
        <v>176</v>
      </c>
    </row>
    <row r="616" spans="2:3" x14ac:dyDescent="0.25">
      <c r="B616" t="s">
        <v>222</v>
      </c>
    </row>
    <row r="618" spans="2:3" x14ac:dyDescent="0.25">
      <c r="B618" t="s">
        <v>160</v>
      </c>
    </row>
    <row r="619" spans="2:3" x14ac:dyDescent="0.25">
      <c r="B619" s="117">
        <v>6.9470475458255798E-2</v>
      </c>
      <c r="C619" s="118">
        <v>0.12266605497529499</v>
      </c>
    </row>
    <row r="621" spans="2:3" x14ac:dyDescent="0.25">
      <c r="B621" s="119" t="s">
        <v>161</v>
      </c>
      <c r="C621" s="120">
        <v>9.6068265216775403E-2</v>
      </c>
    </row>
    <row r="622" spans="2:3" x14ac:dyDescent="0.25">
      <c r="B622" s="111" t="s">
        <v>162</v>
      </c>
      <c r="C622" s="121">
        <v>7.0791724271679497</v>
      </c>
    </row>
    <row r="623" spans="2:3" x14ac:dyDescent="0.25">
      <c r="B623" s="111" t="s">
        <v>163</v>
      </c>
      <c r="C623" s="121">
        <v>1.9599639845400501</v>
      </c>
    </row>
    <row r="624" spans="2:3" x14ac:dyDescent="0.25">
      <c r="B624" s="111" t="s">
        <v>164</v>
      </c>
      <c r="C624" s="121" t="s">
        <v>165</v>
      </c>
    </row>
    <row r="625" spans="2:3" x14ac:dyDescent="0.25">
      <c r="B625" s="114" t="s">
        <v>166</v>
      </c>
      <c r="C625" s="122">
        <v>0.05</v>
      </c>
    </row>
    <row r="627" spans="2:3" x14ac:dyDescent="0.25">
      <c r="B627" s="123" t="s">
        <v>167</v>
      </c>
    </row>
    <row r="628" spans="2:3" x14ac:dyDescent="0.25">
      <c r="B628" s="123" t="s">
        <v>168</v>
      </c>
    </row>
    <row r="629" spans="2:3" x14ac:dyDescent="0.25">
      <c r="B629" s="123" t="s">
        <v>169</v>
      </c>
    </row>
    <row r="630" spans="2:3" x14ac:dyDescent="0.25">
      <c r="B630" s="123" t="s">
        <v>170</v>
      </c>
    </row>
    <row r="631" spans="2:3" x14ac:dyDescent="0.25">
      <c r="B631" s="123" t="s">
        <v>171</v>
      </c>
    </row>
    <row r="634" spans="2:3" x14ac:dyDescent="0.25">
      <c r="B634" t="s">
        <v>223</v>
      </c>
    </row>
    <row r="636" spans="2:3" x14ac:dyDescent="0.25">
      <c r="B636" t="s">
        <v>160</v>
      </c>
    </row>
    <row r="637" spans="2:3" x14ac:dyDescent="0.25">
      <c r="B637" s="117">
        <v>6.85568856999208E-2</v>
      </c>
      <c r="C637" s="118">
        <v>0.12357964473363001</v>
      </c>
    </row>
    <row r="639" spans="2:3" x14ac:dyDescent="0.25">
      <c r="B639" s="119" t="s">
        <v>161</v>
      </c>
      <c r="C639" s="120">
        <v>9.6068265216775403E-2</v>
      </c>
    </row>
    <row r="640" spans="2:3" x14ac:dyDescent="0.25">
      <c r="B640" s="111" t="s">
        <v>173</v>
      </c>
      <c r="C640" s="121">
        <v>7.0631284642736203</v>
      </c>
    </row>
    <row r="641" spans="2:3" x14ac:dyDescent="0.25">
      <c r="B641" s="111" t="s">
        <v>174</v>
      </c>
      <c r="C641" s="121">
        <v>2.02269092002921</v>
      </c>
    </row>
    <row r="642" spans="2:3" x14ac:dyDescent="0.25">
      <c r="B642" s="111" t="s">
        <v>175</v>
      </c>
      <c r="C642" s="124">
        <v>39</v>
      </c>
    </row>
    <row r="643" spans="2:3" x14ac:dyDescent="0.25">
      <c r="B643" s="111" t="s">
        <v>164</v>
      </c>
      <c r="C643" s="121" t="s">
        <v>165</v>
      </c>
    </row>
    <row r="644" spans="2:3" x14ac:dyDescent="0.25">
      <c r="B644" s="114" t="s">
        <v>166</v>
      </c>
      <c r="C644" s="122">
        <v>0.05</v>
      </c>
    </row>
    <row r="646" spans="2:3" x14ac:dyDescent="0.25">
      <c r="B646" s="123" t="s">
        <v>167</v>
      </c>
    </row>
    <row r="647" spans="2:3" x14ac:dyDescent="0.25">
      <c r="B647" s="123" t="s">
        <v>168</v>
      </c>
    </row>
    <row r="648" spans="2:3" x14ac:dyDescent="0.25">
      <c r="B648" s="123" t="s">
        <v>169</v>
      </c>
    </row>
    <row r="649" spans="2:3" x14ac:dyDescent="0.25">
      <c r="B649" s="123" t="s">
        <v>170</v>
      </c>
    </row>
    <row r="650" spans="2:3" x14ac:dyDescent="0.25">
      <c r="B650" s="123" t="s">
        <v>171</v>
      </c>
    </row>
    <row r="653" spans="2:3" x14ac:dyDescent="0.25">
      <c r="B653" t="s">
        <v>176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62443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dw</vt:lpstr>
      <vt:lpstr>fluxes_2</vt:lpstr>
      <vt:lpstr>fluxes</vt:lpstr>
      <vt:lpstr>Sediments</vt:lpstr>
      <vt:lpstr>Ratios_HID</vt:lpstr>
      <vt:lpstr>Ratios_HID1</vt:lpstr>
      <vt:lpstr>%</vt:lpstr>
      <vt:lpstr>Pruebas t y z (2 muestras)1</vt:lpstr>
      <vt:lpstr>Pruebas t y z (2 muestras)</vt:lpstr>
      <vt:lpstr>Graphs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cp:revision>13</cp:revision>
  <dcterms:created xsi:type="dcterms:W3CDTF">2016-02-25T18:15:34Z</dcterms:created>
  <dcterms:modified xsi:type="dcterms:W3CDTF">2016-12-27T04:18:45Z</dcterms:modified>
  <dc:language>en-US</dc:language>
</cp:coreProperties>
</file>